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uario\OneDrive - MUNICIPALIDAD DE MATINA\XINIA\Presupuesto\2023\INFORMACION TI 2023\"/>
    </mc:Choice>
  </mc:AlternateContent>
  <xr:revisionPtr revIDLastSave="39" documentId="13_ncr:1_{1879E944-6B7D-4C45-B922-629460711F20}" xr6:coauthVersionLast="36" xr6:coauthVersionMax="47" xr10:uidLastSave="{F0F64041-0A85-44DB-9323-C61BF771712E}"/>
  <bookViews>
    <workbookView xWindow="-120" yWindow="-120" windowWidth="29040" windowHeight="15720" tabRatio="1000" activeTab="7" xr2:uid="{00000000-000D-0000-FFFF-FFFF00000000}"/>
  </bookViews>
  <sheets>
    <sheet name="INDICE" sheetId="14" r:id="rId1"/>
    <sheet name="INGRESOS" sheetId="7" r:id="rId2"/>
    <sheet name="EGRESOS X PARTI" sheetId="12" r:id="rId3"/>
    <sheet name="ESTRUCT PROGRAMATICA" sheetId="13" r:id="rId4"/>
    <sheet name="CLAS.FUNCIONAL" sheetId="19" r:id="rId5"/>
    <sheet name="CLASIF.OBJ AL GASTO X PROG." sheetId="2" r:id="rId6"/>
    <sheet name="CLAS.ECONOMICO X PROG" sheetId="15" r:id="rId7"/>
    <sheet name="DETALLE PROG. III" sheetId="11" r:id="rId8"/>
    <sheet name="PROY.CAPITAL" sheetId="17" state="hidden" r:id="rId9"/>
    <sheet name="0BJ PROGR. I-II Y III" sheetId="1" state="hidden" r:id="rId10"/>
    <sheet name="Hoja3" sheetId="22" state="hidden" r:id="rId11"/>
    <sheet name="C.E PROG. I-II Y III" sheetId="18" state="hidden" r:id="rId12"/>
    <sheet name="Hoja1" sheetId="20" state="hidden" r:id="rId13"/>
    <sheet name="PRESUPUESTO 8114" sheetId="24" state="hidden" r:id="rId14"/>
    <sheet name="Hoja2" sheetId="21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9" hidden="1">'0BJ PROGR. I-II Y III'!$A$1:$AN$387</definedName>
    <definedName name="_xlnm._FilterDatabase" localSheetId="6" hidden="1">'CLAS.ECONOMICO X PROG'!$A$2:$E$361</definedName>
    <definedName name="_xlnm._FilterDatabase" localSheetId="5" hidden="1">'CLASIF.OBJ AL GASTO X PROG.'!#REF!</definedName>
    <definedName name="_xlnm._FilterDatabase" localSheetId="7" hidden="1">'DETALLE PROG. III'!$A$32:$E$388</definedName>
    <definedName name="_xlnm._FilterDatabase" localSheetId="3" hidden="1">'ESTRUCT PROGRAMATICA'!$B$33:$E$128</definedName>
    <definedName name="_xlnm._FilterDatabase" localSheetId="1" hidden="1">INGRESOS!#REF!</definedName>
    <definedName name="_xlnm._FilterDatabase" localSheetId="13" hidden="1">'PRESUPUESTO 8114'!$A$27:$E$223</definedName>
    <definedName name="_Hlt57101878" localSheetId="7">'DETALLE PROG. III'!#REF!</definedName>
    <definedName name="_Hlt57101878" localSheetId="13">'PRESUPUESTO 8114'!#REF!</definedName>
    <definedName name="_Hlt57101880" localSheetId="7">'DETALLE PROG. III'!#REF!</definedName>
    <definedName name="_Hlt57101880" localSheetId="13">'PRESUPUESTO 8114'!#REF!</definedName>
    <definedName name="a" localSheetId="11">#REF!</definedName>
    <definedName name="a">#REF!</definedName>
    <definedName name="AREA" localSheetId="6">'CLAS.ECONOMICO X PROG'!$A$2:$G$334</definedName>
    <definedName name="AREA" localSheetId="5">'CLASIF.OBJ AL GASTO X PROG.'!#REF!</definedName>
    <definedName name="_xlnm.Print_Area" localSheetId="9">'0BJ PROGR. I-II Y III'!$A$1:$AN$377</definedName>
    <definedName name="_xlnm.Print_Area" localSheetId="6">'CLAS.ECONOMICO X PROG'!$A$1:$S$373</definedName>
    <definedName name="_xlnm.Print_Area" localSheetId="4">'CLAS.FUNCIONAL'!$A$1:$H$188</definedName>
    <definedName name="_xlnm.Print_Area" localSheetId="5">'CLASIF.OBJ AL GASTO X PROG.'!$A$1:$K$353</definedName>
    <definedName name="_xlnm.Print_Area" localSheetId="7">'DETALLE PROG. III'!$A$1:$E$388</definedName>
    <definedName name="_xlnm.Print_Area" localSheetId="2">'EGRESOS X PARTI'!$A$1:$F$29</definedName>
    <definedName name="_xlnm.Print_Area" localSheetId="3">'ESTRUCT PROGRAMATICA'!$A$1:$E$280</definedName>
    <definedName name="_xlnm.Print_Area" localSheetId="1">INGRESOS!$A$1:$D$102</definedName>
    <definedName name="_xlnm.Print_Area" localSheetId="13">'PRESUPUESTO 8114'!$A$1:$E$223</definedName>
    <definedName name="pres" localSheetId="13">'PRESUPUESTO 8114'!$A$27:$D$223</definedName>
    <definedName name="pres">'DETALLE PROG. III'!$A$9:$D$388</definedName>
    <definedName name="SERVICIOS_COMUNALES" localSheetId="11">'DETALLE PROG. III'!#REF!</definedName>
    <definedName name="SERVICIOS_COMUNALES" localSheetId="6">'[1]DETALLE PROG. III'!#REF!</definedName>
    <definedName name="SERVICIOS_COMUNALES" localSheetId="13">'PRESUPUESTO 8114'!#REF!</definedName>
    <definedName name="SERVICIOS_COMUNALES" localSheetId="8">'[1]DETALLE PROG. III'!#REF!</definedName>
    <definedName name="SERVICIOS_COMUNALES">'DETALLE PROG. III'!#REF!</definedName>
    <definedName name="_xlnm.Print_Titles" localSheetId="9">'0BJ PROGR. I-II Y III'!$A:$B,'0BJ PROGR. I-II Y III'!$1:$9</definedName>
    <definedName name="_xlnm.Print_Titles" localSheetId="11">'C.E PROG. I-II Y III'!$I:$J,'C.E PROG. I-II Y III'!$1:$7</definedName>
    <definedName name="_xlnm.Print_Titles" localSheetId="6">'CLAS.ECONOMICO X PROG'!$1:$8</definedName>
    <definedName name="_xlnm.Print_Titles" localSheetId="4">'CLAS.FUNCIONAL'!$1:$7</definedName>
    <definedName name="_xlnm.Print_Titles" localSheetId="5">'CLASIF.OBJ AL GASTO X PROG.'!$1:$8</definedName>
    <definedName name="_xlnm.Print_Titles" localSheetId="7">'DETALLE PROG. III'!$1:$8</definedName>
    <definedName name="_xlnm.Print_Titles" localSheetId="2">'EGRESOS X PARTI'!$1:$4</definedName>
    <definedName name="_xlnm.Print_Titles" localSheetId="3">'ESTRUCT PROGRAMATICA'!$1:$6</definedName>
    <definedName name="_xlnm.Print_Titles" localSheetId="1">INGRESOS!$1:$7</definedName>
    <definedName name="_xlnm.Print_Titles" localSheetId="13">'PRESUPUESTO 8114'!$1:$26</definedName>
    <definedName name="_xlnm.Print_Titles" localSheetId="8">PROY.CAPITAL!$A:$J,PROY.CAPITAL!$1:$8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9" i="11" l="1"/>
  <c r="E15" i="24"/>
  <c r="E14" i="24" s="1"/>
  <c r="E13" i="24" s="1"/>
  <c r="E12" i="24" s="1"/>
  <c r="D15" i="24"/>
  <c r="D14" i="24" s="1"/>
  <c r="D13" i="24" s="1"/>
  <c r="D12" i="24" s="1"/>
  <c r="D224" i="24" s="1"/>
  <c r="D218" i="24"/>
  <c r="D217" i="24" s="1"/>
  <c r="D213" i="24"/>
  <c r="D212" i="24" s="1"/>
  <c r="D207" i="24"/>
  <c r="D206" i="24"/>
  <c r="D204" i="24"/>
  <c r="D202" i="24" s="1"/>
  <c r="D201" i="24" s="1"/>
  <c r="D200" i="24" s="1"/>
  <c r="D196" i="24"/>
  <c r="D195" i="24" s="1"/>
  <c r="D194" i="24" s="1"/>
  <c r="D193" i="24" s="1"/>
  <c r="D189" i="24"/>
  <c r="D188" i="24" s="1"/>
  <c r="D186" i="24"/>
  <c r="D185" i="24" s="1"/>
  <c r="D178" i="24"/>
  <c r="D170" i="24"/>
  <c r="D169" i="24" s="1"/>
  <c r="D167" i="24"/>
  <c r="D166" i="24" s="1"/>
  <c r="D159" i="24"/>
  <c r="D158" i="24" s="1"/>
  <c r="D156" i="24"/>
  <c r="D155" i="24" s="1"/>
  <c r="D153" i="24"/>
  <c r="D148" i="24"/>
  <c r="D147" i="24" s="1"/>
  <c r="D144" i="24"/>
  <c r="D143" i="24" s="1"/>
  <c r="D140" i="24"/>
  <c r="D139" i="24" s="1"/>
  <c r="D137" i="24"/>
  <c r="D130" i="24"/>
  <c r="D129" i="24" s="1"/>
  <c r="D127" i="24"/>
  <c r="D124" i="24"/>
  <c r="D116" i="24"/>
  <c r="D113" i="24"/>
  <c r="D105" i="24"/>
  <c r="D100" i="24"/>
  <c r="D97" i="24"/>
  <c r="D95" i="24"/>
  <c r="D88" i="24"/>
  <c r="D84" i="24"/>
  <c r="D75" i="24"/>
  <c r="D72" i="24"/>
  <c r="D71" i="24"/>
  <c r="D62" i="24"/>
  <c r="D57" i="24"/>
  <c r="D53" i="24"/>
  <c r="D37" i="24"/>
  <c r="D33" i="24"/>
  <c r="A3" i="24"/>
  <c r="D184" i="11"/>
  <c r="D183" i="11" s="1"/>
  <c r="AL275" i="18"/>
  <c r="AB395" i="1"/>
  <c r="N406" i="1"/>
  <c r="Q396" i="1"/>
  <c r="Q397" i="1" s="1"/>
  <c r="G241" i="11"/>
  <c r="D152" i="24" l="1"/>
  <c r="D67" i="24"/>
  <c r="D44" i="24"/>
  <c r="D51" i="24" s="1"/>
  <c r="D123" i="24"/>
  <c r="D99" i="24"/>
  <c r="D211" i="24"/>
  <c r="D168" i="24"/>
  <c r="D157" i="24"/>
  <c r="D184" i="24"/>
  <c r="D187" i="24"/>
  <c r="D183" i="24" s="1"/>
  <c r="D165" i="24"/>
  <c r="D216" i="24"/>
  <c r="D177" i="24"/>
  <c r="D205" i="24"/>
  <c r="D199" i="24" s="1"/>
  <c r="D47" i="24"/>
  <c r="D43" i="24" l="1"/>
  <c r="D50" i="24"/>
  <c r="D49" i="24"/>
  <c r="D82" i="24"/>
  <c r="D81" i="24" s="1"/>
  <c r="D80" i="24" s="1"/>
  <c r="D52" i="24" s="1"/>
  <c r="D46" i="24"/>
  <c r="D45" i="24" s="1"/>
  <c r="D48" i="24"/>
  <c r="D176" i="24"/>
  <c r="D164" i="24"/>
  <c r="D151" i="24"/>
  <c r="D40" i="24"/>
  <c r="C24" i="1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AH11" i="22"/>
  <c r="AI11" i="22"/>
  <c r="K11" i="22"/>
  <c r="R15" i="22" l="1"/>
  <c r="D175" i="24"/>
  <c r="D32" i="24"/>
  <c r="D381" i="11"/>
  <c r="D380" i="11" s="1"/>
  <c r="AN397" i="1"/>
  <c r="AN395" i="1"/>
  <c r="G228" i="11"/>
  <c r="D31" i="24" l="1"/>
  <c r="G230" i="11"/>
  <c r="D30" i="24" l="1"/>
  <c r="D28" i="24" s="1"/>
  <c r="Q118" i="1"/>
  <c r="N400" i="1"/>
  <c r="D368" i="11"/>
  <c r="AN394" i="1" l="1"/>
  <c r="AN399" i="1" s="1"/>
  <c r="D223" i="24" l="1"/>
  <c r="AF90" i="1"/>
  <c r="AF8" i="1"/>
  <c r="AF13" i="1"/>
  <c r="R118" i="1"/>
  <c r="R8" i="1"/>
  <c r="R13" i="1"/>
  <c r="Y94" i="1"/>
  <c r="W95" i="1"/>
  <c r="V8" i="1"/>
  <c r="Q13" i="1"/>
  <c r="Q8" i="1" l="1"/>
  <c r="C27" i="1"/>
  <c r="K394" i="1"/>
  <c r="O391" i="1" s="1"/>
  <c r="K19" i="1"/>
  <c r="K17" i="1"/>
  <c r="K18" i="1"/>
  <c r="K16" i="1"/>
  <c r="K15" i="1"/>
  <c r="K25" i="1"/>
  <c r="Y13" i="1"/>
  <c r="Q24" i="1"/>
  <c r="V13" i="1"/>
  <c r="E196" i="24" l="1"/>
  <c r="E148" i="24"/>
  <c r="E138" i="24"/>
  <c r="E126" i="24"/>
  <c r="E113" i="24"/>
  <c r="E63" i="24"/>
  <c r="E39" i="24"/>
  <c r="E57" i="24"/>
  <c r="E137" i="24"/>
  <c r="E125" i="24"/>
  <c r="E87" i="24"/>
  <c r="E74" i="24"/>
  <c r="E98" i="24"/>
  <c r="E146" i="24"/>
  <c r="E60" i="24"/>
  <c r="E145" i="24"/>
  <c r="E134" i="24"/>
  <c r="E109" i="24"/>
  <c r="E59" i="24"/>
  <c r="E58" i="24"/>
  <c r="E95" i="24"/>
  <c r="E94" i="24"/>
  <c r="E56" i="24"/>
  <c r="E118" i="24"/>
  <c r="E55" i="24"/>
  <c r="E115" i="24"/>
  <c r="E65" i="24"/>
  <c r="E34" i="24"/>
  <c r="E112" i="24"/>
  <c r="E86" i="24"/>
  <c r="E73" i="24"/>
  <c r="E42" i="24"/>
  <c r="E136" i="24"/>
  <c r="E111" i="24"/>
  <c r="E85" i="24"/>
  <c r="E61" i="24"/>
  <c r="E41" i="24"/>
  <c r="E135" i="24"/>
  <c r="E110" i="24"/>
  <c r="E219" i="24"/>
  <c r="E108" i="24"/>
  <c r="E121" i="24"/>
  <c r="E119" i="24"/>
  <c r="E68" i="24"/>
  <c r="E91" i="24"/>
  <c r="E133" i="24"/>
  <c r="E122" i="24"/>
  <c r="E96" i="24"/>
  <c r="E132" i="24"/>
  <c r="E107" i="24"/>
  <c r="E70" i="24"/>
  <c r="E38" i="24"/>
  <c r="E142" i="24"/>
  <c r="E93" i="24"/>
  <c r="E36" i="24"/>
  <c r="E103" i="24"/>
  <c r="E78" i="24"/>
  <c r="E35" i="24"/>
  <c r="E128" i="24"/>
  <c r="E102" i="24"/>
  <c r="E77" i="24"/>
  <c r="E66" i="24"/>
  <c r="E101" i="24"/>
  <c r="E76" i="24"/>
  <c r="E114" i="24"/>
  <c r="E88" i="24"/>
  <c r="E75" i="24"/>
  <c r="E64" i="24"/>
  <c r="E218" i="24"/>
  <c r="E189" i="24"/>
  <c r="E154" i="24"/>
  <c r="E131" i="24"/>
  <c r="E120" i="24"/>
  <c r="E106" i="24"/>
  <c r="E69" i="24"/>
  <c r="E141" i="24"/>
  <c r="E117" i="24"/>
  <c r="E104" i="24"/>
  <c r="E92" i="24"/>
  <c r="E79" i="24"/>
  <c r="E54" i="24"/>
  <c r="E90" i="24"/>
  <c r="E89" i="24"/>
  <c r="E149" i="24"/>
  <c r="E100" i="24"/>
  <c r="E214" i="24"/>
  <c r="E158" i="24"/>
  <c r="E84" i="24"/>
  <c r="E129" i="24"/>
  <c r="E53" i="24"/>
  <c r="E130" i="24"/>
  <c r="E144" i="24"/>
  <c r="E62" i="24"/>
  <c r="E178" i="24"/>
  <c r="E123" i="24"/>
  <c r="E37" i="24"/>
  <c r="E143" i="24"/>
  <c r="E155" i="24"/>
  <c r="E213" i="24"/>
  <c r="E156" i="24"/>
  <c r="E127" i="24"/>
  <c r="E116" i="24"/>
  <c r="E206" i="24"/>
  <c r="E207" i="24"/>
  <c r="E188" i="24"/>
  <c r="E140" i="24"/>
  <c r="E169" i="24"/>
  <c r="E139" i="24"/>
  <c r="E212" i="24"/>
  <c r="E147" i="24"/>
  <c r="E72" i="24"/>
  <c r="E167" i="24"/>
  <c r="E67" i="24"/>
  <c r="E71" i="24"/>
  <c r="E33" i="24"/>
  <c r="E193" i="24"/>
  <c r="E153" i="24"/>
  <c r="E99" i="24"/>
  <c r="E105" i="24"/>
  <c r="E159" i="24"/>
  <c r="E44" i="24"/>
  <c r="E51" i="24"/>
  <c r="E124" i="24"/>
  <c r="E81" i="24"/>
  <c r="E195" i="24"/>
  <c r="E194" i="24"/>
  <c r="E166" i="24"/>
  <c r="D225" i="24"/>
  <c r="E170" i="24"/>
  <c r="E186" i="24"/>
  <c r="E97" i="24"/>
  <c r="E152" i="24"/>
  <c r="E185" i="24"/>
  <c r="E217" i="24"/>
  <c r="E50" i="24"/>
  <c r="E211" i="24"/>
  <c r="E80" i="24"/>
  <c r="E183" i="24"/>
  <c r="E157" i="24"/>
  <c r="E184" i="24"/>
  <c r="E47" i="24"/>
  <c r="E199" i="24"/>
  <c r="E168" i="24"/>
  <c r="E46" i="24"/>
  <c r="E43" i="24"/>
  <c r="E205" i="24"/>
  <c r="E49" i="24"/>
  <c r="E187" i="24"/>
  <c r="E165" i="24"/>
  <c r="E216" i="24"/>
  <c r="E177" i="24"/>
  <c r="E48" i="24"/>
  <c r="E52" i="24"/>
  <c r="E176" i="24"/>
  <c r="E40" i="24"/>
  <c r="E45" i="24"/>
  <c r="E151" i="24"/>
  <c r="E164" i="24"/>
  <c r="E175" i="24"/>
  <c r="E32" i="24"/>
  <c r="E31" i="24"/>
  <c r="E30" i="24"/>
  <c r="E28" i="24"/>
  <c r="E223" i="24" s="1"/>
  <c r="K14" i="1"/>
  <c r="K12" i="1" l="1"/>
  <c r="C20" i="1" l="1"/>
  <c r="C14" i="1"/>
  <c r="C30" i="1" l="1"/>
  <c r="C29" i="1" s="1"/>
  <c r="AD391" i="1"/>
  <c r="C51" i="7" l="1"/>
  <c r="C49" i="7"/>
  <c r="G236" i="11" s="1"/>
  <c r="G237" i="11" s="1"/>
  <c r="C12" i="7"/>
  <c r="AB9" i="17" l="1"/>
  <c r="N15" i="17"/>
  <c r="A3" i="19" l="1"/>
  <c r="L9" i="17" l="1"/>
  <c r="F55" i="19"/>
  <c r="E55" i="19"/>
  <c r="H30" i="19" l="1"/>
  <c r="H26" i="19"/>
  <c r="H27" i="19"/>
  <c r="H28" i="19"/>
  <c r="F24" i="19"/>
  <c r="G24" i="19"/>
  <c r="G12" i="19" s="1"/>
  <c r="E24" i="19"/>
  <c r="H24" i="19" l="1"/>
  <c r="AL126" i="1"/>
  <c r="AL149" i="1"/>
  <c r="AL148" i="1"/>
  <c r="D210" i="11"/>
  <c r="D77" i="11" l="1"/>
  <c r="AL275" i="1" l="1"/>
  <c r="AL273" i="1"/>
  <c r="AL272" i="1"/>
  <c r="AL272" i="18" s="1"/>
  <c r="AL268" i="18" l="1"/>
  <c r="D291" i="11"/>
  <c r="D231" i="11"/>
  <c r="AL74" i="1"/>
  <c r="G36" i="11" l="1"/>
  <c r="D213" i="11"/>
  <c r="D208" i="11"/>
  <c r="D207" i="11" s="1"/>
  <c r="D130" i="11" l="1"/>
  <c r="D206" i="11"/>
  <c r="D305" i="11"/>
  <c r="D304" i="11" s="1"/>
  <c r="D212" i="11"/>
  <c r="AL75" i="1" l="1"/>
  <c r="D211" i="11"/>
  <c r="D205" i="11" s="1"/>
  <c r="C33" i="7" l="1"/>
  <c r="C34" i="7"/>
  <c r="C72" i="7"/>
  <c r="C39" i="7"/>
  <c r="C73" i="7" l="1"/>
  <c r="C78" i="7"/>
  <c r="C69" i="7" l="1"/>
  <c r="C29" i="7"/>
  <c r="C28" i="7"/>
  <c r="C18" i="7"/>
  <c r="C17" i="7"/>
  <c r="AF232" i="1"/>
  <c r="S90" i="1"/>
  <c r="R171" i="1"/>
  <c r="K174" i="1"/>
  <c r="H307" i="11" l="1"/>
  <c r="N227" i="1"/>
  <c r="N199" i="1"/>
  <c r="N198" i="1" s="1"/>
  <c r="AL95" i="1"/>
  <c r="AB25" i="1"/>
  <c r="AB23" i="1"/>
  <c r="AB22" i="1"/>
  <c r="AB21" i="1"/>
  <c r="D300" i="11"/>
  <c r="A3" i="15" l="1"/>
  <c r="H76" i="2"/>
  <c r="AL269" i="1"/>
  <c r="AL138" i="1"/>
  <c r="AL225" i="1"/>
  <c r="AL105" i="1"/>
  <c r="AL102" i="1"/>
  <c r="AL94" i="1"/>
  <c r="AL90" i="1"/>
  <c r="H77" i="2"/>
  <c r="AL64" i="1"/>
  <c r="D90" i="11"/>
  <c r="AL79" i="1"/>
  <c r="AL73" i="1"/>
  <c r="H74" i="2" s="1"/>
  <c r="AL72" i="1"/>
  <c r="H18" i="2"/>
  <c r="H19" i="2"/>
  <c r="H73" i="2" l="1"/>
  <c r="E78" i="1"/>
  <c r="F78" i="1"/>
  <c r="F71" i="1" s="1"/>
  <c r="G78" i="1"/>
  <c r="D243" i="11" l="1"/>
  <c r="H28" i="2" s="1"/>
  <c r="D239" i="11"/>
  <c r="D238" i="11" s="1"/>
  <c r="AB24" i="1"/>
  <c r="D353" i="11"/>
  <c r="D349" i="11"/>
  <c r="D246" i="11" l="1"/>
  <c r="D240" i="11"/>
  <c r="M268" i="1"/>
  <c r="K251" i="1"/>
  <c r="K250" i="1"/>
  <c r="D385" i="1"/>
  <c r="D383" i="1"/>
  <c r="D373" i="1"/>
  <c r="D372" i="1" s="1"/>
  <c r="D368" i="1"/>
  <c r="D365" i="1"/>
  <c r="D362" i="1"/>
  <c r="D358" i="1"/>
  <c r="D350" i="1"/>
  <c r="D347" i="1"/>
  <c r="D334" i="1"/>
  <c r="D324" i="1"/>
  <c r="D317" i="1"/>
  <c r="D311" i="1"/>
  <c r="D306" i="1"/>
  <c r="D304" i="1"/>
  <c r="D296" i="1"/>
  <c r="D294" i="1" s="1"/>
  <c r="D285" i="1"/>
  <c r="D280" i="1"/>
  <c r="D277" i="1"/>
  <c r="D267" i="1"/>
  <c r="D255" i="1"/>
  <c r="D249" i="1"/>
  <c r="D245" i="1"/>
  <c r="D243" i="1"/>
  <c r="D238" i="1"/>
  <c r="D232" i="1"/>
  <c r="D227" i="1"/>
  <c r="D221" i="1"/>
  <c r="D210" i="1"/>
  <c r="D208" i="1" s="1"/>
  <c r="D206" i="1"/>
  <c r="D200" i="1"/>
  <c r="D198" i="1"/>
  <c r="D191" i="1"/>
  <c r="D189" i="1" s="1"/>
  <c r="D186" i="1"/>
  <c r="D182" i="1"/>
  <c r="D179" i="1"/>
  <c r="D171" i="1"/>
  <c r="D168" i="1"/>
  <c r="D162" i="1"/>
  <c r="D161" i="1" s="1"/>
  <c r="D155" i="1"/>
  <c r="D148" i="1"/>
  <c r="D144" i="1" s="1"/>
  <c r="D139" i="1"/>
  <c r="D136" i="1"/>
  <c r="D128" i="1"/>
  <c r="D123" i="1"/>
  <c r="D117" i="1"/>
  <c r="D107" i="1"/>
  <c r="D97" i="1"/>
  <c r="D93" i="1"/>
  <c r="D90" i="1"/>
  <c r="D88" i="1"/>
  <c r="D87" i="1"/>
  <c r="D82" i="1"/>
  <c r="D78" i="1"/>
  <c r="D71" i="1"/>
  <c r="D69" i="1"/>
  <c r="D63" i="1" s="1"/>
  <c r="D57" i="1"/>
  <c r="D51" i="1"/>
  <c r="D32" i="1"/>
  <c r="D20" i="1"/>
  <c r="D14" i="1"/>
  <c r="D322" i="1" l="1"/>
  <c r="D265" i="11"/>
  <c r="D264" i="11" s="1"/>
  <c r="D253" i="11"/>
  <c r="D344" i="1"/>
  <c r="D197" i="1"/>
  <c r="D30" i="1"/>
  <c r="D29" i="1" s="1"/>
  <c r="D26" i="1" s="1"/>
  <c r="D49" i="1"/>
  <c r="D165" i="1"/>
  <c r="D154" i="1" s="1"/>
  <c r="D195" i="1"/>
  <c r="D292" i="1"/>
  <c r="D252" i="11"/>
  <c r="D251" i="11"/>
  <c r="D249" i="11"/>
  <c r="D248" i="11"/>
  <c r="D245" i="11"/>
  <c r="D253" i="1"/>
  <c r="D115" i="1"/>
  <c r="X90" i="1"/>
  <c r="V82" i="1"/>
  <c r="V78" i="1"/>
  <c r="X58" i="1"/>
  <c r="X52" i="1"/>
  <c r="H29" i="2"/>
  <c r="AL15" i="1"/>
  <c r="E14" i="1"/>
  <c r="L20" i="1"/>
  <c r="J20" i="1"/>
  <c r="F20" i="1"/>
  <c r="G20" i="1"/>
  <c r="H20" i="1"/>
  <c r="I20" i="1"/>
  <c r="E20" i="1"/>
  <c r="N201" i="1"/>
  <c r="N202" i="1"/>
  <c r="L378" i="1"/>
  <c r="C77" i="7"/>
  <c r="C76" i="7" s="1"/>
  <c r="C75" i="7" s="1"/>
  <c r="D48" i="1" l="1"/>
  <c r="H16" i="2"/>
  <c r="D39" i="11"/>
  <c r="C88" i="1" l="1"/>
  <c r="H15" i="2"/>
  <c r="C43" i="1"/>
  <c r="K89" i="1"/>
  <c r="D165" i="11" l="1"/>
  <c r="AL118" i="1"/>
  <c r="D78" i="11"/>
  <c r="D73" i="11" l="1"/>
  <c r="G73" i="11" s="1"/>
  <c r="AL77" i="1"/>
  <c r="V378" i="1"/>
  <c r="Y378" i="1"/>
  <c r="D355" i="11"/>
  <c r="D358" i="11"/>
  <c r="D337" i="11"/>
  <c r="D346" i="11"/>
  <c r="D343" i="11"/>
  <c r="H78" i="2" l="1"/>
  <c r="D341" i="11"/>
  <c r="AE78" i="1"/>
  <c r="AF78" i="1"/>
  <c r="AG78" i="1"/>
  <c r="AH78" i="1"/>
  <c r="AI78" i="1"/>
  <c r="AD78" i="1"/>
  <c r="AC78" i="1"/>
  <c r="AB80" i="1"/>
  <c r="AB79" i="1"/>
  <c r="AA78" i="1"/>
  <c r="AA71" i="1" s="1"/>
  <c r="Z78" i="1"/>
  <c r="Y78" i="1"/>
  <c r="X80" i="1"/>
  <c r="AJ80" i="1" s="1"/>
  <c r="X79" i="1"/>
  <c r="W78" i="1"/>
  <c r="X78" i="1" s="1"/>
  <c r="U78" i="1"/>
  <c r="R78" i="1"/>
  <c r="S78" i="1"/>
  <c r="T78" i="1"/>
  <c r="Q78" i="1"/>
  <c r="M78" i="1"/>
  <c r="N78" i="1"/>
  <c r="K80" i="1"/>
  <c r="O80" i="1" s="1"/>
  <c r="K79" i="1"/>
  <c r="O79" i="1" s="1"/>
  <c r="J78" i="1"/>
  <c r="H78" i="1"/>
  <c r="I78" i="1"/>
  <c r="C78" i="1"/>
  <c r="D336" i="11" l="1"/>
  <c r="AJ79" i="1"/>
  <c r="AN79" i="1" s="1"/>
  <c r="AB78" i="1"/>
  <c r="AJ78" i="1" s="1"/>
  <c r="K78" i="1"/>
  <c r="O78" i="1" s="1"/>
  <c r="K24" i="1"/>
  <c r="K23" i="1"/>
  <c r="K22" i="1"/>
  <c r="K21" i="1"/>
  <c r="K31" i="1"/>
  <c r="K28" i="1"/>
  <c r="K27" i="1"/>
  <c r="K34" i="1"/>
  <c r="K33" i="1"/>
  <c r="K46" i="1"/>
  <c r="K47" i="1"/>
  <c r="K38" i="1"/>
  <c r="K39" i="1"/>
  <c r="K40" i="1"/>
  <c r="E32" i="1"/>
  <c r="F32" i="1"/>
  <c r="F14" i="1"/>
  <c r="G32" i="1"/>
  <c r="G14" i="1"/>
  <c r="H32" i="1"/>
  <c r="H14" i="1"/>
  <c r="I32" i="1"/>
  <c r="I14" i="1"/>
  <c r="J14" i="1"/>
  <c r="C232" i="1"/>
  <c r="K20" i="1" l="1"/>
  <c r="H30" i="1"/>
  <c r="H43" i="1" s="1"/>
  <c r="J30" i="1"/>
  <c r="H41" i="1"/>
  <c r="H44" i="1"/>
  <c r="H45" i="1"/>
  <c r="J32" i="1"/>
  <c r="H37" i="1"/>
  <c r="E30" i="1"/>
  <c r="F30" i="1"/>
  <c r="F43" i="1" s="1"/>
  <c r="G30" i="1"/>
  <c r="G43" i="1" s="1"/>
  <c r="H29" i="1"/>
  <c r="H26" i="1" s="1"/>
  <c r="I30" i="1"/>
  <c r="T87" i="1"/>
  <c r="S88" i="1"/>
  <c r="AB90" i="1"/>
  <c r="D261" i="11"/>
  <c r="D259" i="11" s="1"/>
  <c r="K30" i="1" l="1"/>
  <c r="J29" i="1"/>
  <c r="I29" i="1"/>
  <c r="I26" i="1" s="1"/>
  <c r="I43" i="1"/>
  <c r="E43" i="1"/>
  <c r="D43" i="1"/>
  <c r="D45" i="1"/>
  <c r="D44" i="1"/>
  <c r="D41" i="1"/>
  <c r="D37" i="1"/>
  <c r="D36" i="1" s="1"/>
  <c r="J41" i="1"/>
  <c r="J43" i="1"/>
  <c r="E29" i="1"/>
  <c r="E26" i="1" s="1"/>
  <c r="E44" i="1"/>
  <c r="H42" i="1"/>
  <c r="F29" i="1"/>
  <c r="F26" i="1" s="1"/>
  <c r="F45" i="1"/>
  <c r="F41" i="1"/>
  <c r="F44" i="1"/>
  <c r="F37" i="1"/>
  <c r="I45" i="1"/>
  <c r="E37" i="1"/>
  <c r="G29" i="1"/>
  <c r="G26" i="1" s="1"/>
  <c r="G45" i="1"/>
  <c r="G41" i="1"/>
  <c r="G44" i="1"/>
  <c r="H36" i="1"/>
  <c r="E45" i="1"/>
  <c r="I41" i="1"/>
  <c r="I37" i="1"/>
  <c r="E41" i="1"/>
  <c r="I44" i="1"/>
  <c r="G37" i="1"/>
  <c r="J44" i="1"/>
  <c r="J37" i="1"/>
  <c r="J45" i="1"/>
  <c r="V232" i="1"/>
  <c r="AG42" i="1"/>
  <c r="AH42" i="1"/>
  <c r="AI42" i="1"/>
  <c r="AG36" i="1"/>
  <c r="AH36" i="1"/>
  <c r="AI36" i="1"/>
  <c r="AG32" i="1"/>
  <c r="AH32" i="1"/>
  <c r="AI32" i="1"/>
  <c r="AG26" i="1"/>
  <c r="AH26" i="1"/>
  <c r="AI26" i="1"/>
  <c r="AG20" i="1"/>
  <c r="AH20" i="1"/>
  <c r="AI20" i="1"/>
  <c r="AG14" i="1"/>
  <c r="AH14" i="1"/>
  <c r="AI14" i="1"/>
  <c r="AC32" i="1"/>
  <c r="AD32" i="1"/>
  <c r="AE32" i="1"/>
  <c r="AC36" i="1"/>
  <c r="AD36" i="1"/>
  <c r="AE36" i="1"/>
  <c r="AC42" i="1"/>
  <c r="AD42" i="1"/>
  <c r="AE42" i="1"/>
  <c r="AC14" i="1"/>
  <c r="AD14" i="1"/>
  <c r="AE14" i="1"/>
  <c r="AC26" i="1"/>
  <c r="AD26" i="1"/>
  <c r="AE26" i="1"/>
  <c r="AC20" i="1"/>
  <c r="AD20" i="1"/>
  <c r="AE20" i="1"/>
  <c r="AF32" i="1"/>
  <c r="AF20" i="1"/>
  <c r="AB47" i="1"/>
  <c r="AB46" i="1"/>
  <c r="AB40" i="1"/>
  <c r="AB39" i="1"/>
  <c r="AB38" i="1"/>
  <c r="AA42" i="1"/>
  <c r="AA36" i="1"/>
  <c r="Z42" i="1"/>
  <c r="Z36" i="1"/>
  <c r="AB34" i="1"/>
  <c r="AB33" i="1"/>
  <c r="AB28" i="1"/>
  <c r="AB31" i="1"/>
  <c r="AB27" i="1"/>
  <c r="AA26" i="1"/>
  <c r="AA32" i="1"/>
  <c r="Z32" i="1"/>
  <c r="Z26" i="1"/>
  <c r="Y32" i="1"/>
  <c r="Y14" i="1"/>
  <c r="AB20" i="1"/>
  <c r="Y20" i="1"/>
  <c r="V20" i="1"/>
  <c r="W42" i="1"/>
  <c r="W36" i="1"/>
  <c r="W32" i="1"/>
  <c r="V32" i="1"/>
  <c r="X47" i="1"/>
  <c r="X46" i="1"/>
  <c r="X40" i="1"/>
  <c r="X39" i="1"/>
  <c r="X38" i="1"/>
  <c r="X34" i="1"/>
  <c r="X33" i="1"/>
  <c r="X28" i="1"/>
  <c r="X31" i="1"/>
  <c r="X27" i="1"/>
  <c r="W26" i="1"/>
  <c r="X22" i="1"/>
  <c r="X23" i="1"/>
  <c r="X24" i="1"/>
  <c r="X25" i="1"/>
  <c r="X21" i="1"/>
  <c r="X15" i="1"/>
  <c r="X16" i="1"/>
  <c r="S14" i="1"/>
  <c r="T14" i="1"/>
  <c r="U14" i="1"/>
  <c r="S20" i="1"/>
  <c r="T20" i="1"/>
  <c r="U20" i="1"/>
  <c r="S26" i="1"/>
  <c r="T26" i="1"/>
  <c r="U26" i="1"/>
  <c r="S32" i="1"/>
  <c r="T32" i="1"/>
  <c r="U32" i="1"/>
  <c r="S36" i="1"/>
  <c r="T36" i="1"/>
  <c r="U36" i="1"/>
  <c r="S42" i="1"/>
  <c r="T42" i="1"/>
  <c r="U42" i="1"/>
  <c r="Q32" i="1"/>
  <c r="R32" i="1"/>
  <c r="Q20" i="1"/>
  <c r="R20" i="1"/>
  <c r="R14" i="1"/>
  <c r="N212" i="1"/>
  <c r="N210" i="1" s="1"/>
  <c r="K356" i="1"/>
  <c r="N298" i="1"/>
  <c r="N297" i="1" s="1"/>
  <c r="M278" i="1"/>
  <c r="M264" i="1"/>
  <c r="M258" i="1"/>
  <c r="M259" i="1"/>
  <c r="M260" i="1"/>
  <c r="M261" i="1"/>
  <c r="M262" i="1"/>
  <c r="M263" i="1"/>
  <c r="M257" i="1"/>
  <c r="M269" i="1"/>
  <c r="M270" i="1"/>
  <c r="M271" i="1"/>
  <c r="M272" i="1"/>
  <c r="M273" i="1"/>
  <c r="M274" i="1"/>
  <c r="M275" i="1"/>
  <c r="K29" i="1" l="1"/>
  <c r="K26" i="1" s="1"/>
  <c r="Y30" i="1"/>
  <c r="Y29" i="1"/>
  <c r="R30" i="1"/>
  <c r="R29" i="1" s="1"/>
  <c r="D42" i="1"/>
  <c r="D11" i="1" s="1"/>
  <c r="I36" i="1"/>
  <c r="R43" i="1"/>
  <c r="X20" i="1"/>
  <c r="F36" i="1"/>
  <c r="F42" i="1"/>
  <c r="G42" i="1"/>
  <c r="E36" i="1"/>
  <c r="E42" i="1"/>
  <c r="G36" i="1"/>
  <c r="I42" i="1"/>
  <c r="J26" i="1"/>
  <c r="J42" i="1"/>
  <c r="J36" i="1"/>
  <c r="K77" i="1"/>
  <c r="R37" i="1" l="1"/>
  <c r="D382" i="1"/>
  <c r="D384" i="1" s="1"/>
  <c r="D377" i="1"/>
  <c r="D378" i="1" s="1"/>
  <c r="Y37" i="1"/>
  <c r="AB37" i="1" s="1"/>
  <c r="Y44" i="1"/>
  <c r="AB44" i="1" s="1"/>
  <c r="Y41" i="1"/>
  <c r="AB41" i="1" s="1"/>
  <c r="AB36" i="1" s="1"/>
  <c r="Y43" i="1"/>
  <c r="AB43" i="1" s="1"/>
  <c r="R45" i="1"/>
  <c r="R26" i="1"/>
  <c r="R41" i="1"/>
  <c r="R44" i="1"/>
  <c r="R88" i="1"/>
  <c r="R396" i="1" s="1"/>
  <c r="R397" i="1" s="1"/>
  <c r="Y45" i="1"/>
  <c r="AB45" i="1" s="1"/>
  <c r="AB30" i="1"/>
  <c r="I171" i="11"/>
  <c r="H171" i="11"/>
  <c r="I170" i="11"/>
  <c r="H170" i="11"/>
  <c r="I169" i="11"/>
  <c r="H169" i="11"/>
  <c r="I168" i="11"/>
  <c r="H168" i="11"/>
  <c r="I167" i="11"/>
  <c r="H167" i="11"/>
  <c r="I165" i="11"/>
  <c r="H165" i="11"/>
  <c r="Y36" i="1" l="1"/>
  <c r="D379" i="1"/>
  <c r="R36" i="1"/>
  <c r="AB42" i="1"/>
  <c r="R42" i="1"/>
  <c r="Y26" i="1"/>
  <c r="AB29" i="1"/>
  <c r="AB26" i="1" s="1"/>
  <c r="Y42" i="1"/>
  <c r="N13" i="21"/>
  <c r="G13" i="21"/>
  <c r="Q13" i="21" s="1"/>
  <c r="D15" i="21" l="1"/>
  <c r="E15" i="21"/>
  <c r="F15" i="21"/>
  <c r="C15" i="21"/>
  <c r="D25" i="21"/>
  <c r="E25" i="21"/>
  <c r="F25" i="21"/>
  <c r="H25" i="21"/>
  <c r="I25" i="21"/>
  <c r="J25" i="21"/>
  <c r="K25" i="21"/>
  <c r="L25" i="21"/>
  <c r="M25" i="21"/>
  <c r="O25" i="21"/>
  <c r="P25" i="21"/>
  <c r="C25" i="21"/>
  <c r="N23" i="21"/>
  <c r="G23" i="21"/>
  <c r="Q23" i="21" l="1"/>
  <c r="H15" i="21"/>
  <c r="I15" i="21"/>
  <c r="J15" i="21"/>
  <c r="K15" i="21"/>
  <c r="L15" i="21"/>
  <c r="M15" i="21"/>
  <c r="O15" i="21"/>
  <c r="N28" i="21"/>
  <c r="G10" i="21"/>
  <c r="Q10" i="21" s="1"/>
  <c r="G28" i="21"/>
  <c r="G25" i="21" s="1"/>
  <c r="N15" i="21" l="1"/>
  <c r="N25" i="21"/>
  <c r="Q28" i="21"/>
  <c r="Q25" i="21" s="1"/>
  <c r="G15" i="21"/>
  <c r="Q15" i="21" l="1"/>
  <c r="K203" i="18" l="1"/>
  <c r="L203" i="18"/>
  <c r="M203" i="18"/>
  <c r="O297" i="1"/>
  <c r="X297" i="1"/>
  <c r="AB297" i="1"/>
  <c r="AJ297" i="1" s="1"/>
  <c r="AB204" i="1"/>
  <c r="X204" i="1"/>
  <c r="AJ204" i="1" l="1"/>
  <c r="AN297" i="1"/>
  <c r="S87" i="1"/>
  <c r="U87" i="1"/>
  <c r="R87" i="1"/>
  <c r="K90" i="1"/>
  <c r="K88" i="1" s="1"/>
  <c r="AL374" i="1" l="1"/>
  <c r="AL377" i="18"/>
  <c r="H349" i="2"/>
  <c r="G182" i="19"/>
  <c r="D241" i="13"/>
  <c r="AB15" i="1"/>
  <c r="AB14" i="1" s="1"/>
  <c r="AB11" i="1" s="1"/>
  <c r="D379" i="11" l="1"/>
  <c r="H329" i="2"/>
  <c r="D378" i="11" l="1"/>
  <c r="E243" i="13"/>
  <c r="D28" i="12"/>
  <c r="D377" i="11"/>
  <c r="AL269" i="18"/>
  <c r="D2" i="20"/>
  <c r="AE14" i="17" l="1"/>
  <c r="AL255" i="18" s="1"/>
  <c r="D182" i="13"/>
  <c r="C27" i="20"/>
  <c r="C16" i="20"/>
  <c r="C3" i="20"/>
  <c r="H144" i="2" l="1"/>
  <c r="AL270" i="18"/>
  <c r="AL274" i="18" l="1"/>
  <c r="D224" i="11"/>
  <c r="D223" i="11" l="1"/>
  <c r="E185" i="13" s="1"/>
  <c r="D222" i="11" l="1"/>
  <c r="AE16" i="17" l="1"/>
  <c r="AE17" i="17"/>
  <c r="AE18" i="17"/>
  <c r="AE19" i="17"/>
  <c r="AE20" i="17"/>
  <c r="AE27" i="17"/>
  <c r="AE28" i="17"/>
  <c r="AE29" i="17"/>
  <c r="AE30" i="17"/>
  <c r="AE31" i="17"/>
  <c r="AE32" i="17"/>
  <c r="AE33" i="17"/>
  <c r="AE35" i="17"/>
  <c r="AE38" i="17"/>
  <c r="AE39" i="17"/>
  <c r="AE40" i="17"/>
  <c r="AE43" i="17"/>
  <c r="AE44" i="17"/>
  <c r="AE45" i="17"/>
  <c r="AE47" i="17"/>
  <c r="AE49" i="17"/>
  <c r="AE50" i="17"/>
  <c r="AE51" i="17"/>
  <c r="AE52" i="17"/>
  <c r="AE53" i="17"/>
  <c r="AE54" i="17"/>
  <c r="AE55" i="17"/>
  <c r="AE56" i="17"/>
  <c r="AE58" i="17"/>
  <c r="AE59" i="17"/>
  <c r="AE60" i="17"/>
  <c r="AE61" i="17"/>
  <c r="AE62" i="17"/>
  <c r="AE63" i="17"/>
  <c r="AE64" i="17"/>
  <c r="AE65" i="17"/>
  <c r="AA9" i="17"/>
  <c r="AC9" i="17"/>
  <c r="H122" i="2"/>
  <c r="H179" i="19"/>
  <c r="H178" i="19"/>
  <c r="H177" i="19"/>
  <c r="H176" i="19"/>
  <c r="H169" i="19"/>
  <c r="H167" i="19"/>
  <c r="H163" i="19"/>
  <c r="H162" i="19"/>
  <c r="H161" i="19"/>
  <c r="H160" i="19"/>
  <c r="H159" i="19"/>
  <c r="H158" i="19"/>
  <c r="H153" i="19"/>
  <c r="H148" i="19"/>
  <c r="H144" i="19"/>
  <c r="H143" i="19"/>
  <c r="H142" i="19"/>
  <c r="H141" i="19"/>
  <c r="H139" i="19"/>
  <c r="H135" i="19"/>
  <c r="H134" i="19"/>
  <c r="H132" i="19"/>
  <c r="H131" i="19"/>
  <c r="H126" i="19"/>
  <c r="H125" i="19"/>
  <c r="H124" i="19"/>
  <c r="H113" i="19"/>
  <c r="H116" i="19"/>
  <c r="H107" i="19"/>
  <c r="H97" i="19"/>
  <c r="H92" i="19"/>
  <c r="H90" i="19"/>
  <c r="H88" i="19" s="1"/>
  <c r="H48" i="19"/>
  <c r="H47" i="19"/>
  <c r="H46" i="19"/>
  <c r="H45" i="19"/>
  <c r="H44" i="19"/>
  <c r="H40" i="19"/>
  <c r="H39" i="19"/>
  <c r="H38" i="19"/>
  <c r="H34" i="19"/>
  <c r="H33" i="19"/>
  <c r="H32" i="19"/>
  <c r="H31" i="19"/>
  <c r="H22" i="19"/>
  <c r="H20" i="19"/>
  <c r="H14" i="19"/>
  <c r="H86" i="19"/>
  <c r="H85" i="19"/>
  <c r="H84" i="19"/>
  <c r="H83" i="19"/>
  <c r="H82" i="19"/>
  <c r="H73" i="19"/>
  <c r="H66" i="19"/>
  <c r="H60" i="19"/>
  <c r="E129" i="19"/>
  <c r="E165" i="19"/>
  <c r="F146" i="19"/>
  <c r="G146" i="19"/>
  <c r="E146" i="19"/>
  <c r="E137" i="19"/>
  <c r="G129" i="19"/>
  <c r="E109" i="19"/>
  <c r="F88" i="19"/>
  <c r="G88" i="19"/>
  <c r="E88" i="19"/>
  <c r="E79" i="19"/>
  <c r="F42" i="19"/>
  <c r="G42" i="19"/>
  <c r="E42" i="19"/>
  <c r="F36" i="19"/>
  <c r="G36" i="19"/>
  <c r="E36" i="19"/>
  <c r="F12" i="19"/>
  <c r="D274" i="11"/>
  <c r="AL311" i="1"/>
  <c r="AL280" i="1"/>
  <c r="AL273" i="18"/>
  <c r="P266" i="15" s="1"/>
  <c r="H253" i="2"/>
  <c r="H252" i="2"/>
  <c r="AL268" i="1"/>
  <c r="H245" i="2"/>
  <c r="AL150" i="1"/>
  <c r="H146" i="2" s="1"/>
  <c r="H145" i="2"/>
  <c r="AL147" i="1"/>
  <c r="H143" i="2" s="1"/>
  <c r="AL145" i="1"/>
  <c r="H141" i="2" s="1"/>
  <c r="AL134" i="1"/>
  <c r="AL133" i="1"/>
  <c r="H129" i="2" s="1"/>
  <c r="AL132" i="1"/>
  <c r="H128" i="2" s="1"/>
  <c r="AL129" i="1"/>
  <c r="H125" i="2" s="1"/>
  <c r="AL106" i="1"/>
  <c r="H102" i="2" s="1"/>
  <c r="AL104" i="1"/>
  <c r="H100" i="2" s="1"/>
  <c r="AL101" i="1"/>
  <c r="H97" i="2" s="1"/>
  <c r="AL98" i="1"/>
  <c r="AL84" i="1"/>
  <c r="H82" i="2" s="1"/>
  <c r="AL85" i="1"/>
  <c r="H83" i="2" s="1"/>
  <c r="AL86" i="1"/>
  <c r="H84" i="2" s="1"/>
  <c r="AL83" i="1"/>
  <c r="H81" i="2" s="1"/>
  <c r="AL66" i="1"/>
  <c r="H67" i="2" s="1"/>
  <c r="AL65" i="1"/>
  <c r="H66" i="2" s="1"/>
  <c r="AL55" i="1"/>
  <c r="H56" i="2" s="1"/>
  <c r="AL54" i="1"/>
  <c r="H55" i="2" s="1"/>
  <c r="AL70" i="1"/>
  <c r="H71" i="2" s="1"/>
  <c r="AL16" i="1"/>
  <c r="AL19" i="1"/>
  <c r="H20" i="2" s="1"/>
  <c r="P255" i="15"/>
  <c r="P274" i="15"/>
  <c r="P263" i="15"/>
  <c r="P262" i="15"/>
  <c r="AL374" i="18"/>
  <c r="H122" i="19"/>
  <c r="D325" i="11"/>
  <c r="D329" i="11"/>
  <c r="D372" i="11"/>
  <c r="D176" i="11"/>
  <c r="D173" i="11"/>
  <c r="D172" i="11" s="1"/>
  <c r="D159" i="11"/>
  <c r="D81" i="11"/>
  <c r="D143" i="11"/>
  <c r="D59" i="11"/>
  <c r="D68" i="11"/>
  <c r="C71" i="7"/>
  <c r="C42" i="7"/>
  <c r="C85" i="7"/>
  <c r="E232" i="13"/>
  <c r="D351" i="11"/>
  <c r="D348" i="11" s="1"/>
  <c r="C26" i="7"/>
  <c r="C25" i="7" s="1"/>
  <c r="AF82" i="1"/>
  <c r="AG83" i="18"/>
  <c r="AH83" i="18"/>
  <c r="AG84" i="18"/>
  <c r="AH84" i="18"/>
  <c r="AG85" i="18"/>
  <c r="AH85" i="18"/>
  <c r="AG86" i="18"/>
  <c r="AH86" i="18"/>
  <c r="AF84" i="18"/>
  <c r="AF85" i="18"/>
  <c r="AF86" i="18"/>
  <c r="AF83" i="18"/>
  <c r="AG74" i="18"/>
  <c r="AH74" i="18"/>
  <c r="AG75" i="18"/>
  <c r="AH75" i="18"/>
  <c r="AG76" i="18"/>
  <c r="AH76" i="18"/>
  <c r="AG77" i="18"/>
  <c r="AH77" i="18"/>
  <c r="AG78" i="18"/>
  <c r="AH78" i="18"/>
  <c r="AG79" i="18"/>
  <c r="AH79" i="18"/>
  <c r="AG80" i="18"/>
  <c r="AH80" i="18"/>
  <c r="AF75" i="18"/>
  <c r="AF76" i="18"/>
  <c r="AF77" i="18"/>
  <c r="AF78" i="18"/>
  <c r="AF79" i="18"/>
  <c r="AF80" i="18"/>
  <c r="AF74" i="18"/>
  <c r="AG66" i="18"/>
  <c r="AH66" i="18"/>
  <c r="AG67" i="18"/>
  <c r="AH67" i="18"/>
  <c r="AG68" i="18"/>
  <c r="AH68" i="18"/>
  <c r="AG69" i="18"/>
  <c r="AH69" i="18"/>
  <c r="AG70" i="18"/>
  <c r="AH70" i="18"/>
  <c r="AG71" i="18"/>
  <c r="AH71" i="18"/>
  <c r="AG72" i="18"/>
  <c r="AH72" i="18"/>
  <c r="AF67" i="18"/>
  <c r="AF68" i="18"/>
  <c r="AF69" i="18"/>
  <c r="AF70" i="18"/>
  <c r="AF71" i="18"/>
  <c r="AF72" i="18"/>
  <c r="AF66" i="18"/>
  <c r="AG60" i="18"/>
  <c r="AH60" i="18"/>
  <c r="AG61" i="18"/>
  <c r="AH61" i="18"/>
  <c r="AG62" i="18"/>
  <c r="AH62" i="18"/>
  <c r="AG63" i="18"/>
  <c r="AH63" i="18"/>
  <c r="AG64" i="18"/>
  <c r="AH64" i="18"/>
  <c r="AF61" i="18"/>
  <c r="AF62" i="18"/>
  <c r="AF63" i="18"/>
  <c r="AF64" i="18"/>
  <c r="AF60" i="18"/>
  <c r="AG54" i="18"/>
  <c r="AH54" i="18"/>
  <c r="AG55" i="18"/>
  <c r="AH55" i="18"/>
  <c r="AG56" i="18"/>
  <c r="AH56" i="18"/>
  <c r="AG57" i="18"/>
  <c r="AH57" i="18"/>
  <c r="AG58" i="18"/>
  <c r="AH58" i="18"/>
  <c r="AF55" i="18"/>
  <c r="AF56" i="18"/>
  <c r="AF57" i="18"/>
  <c r="AF58" i="18"/>
  <c r="AF54" i="18"/>
  <c r="R171" i="18"/>
  <c r="R172" i="18"/>
  <c r="R173" i="18"/>
  <c r="R174" i="18"/>
  <c r="R175" i="18"/>
  <c r="R176" i="18"/>
  <c r="R170" i="18"/>
  <c r="R353" i="18"/>
  <c r="R354" i="18"/>
  <c r="R355" i="18"/>
  <c r="R356" i="18"/>
  <c r="R357" i="18"/>
  <c r="R358" i="18"/>
  <c r="R352" i="18"/>
  <c r="L287" i="18"/>
  <c r="L289" i="18"/>
  <c r="L290" i="18"/>
  <c r="L268" i="18"/>
  <c r="L269" i="18"/>
  <c r="L270" i="18"/>
  <c r="L271" i="18"/>
  <c r="L272" i="18"/>
  <c r="L273" i="18"/>
  <c r="L274" i="18"/>
  <c r="L275" i="18"/>
  <c r="K213" i="18"/>
  <c r="K214" i="18"/>
  <c r="K215" i="18"/>
  <c r="K216" i="18"/>
  <c r="K212" i="18"/>
  <c r="K200" i="18"/>
  <c r="K201" i="18"/>
  <c r="L143" i="18"/>
  <c r="M143" i="18"/>
  <c r="L144" i="18"/>
  <c r="M144" i="18"/>
  <c r="L145" i="18"/>
  <c r="M145" i="18"/>
  <c r="L146" i="18"/>
  <c r="M146" i="18"/>
  <c r="L147" i="18"/>
  <c r="M147" i="18"/>
  <c r="L148" i="18"/>
  <c r="M148" i="18"/>
  <c r="L149" i="18"/>
  <c r="M149" i="18"/>
  <c r="L150" i="18"/>
  <c r="M150" i="18"/>
  <c r="L138" i="18"/>
  <c r="M138" i="18"/>
  <c r="L139" i="18"/>
  <c r="M139" i="18"/>
  <c r="L140" i="18"/>
  <c r="M140" i="18"/>
  <c r="L141" i="18"/>
  <c r="M141" i="18"/>
  <c r="L135" i="18"/>
  <c r="M135" i="18"/>
  <c r="L136" i="18"/>
  <c r="M136" i="18"/>
  <c r="L127" i="18"/>
  <c r="M127" i="18"/>
  <c r="L128" i="18"/>
  <c r="M128" i="18"/>
  <c r="L129" i="18"/>
  <c r="M129" i="18"/>
  <c r="L130" i="18"/>
  <c r="M130" i="18"/>
  <c r="L131" i="18"/>
  <c r="M131" i="18"/>
  <c r="L132" i="18"/>
  <c r="M132" i="18"/>
  <c r="L133" i="18"/>
  <c r="M133" i="18"/>
  <c r="L122" i="18"/>
  <c r="M122" i="18"/>
  <c r="L123" i="18"/>
  <c r="M123" i="18"/>
  <c r="L124" i="18"/>
  <c r="M124" i="18"/>
  <c r="L125" i="18"/>
  <c r="M125" i="18"/>
  <c r="L116" i="18"/>
  <c r="M116" i="18"/>
  <c r="L117" i="18"/>
  <c r="M117" i="18"/>
  <c r="L118" i="18"/>
  <c r="M118" i="18"/>
  <c r="L119" i="18"/>
  <c r="M119" i="18"/>
  <c r="L120" i="18"/>
  <c r="M120" i="18"/>
  <c r="L106" i="18"/>
  <c r="M106" i="18"/>
  <c r="L107" i="18"/>
  <c r="M107" i="18"/>
  <c r="L108" i="18"/>
  <c r="M108" i="18"/>
  <c r="L109" i="18"/>
  <c r="M109" i="18"/>
  <c r="L110" i="18"/>
  <c r="M110" i="18"/>
  <c r="L111" i="18"/>
  <c r="M111" i="18"/>
  <c r="L96" i="18"/>
  <c r="M96" i="18"/>
  <c r="L97" i="18"/>
  <c r="M97" i="18"/>
  <c r="L98" i="18"/>
  <c r="M98" i="18"/>
  <c r="L99" i="18"/>
  <c r="M99" i="18"/>
  <c r="L100" i="18"/>
  <c r="M100" i="18"/>
  <c r="L101" i="18"/>
  <c r="M101" i="18"/>
  <c r="L102" i="18"/>
  <c r="M102" i="18"/>
  <c r="L103" i="18"/>
  <c r="M103" i="18"/>
  <c r="L104" i="18"/>
  <c r="M104" i="18"/>
  <c r="M92" i="18"/>
  <c r="L93" i="18"/>
  <c r="M93" i="18"/>
  <c r="L94" i="18"/>
  <c r="M94" i="18"/>
  <c r="L89" i="18"/>
  <c r="M89" i="18"/>
  <c r="L90" i="18"/>
  <c r="M90" i="18"/>
  <c r="L83" i="18"/>
  <c r="M83" i="18"/>
  <c r="L84" i="18"/>
  <c r="M84" i="18"/>
  <c r="L85" i="18"/>
  <c r="M85" i="18"/>
  <c r="L86" i="18"/>
  <c r="M86" i="18"/>
  <c r="L74" i="18"/>
  <c r="M74" i="18"/>
  <c r="L75" i="18"/>
  <c r="M75" i="18"/>
  <c r="L76" i="18"/>
  <c r="M76" i="18"/>
  <c r="L77" i="18"/>
  <c r="M77" i="18"/>
  <c r="L78" i="18"/>
  <c r="M78" i="18"/>
  <c r="L79" i="18"/>
  <c r="M79" i="18"/>
  <c r="L80" i="18"/>
  <c r="M80" i="18"/>
  <c r="L66" i="18"/>
  <c r="M66" i="18"/>
  <c r="L67" i="18"/>
  <c r="M67" i="18"/>
  <c r="L68" i="18"/>
  <c r="M68" i="18"/>
  <c r="L69" i="18"/>
  <c r="M69" i="18"/>
  <c r="L70" i="18"/>
  <c r="M70" i="18"/>
  <c r="L71" i="18"/>
  <c r="M71" i="18"/>
  <c r="L72" i="18"/>
  <c r="M72" i="18"/>
  <c r="L60" i="18"/>
  <c r="M60" i="18"/>
  <c r="N60" i="18"/>
  <c r="L61" i="18"/>
  <c r="M61" i="18"/>
  <c r="N61" i="18"/>
  <c r="L62" i="18"/>
  <c r="M62" i="18"/>
  <c r="N62" i="18"/>
  <c r="L63" i="18"/>
  <c r="M63" i="18"/>
  <c r="N63" i="18"/>
  <c r="L64" i="18"/>
  <c r="M64" i="18"/>
  <c r="N64" i="18"/>
  <c r="L54" i="18"/>
  <c r="M54" i="18"/>
  <c r="L55" i="18"/>
  <c r="M55" i="18"/>
  <c r="L56" i="18"/>
  <c r="M56" i="18"/>
  <c r="L57" i="18"/>
  <c r="M57" i="18"/>
  <c r="L58" i="18"/>
  <c r="M58" i="18"/>
  <c r="N106" i="18"/>
  <c r="N107" i="18"/>
  <c r="N108" i="18"/>
  <c r="N109" i="18"/>
  <c r="N110" i="18"/>
  <c r="N111" i="18"/>
  <c r="N96" i="18"/>
  <c r="N97" i="18"/>
  <c r="N98" i="18"/>
  <c r="N99" i="18"/>
  <c r="N100" i="18"/>
  <c r="N101" i="18"/>
  <c r="N102" i="18"/>
  <c r="N103" i="18"/>
  <c r="N104" i="18"/>
  <c r="N89" i="18"/>
  <c r="N90" i="18"/>
  <c r="K90" i="18"/>
  <c r="K89" i="18"/>
  <c r="N83" i="18"/>
  <c r="N84" i="18"/>
  <c r="N85" i="18"/>
  <c r="N86" i="18"/>
  <c r="D234" i="13"/>
  <c r="D319" i="11"/>
  <c r="D370" i="11"/>
  <c r="D367" i="11"/>
  <c r="D366" i="11" s="1"/>
  <c r="U71" i="1"/>
  <c r="W88" i="1"/>
  <c r="AA88" i="1"/>
  <c r="Z88" i="1"/>
  <c r="Z87" i="1" s="1"/>
  <c r="H75" i="2"/>
  <c r="O201" i="1"/>
  <c r="M88" i="1"/>
  <c r="M88" i="18" s="1"/>
  <c r="N88" i="1"/>
  <c r="N87" i="1" s="1"/>
  <c r="K157" i="18"/>
  <c r="O157" i="18" s="1"/>
  <c r="L160" i="15" s="1"/>
  <c r="E88" i="1"/>
  <c r="E87" i="1" s="1"/>
  <c r="O90" i="1"/>
  <c r="L144" i="1"/>
  <c r="L139" i="1"/>
  <c r="L136" i="1"/>
  <c r="L128" i="1"/>
  <c r="L123" i="1"/>
  <c r="L117" i="1"/>
  <c r="L107" i="1"/>
  <c r="L97" i="1"/>
  <c r="L82" i="1"/>
  <c r="L71" i="1"/>
  <c r="L63" i="1"/>
  <c r="L57" i="1"/>
  <c r="L51" i="1"/>
  <c r="K359" i="1"/>
  <c r="K352" i="1"/>
  <c r="K350" i="18" s="1"/>
  <c r="K353" i="1"/>
  <c r="K354" i="18" s="1"/>
  <c r="K354" i="1"/>
  <c r="K355" i="18" s="1"/>
  <c r="K355" i="1"/>
  <c r="K356" i="18" s="1"/>
  <c r="K357" i="18"/>
  <c r="K357" i="1"/>
  <c r="K351" i="1"/>
  <c r="K352" i="18" s="1"/>
  <c r="J289" i="1"/>
  <c r="I289" i="1"/>
  <c r="G289" i="1"/>
  <c r="F289" i="1"/>
  <c r="E289" i="1"/>
  <c r="C289" i="1"/>
  <c r="J288" i="1"/>
  <c r="I288" i="1"/>
  <c r="G288" i="1"/>
  <c r="F288" i="1"/>
  <c r="C288" i="1"/>
  <c r="J287" i="1"/>
  <c r="I287" i="1"/>
  <c r="H287" i="1"/>
  <c r="G287" i="1"/>
  <c r="F287" i="1"/>
  <c r="E287" i="1"/>
  <c r="C287" i="1"/>
  <c r="J286" i="1"/>
  <c r="I286" i="1"/>
  <c r="H286" i="1"/>
  <c r="G286" i="1"/>
  <c r="F286" i="1"/>
  <c r="E286" i="1"/>
  <c r="C286" i="1"/>
  <c r="AB286" i="1"/>
  <c r="X286" i="1"/>
  <c r="M275" i="18"/>
  <c r="M274" i="18"/>
  <c r="M273" i="18"/>
  <c r="M272" i="18"/>
  <c r="M270" i="18"/>
  <c r="M269" i="18"/>
  <c r="M268" i="18"/>
  <c r="M278" i="18"/>
  <c r="N267" i="1"/>
  <c r="K296" i="1"/>
  <c r="K294" i="1" s="1"/>
  <c r="L296" i="1"/>
  <c r="L294" i="1" s="1"/>
  <c r="K304" i="1"/>
  <c r="L304" i="1"/>
  <c r="K306" i="1"/>
  <c r="K307" i="18" s="1"/>
  <c r="L306" i="1"/>
  <c r="K311" i="1"/>
  <c r="K312" i="18" s="1"/>
  <c r="L311" i="1"/>
  <c r="K317" i="1"/>
  <c r="L317" i="1"/>
  <c r="K324" i="1"/>
  <c r="L324" i="1"/>
  <c r="K334" i="1"/>
  <c r="L334" i="1"/>
  <c r="K347" i="1"/>
  <c r="L347" i="1"/>
  <c r="L350" i="1"/>
  <c r="L358" i="1"/>
  <c r="K362" i="1"/>
  <c r="L362" i="1"/>
  <c r="K365" i="1"/>
  <c r="K365" i="18" s="1"/>
  <c r="L365" i="1"/>
  <c r="K368" i="1"/>
  <c r="L368" i="1"/>
  <c r="K373" i="1"/>
  <c r="K372" i="1" s="1"/>
  <c r="L373" i="1"/>
  <c r="L372" i="1" s="1"/>
  <c r="J373" i="1"/>
  <c r="J372" i="1" s="1"/>
  <c r="I373" i="1"/>
  <c r="I372" i="1" s="1"/>
  <c r="H373" i="1"/>
  <c r="H372" i="1" s="1"/>
  <c r="G373" i="1"/>
  <c r="G372" i="1" s="1"/>
  <c r="F373" i="1"/>
  <c r="F372" i="1" s="1"/>
  <c r="E373" i="1"/>
  <c r="E372" i="1" s="1"/>
  <c r="C373" i="1"/>
  <c r="C372" i="1" s="1"/>
  <c r="J368" i="1"/>
  <c r="I368" i="1"/>
  <c r="H368" i="1"/>
  <c r="G368" i="1"/>
  <c r="F368" i="1"/>
  <c r="E368" i="1"/>
  <c r="C368" i="1"/>
  <c r="J365" i="1"/>
  <c r="I365" i="1"/>
  <c r="H365" i="1"/>
  <c r="G365" i="1"/>
  <c r="F365" i="1"/>
  <c r="E365" i="1"/>
  <c r="C365" i="1"/>
  <c r="J362" i="1"/>
  <c r="I362" i="1"/>
  <c r="H362" i="1"/>
  <c r="G362" i="1"/>
  <c r="F362" i="1"/>
  <c r="E362" i="1"/>
  <c r="C362" i="1"/>
  <c r="J358" i="1"/>
  <c r="I358" i="1"/>
  <c r="H358" i="1"/>
  <c r="G358" i="1"/>
  <c r="F358" i="1"/>
  <c r="E358" i="1"/>
  <c r="C358" i="1"/>
  <c r="J350" i="1"/>
  <c r="I350" i="1"/>
  <c r="H350" i="1"/>
  <c r="G350" i="1"/>
  <c r="F350" i="1"/>
  <c r="E350" i="1"/>
  <c r="C350" i="1"/>
  <c r="J347" i="1"/>
  <c r="I347" i="1"/>
  <c r="H347" i="1"/>
  <c r="G347" i="1"/>
  <c r="F347" i="1"/>
  <c r="E347" i="1"/>
  <c r="C347" i="1"/>
  <c r="J334" i="1"/>
  <c r="I334" i="1"/>
  <c r="H334" i="1"/>
  <c r="G334" i="1"/>
  <c r="F334" i="1"/>
  <c r="E334" i="1"/>
  <c r="C334" i="1"/>
  <c r="J324" i="1"/>
  <c r="I324" i="1"/>
  <c r="H324" i="1"/>
  <c r="H322" i="1" s="1"/>
  <c r="G324" i="1"/>
  <c r="F324" i="1"/>
  <c r="E324" i="1"/>
  <c r="C324" i="1"/>
  <c r="J317" i="1"/>
  <c r="I317" i="1"/>
  <c r="H317" i="1"/>
  <c r="G317" i="1"/>
  <c r="F317" i="1"/>
  <c r="E317" i="1"/>
  <c r="C317" i="1"/>
  <c r="J311" i="1"/>
  <c r="I311" i="1"/>
  <c r="H311" i="1"/>
  <c r="G311" i="1"/>
  <c r="F311" i="1"/>
  <c r="E311" i="1"/>
  <c r="C311" i="1"/>
  <c r="J306" i="1"/>
  <c r="I306" i="1"/>
  <c r="H306" i="1"/>
  <c r="G306" i="1"/>
  <c r="F306" i="1"/>
  <c r="E306" i="1"/>
  <c r="C306" i="1"/>
  <c r="O305" i="1"/>
  <c r="J304" i="1"/>
  <c r="I304" i="1"/>
  <c r="H304" i="1"/>
  <c r="G304" i="1"/>
  <c r="F304" i="1"/>
  <c r="E304" i="1"/>
  <c r="C304" i="1"/>
  <c r="J296" i="1"/>
  <c r="J294" i="1" s="1"/>
  <c r="I296" i="1"/>
  <c r="I294" i="1" s="1"/>
  <c r="H296" i="1"/>
  <c r="H294" i="1" s="1"/>
  <c r="G296" i="1"/>
  <c r="G294" i="1" s="1"/>
  <c r="F296" i="1"/>
  <c r="F294" i="1" s="1"/>
  <c r="E296" i="1"/>
  <c r="E294" i="1" s="1"/>
  <c r="C296" i="1"/>
  <c r="C294" i="1" s="1"/>
  <c r="H283" i="1"/>
  <c r="G283" i="1"/>
  <c r="H282" i="1"/>
  <c r="G282" i="1"/>
  <c r="H281" i="1"/>
  <c r="G281" i="1"/>
  <c r="J280" i="1"/>
  <c r="I280" i="1"/>
  <c r="H280" i="1"/>
  <c r="F280" i="1"/>
  <c r="E280" i="1"/>
  <c r="C280" i="1"/>
  <c r="J277" i="1"/>
  <c r="I277" i="1"/>
  <c r="H277" i="1"/>
  <c r="G277" i="1"/>
  <c r="F277" i="1"/>
  <c r="E277" i="1"/>
  <c r="C277" i="1"/>
  <c r="C255" i="1"/>
  <c r="E255" i="1"/>
  <c r="F255" i="1"/>
  <c r="C249" i="1"/>
  <c r="J249" i="1"/>
  <c r="I249" i="1"/>
  <c r="H249" i="1"/>
  <c r="G249" i="1"/>
  <c r="F249" i="1"/>
  <c r="E249" i="1"/>
  <c r="E245" i="1"/>
  <c r="F245" i="1"/>
  <c r="G245" i="1"/>
  <c r="H245" i="1"/>
  <c r="I245" i="1"/>
  <c r="J245" i="1"/>
  <c r="C245" i="1"/>
  <c r="C238" i="1"/>
  <c r="K232" i="1"/>
  <c r="K228" i="18" s="1"/>
  <c r="E232" i="1"/>
  <c r="F232" i="1"/>
  <c r="G232" i="1"/>
  <c r="H232" i="1"/>
  <c r="I232" i="1"/>
  <c r="J232" i="1"/>
  <c r="C227" i="1"/>
  <c r="E238" i="1"/>
  <c r="F238" i="1"/>
  <c r="G238" i="1"/>
  <c r="H238" i="1"/>
  <c r="I238" i="1"/>
  <c r="J238" i="1"/>
  <c r="K277" i="1"/>
  <c r="L277" i="1"/>
  <c r="K281" i="1"/>
  <c r="L281" i="1"/>
  <c r="L281" i="18" s="1"/>
  <c r="K282" i="1"/>
  <c r="K281" i="18" s="1"/>
  <c r="L282" i="1"/>
  <c r="L283" i="18" s="1"/>
  <c r="K283" i="1"/>
  <c r="K283" i="18" s="1"/>
  <c r="L283" i="1"/>
  <c r="L284" i="18" s="1"/>
  <c r="K285" i="1"/>
  <c r="L285" i="1"/>
  <c r="K267" i="1"/>
  <c r="K255" i="1"/>
  <c r="K238" i="1"/>
  <c r="K234" i="18" s="1"/>
  <c r="K227" i="1"/>
  <c r="K225" i="1"/>
  <c r="O225" i="1" s="1"/>
  <c r="K243" i="1"/>
  <c r="K245" i="1"/>
  <c r="K241" i="18" s="1"/>
  <c r="N221" i="1"/>
  <c r="K200" i="1"/>
  <c r="K198" i="18" s="1"/>
  <c r="K206" i="1"/>
  <c r="K202" i="18" s="1"/>
  <c r="K210" i="1"/>
  <c r="K208" i="1" s="1"/>
  <c r="K205" i="18" s="1"/>
  <c r="C200" i="1"/>
  <c r="K191" i="1"/>
  <c r="K189" i="1" s="1"/>
  <c r="K186" i="18" s="1"/>
  <c r="L190" i="15" s="1"/>
  <c r="K186" i="1"/>
  <c r="K183" i="1"/>
  <c r="K182" i="1" s="1"/>
  <c r="K179" i="18" s="1"/>
  <c r="K181" i="1"/>
  <c r="K180" i="1"/>
  <c r="O180" i="1" s="1"/>
  <c r="K173" i="1"/>
  <c r="O173" i="1" s="1"/>
  <c r="O174" i="1"/>
  <c r="K175" i="1"/>
  <c r="K176" i="1"/>
  <c r="O176" i="1" s="1"/>
  <c r="K177" i="1"/>
  <c r="K178" i="1"/>
  <c r="K172" i="1"/>
  <c r="O172" i="1" s="1"/>
  <c r="D169" i="2" s="1"/>
  <c r="K170" i="1"/>
  <c r="K168" i="18" s="1"/>
  <c r="K169" i="1"/>
  <c r="K167" i="18" s="1"/>
  <c r="K163" i="1"/>
  <c r="K162" i="1" s="1"/>
  <c r="K157" i="1"/>
  <c r="O157" i="1" s="1"/>
  <c r="K158" i="1"/>
  <c r="O158" i="1" s="1"/>
  <c r="K159" i="1"/>
  <c r="O159" i="1" s="1"/>
  <c r="K156" i="1"/>
  <c r="O156" i="1" s="1"/>
  <c r="C107" i="1"/>
  <c r="E107" i="1"/>
  <c r="F107" i="1"/>
  <c r="G107" i="1"/>
  <c r="H107" i="1"/>
  <c r="I107" i="1"/>
  <c r="J107" i="1"/>
  <c r="C51" i="1"/>
  <c r="J117" i="1"/>
  <c r="J123" i="1"/>
  <c r="J128" i="1"/>
  <c r="J136" i="1"/>
  <c r="J139" i="1"/>
  <c r="J144" i="1"/>
  <c r="K152" i="1"/>
  <c r="K150" i="18" s="1"/>
  <c r="K151" i="1"/>
  <c r="K150" i="1"/>
  <c r="K148" i="18" s="1"/>
  <c r="K149" i="1"/>
  <c r="K147" i="18" s="1"/>
  <c r="K148" i="1"/>
  <c r="K146" i="18" s="1"/>
  <c r="K147" i="1"/>
  <c r="K145" i="18" s="1"/>
  <c r="K146" i="1"/>
  <c r="K144" i="18" s="1"/>
  <c r="K145" i="1"/>
  <c r="K143" i="18" s="1"/>
  <c r="K143" i="1"/>
  <c r="K141" i="18" s="1"/>
  <c r="K142" i="1"/>
  <c r="K140" i="18" s="1"/>
  <c r="K141" i="1"/>
  <c r="K140" i="1"/>
  <c r="K138" i="1"/>
  <c r="K136" i="18" s="1"/>
  <c r="K137" i="1"/>
  <c r="K135" i="18" s="1"/>
  <c r="K135" i="1"/>
  <c r="K133" i="18" s="1"/>
  <c r="K134" i="1"/>
  <c r="K132" i="18" s="1"/>
  <c r="K133" i="1"/>
  <c r="K131" i="18" s="1"/>
  <c r="K132" i="1"/>
  <c r="K130" i="18" s="1"/>
  <c r="K131" i="1"/>
  <c r="K129" i="18" s="1"/>
  <c r="K130" i="1"/>
  <c r="K129" i="1"/>
  <c r="K127" i="1"/>
  <c r="K125" i="18" s="1"/>
  <c r="K126" i="1"/>
  <c r="K124" i="18" s="1"/>
  <c r="K125" i="1"/>
  <c r="K123" i="18" s="1"/>
  <c r="K124" i="1"/>
  <c r="K122" i="18" s="1"/>
  <c r="K122" i="1"/>
  <c r="K120" i="18" s="1"/>
  <c r="K121" i="1"/>
  <c r="K120" i="1"/>
  <c r="K118" i="18" s="1"/>
  <c r="K119" i="1"/>
  <c r="K117" i="18" s="1"/>
  <c r="K118" i="1"/>
  <c r="K116" i="18" s="1"/>
  <c r="K113" i="1"/>
  <c r="K111" i="18" s="1"/>
  <c r="K112" i="1"/>
  <c r="K111" i="1"/>
  <c r="K110" i="1"/>
  <c r="K109" i="1"/>
  <c r="K107" i="18" s="1"/>
  <c r="K108" i="1"/>
  <c r="K106" i="1"/>
  <c r="K104" i="18" s="1"/>
  <c r="K105" i="1"/>
  <c r="K103" i="18" s="1"/>
  <c r="K104" i="1"/>
  <c r="K102" i="18" s="1"/>
  <c r="K103" i="1"/>
  <c r="K102" i="1"/>
  <c r="K100" i="18" s="1"/>
  <c r="K101" i="1"/>
  <c r="K99" i="18" s="1"/>
  <c r="K100" i="1"/>
  <c r="K98" i="18" s="1"/>
  <c r="K99" i="1"/>
  <c r="K97" i="18" s="1"/>
  <c r="K98" i="1"/>
  <c r="K96" i="18" s="1"/>
  <c r="K96" i="1"/>
  <c r="K95" i="1"/>
  <c r="K93" i="18" s="1"/>
  <c r="K94" i="1"/>
  <c r="K91" i="1"/>
  <c r="K92" i="1"/>
  <c r="O92" i="1" s="1"/>
  <c r="F57" i="1"/>
  <c r="G57" i="1"/>
  <c r="H57" i="1"/>
  <c r="I57" i="1"/>
  <c r="J57" i="1"/>
  <c r="K223" i="1"/>
  <c r="K219" i="18" s="1"/>
  <c r="K224" i="1"/>
  <c r="K222" i="1"/>
  <c r="K218" i="18" s="1"/>
  <c r="C221" i="1"/>
  <c r="E221" i="1"/>
  <c r="F221" i="1"/>
  <c r="G221" i="1"/>
  <c r="H221" i="1"/>
  <c r="I221" i="1"/>
  <c r="J221" i="1"/>
  <c r="C144" i="1"/>
  <c r="E144" i="1"/>
  <c r="F144" i="1"/>
  <c r="G144" i="1"/>
  <c r="H144" i="1"/>
  <c r="I144" i="1"/>
  <c r="C139" i="1"/>
  <c r="E139" i="1"/>
  <c r="F139" i="1"/>
  <c r="G139" i="1"/>
  <c r="H139" i="1"/>
  <c r="I139" i="1"/>
  <c r="C136" i="1"/>
  <c r="E136" i="1"/>
  <c r="F136" i="1"/>
  <c r="G136" i="1"/>
  <c r="H136" i="1"/>
  <c r="I136" i="1"/>
  <c r="C128" i="1"/>
  <c r="E128" i="1"/>
  <c r="F128" i="1"/>
  <c r="G128" i="1"/>
  <c r="H128" i="1"/>
  <c r="I128" i="1"/>
  <c r="C123" i="1"/>
  <c r="E123" i="1"/>
  <c r="F123" i="1"/>
  <c r="G123" i="1"/>
  <c r="H123" i="1"/>
  <c r="I123" i="1"/>
  <c r="E51" i="1"/>
  <c r="F51" i="1"/>
  <c r="G51" i="1"/>
  <c r="H51" i="1"/>
  <c r="I51" i="1"/>
  <c r="J51" i="1"/>
  <c r="C63" i="1"/>
  <c r="E63" i="1"/>
  <c r="F63" i="1"/>
  <c r="G63" i="1"/>
  <c r="H63" i="1"/>
  <c r="I63" i="1"/>
  <c r="J63" i="1"/>
  <c r="C71" i="1"/>
  <c r="E71" i="1"/>
  <c r="G71" i="1"/>
  <c r="H71" i="1"/>
  <c r="I71" i="1"/>
  <c r="J71" i="1"/>
  <c r="C82" i="1"/>
  <c r="E82" i="1"/>
  <c r="F82" i="1"/>
  <c r="G82" i="1"/>
  <c r="H82" i="1"/>
  <c r="I82" i="1"/>
  <c r="J82" i="1"/>
  <c r="C97" i="1"/>
  <c r="E97" i="1"/>
  <c r="F97" i="1"/>
  <c r="G97" i="1"/>
  <c r="H97" i="1"/>
  <c r="I97" i="1"/>
  <c r="J97" i="1"/>
  <c r="C93" i="1"/>
  <c r="E93" i="1"/>
  <c r="F93" i="1"/>
  <c r="G93" i="1"/>
  <c r="H93" i="1"/>
  <c r="I93" i="1"/>
  <c r="J93" i="1"/>
  <c r="C87" i="1"/>
  <c r="F88" i="1"/>
  <c r="F87" i="1" s="1"/>
  <c r="G88" i="1"/>
  <c r="G87" i="1" s="1"/>
  <c r="H88" i="1"/>
  <c r="H87" i="1" s="1"/>
  <c r="I88" i="1"/>
  <c r="I87" i="1" s="1"/>
  <c r="J88" i="1"/>
  <c r="J87" i="1" s="1"/>
  <c r="K185" i="18"/>
  <c r="O217" i="1"/>
  <c r="O234" i="1"/>
  <c r="K232" i="18"/>
  <c r="K236" i="18"/>
  <c r="K249" i="18"/>
  <c r="K259" i="18"/>
  <c r="K299" i="18"/>
  <c r="K314" i="18"/>
  <c r="O329" i="1"/>
  <c r="K332" i="18"/>
  <c r="K337" i="18"/>
  <c r="K339" i="18"/>
  <c r="O340" i="1"/>
  <c r="K367" i="18"/>
  <c r="E385" i="1"/>
  <c r="F383" i="1"/>
  <c r="E383" i="1"/>
  <c r="C383" i="1"/>
  <c r="K287" i="18"/>
  <c r="K270" i="18"/>
  <c r="K269" i="18"/>
  <c r="K268" i="18"/>
  <c r="J255" i="1"/>
  <c r="I255" i="1"/>
  <c r="H255" i="1"/>
  <c r="G255" i="1"/>
  <c r="J243" i="1"/>
  <c r="I243" i="1"/>
  <c r="H243" i="1"/>
  <c r="G243" i="1"/>
  <c r="F243" i="1"/>
  <c r="E243" i="1"/>
  <c r="C243" i="1"/>
  <c r="J231" i="1"/>
  <c r="I231" i="1"/>
  <c r="H231" i="1"/>
  <c r="G231" i="1"/>
  <c r="E231" i="1"/>
  <c r="J230" i="1"/>
  <c r="I230" i="1"/>
  <c r="H230" i="1"/>
  <c r="G230" i="1"/>
  <c r="J229" i="1"/>
  <c r="I229" i="1"/>
  <c r="H229" i="1"/>
  <c r="G229" i="1"/>
  <c r="J228" i="1"/>
  <c r="I228" i="1"/>
  <c r="H228" i="1"/>
  <c r="G228" i="1"/>
  <c r="E228" i="1"/>
  <c r="F227" i="1"/>
  <c r="J210" i="1"/>
  <c r="J208" i="1" s="1"/>
  <c r="I210" i="1"/>
  <c r="I208" i="1" s="1"/>
  <c r="H210" i="1"/>
  <c r="H208" i="1" s="1"/>
  <c r="G210" i="1"/>
  <c r="G208" i="1" s="1"/>
  <c r="F210" i="1"/>
  <c r="F208" i="1" s="1"/>
  <c r="E210" i="1"/>
  <c r="E208" i="1" s="1"/>
  <c r="C210" i="1"/>
  <c r="C208" i="1" s="1"/>
  <c r="J206" i="1"/>
  <c r="I206" i="1"/>
  <c r="H206" i="1"/>
  <c r="G206" i="1"/>
  <c r="F206" i="1"/>
  <c r="E206" i="1"/>
  <c r="C206" i="1"/>
  <c r="J200" i="1"/>
  <c r="I200" i="1"/>
  <c r="H200" i="1"/>
  <c r="G200" i="1"/>
  <c r="F200" i="1"/>
  <c r="E200" i="1"/>
  <c r="J198" i="1"/>
  <c r="I198" i="1"/>
  <c r="H198" i="1"/>
  <c r="G198" i="1"/>
  <c r="F198" i="1"/>
  <c r="E198" i="1"/>
  <c r="C198" i="1"/>
  <c r="J191" i="1"/>
  <c r="J189" i="1" s="1"/>
  <c r="I191" i="1"/>
  <c r="I189" i="1" s="1"/>
  <c r="H191" i="1"/>
  <c r="H189" i="1" s="1"/>
  <c r="G191" i="1"/>
  <c r="G189" i="1" s="1"/>
  <c r="F191" i="1"/>
  <c r="F189" i="1" s="1"/>
  <c r="E191" i="1"/>
  <c r="E189" i="1" s="1"/>
  <c r="C191" i="1"/>
  <c r="C189" i="1" s="1"/>
  <c r="J186" i="1"/>
  <c r="I186" i="1"/>
  <c r="H186" i="1"/>
  <c r="G186" i="1"/>
  <c r="F186" i="1"/>
  <c r="E186" i="1"/>
  <c r="C186" i="1"/>
  <c r="J182" i="1"/>
  <c r="I182" i="1"/>
  <c r="H182" i="1"/>
  <c r="G182" i="1"/>
  <c r="F182" i="1"/>
  <c r="E182" i="1"/>
  <c r="C182" i="1"/>
  <c r="J179" i="1"/>
  <c r="I179" i="1"/>
  <c r="H179" i="1"/>
  <c r="G179" i="1"/>
  <c r="F179" i="1"/>
  <c r="E179" i="1"/>
  <c r="C179" i="1"/>
  <c r="J171" i="1"/>
  <c r="I171" i="1"/>
  <c r="H171" i="1"/>
  <c r="G171" i="1"/>
  <c r="F171" i="1"/>
  <c r="E171" i="1"/>
  <c r="C171" i="1"/>
  <c r="J168" i="1"/>
  <c r="I168" i="1"/>
  <c r="H168" i="1"/>
  <c r="G168" i="1"/>
  <c r="F168" i="1"/>
  <c r="E168" i="1"/>
  <c r="C168" i="1"/>
  <c r="J162" i="1"/>
  <c r="J161" i="1" s="1"/>
  <c r="I162" i="1"/>
  <c r="I161" i="1" s="1"/>
  <c r="H162" i="1"/>
  <c r="H161" i="1" s="1"/>
  <c r="G162" i="1"/>
  <c r="G161" i="1" s="1"/>
  <c r="F162" i="1"/>
  <c r="F161" i="1" s="1"/>
  <c r="E162" i="1"/>
  <c r="E161" i="1" s="1"/>
  <c r="C162" i="1"/>
  <c r="C161" i="1" s="1"/>
  <c r="J155" i="1"/>
  <c r="I155" i="1"/>
  <c r="H155" i="1"/>
  <c r="G155" i="1"/>
  <c r="F155" i="1"/>
  <c r="E155" i="1"/>
  <c r="K83" i="1"/>
  <c r="O83" i="1" s="1"/>
  <c r="K72" i="1"/>
  <c r="K74" i="18" s="1"/>
  <c r="K69" i="1"/>
  <c r="K54" i="1"/>
  <c r="K56" i="18" s="1"/>
  <c r="C32" i="1"/>
  <c r="L14" i="1"/>
  <c r="L32" i="1"/>
  <c r="L155" i="1"/>
  <c r="L162" i="1"/>
  <c r="L168" i="1"/>
  <c r="L171" i="1"/>
  <c r="L179" i="1"/>
  <c r="L182" i="1"/>
  <c r="L186" i="1"/>
  <c r="L191" i="1"/>
  <c r="L189" i="1" s="1"/>
  <c r="O190" i="1"/>
  <c r="D187" i="2" s="1"/>
  <c r="D186" i="2" s="1"/>
  <c r="L198" i="1"/>
  <c r="L200" i="1"/>
  <c r="L206" i="1"/>
  <c r="L210" i="1"/>
  <c r="L208" i="1" s="1"/>
  <c r="L221" i="1"/>
  <c r="L227" i="1"/>
  <c r="L232" i="1"/>
  <c r="L238" i="1"/>
  <c r="O239" i="1"/>
  <c r="L243" i="1"/>
  <c r="L245" i="1"/>
  <c r="L249" i="1"/>
  <c r="L255" i="1"/>
  <c r="L267" i="1"/>
  <c r="L325" i="18"/>
  <c r="L296" i="18"/>
  <c r="L244" i="18"/>
  <c r="L221" i="18"/>
  <c r="L190" i="18"/>
  <c r="A3" i="18"/>
  <c r="AL14" i="18"/>
  <c r="K16" i="18"/>
  <c r="L16" i="18"/>
  <c r="M16" i="18"/>
  <c r="N16" i="18"/>
  <c r="Q16" i="18"/>
  <c r="R16" i="18"/>
  <c r="S16" i="18"/>
  <c r="T16" i="18"/>
  <c r="U16" i="18"/>
  <c r="V16" i="18"/>
  <c r="W16" i="18"/>
  <c r="Y16" i="18"/>
  <c r="Z16" i="18"/>
  <c r="AA16" i="18"/>
  <c r="AC16" i="18"/>
  <c r="AD16" i="18"/>
  <c r="AE16" i="18"/>
  <c r="AF16" i="18"/>
  <c r="AG16" i="18"/>
  <c r="AH16" i="18"/>
  <c r="AI16" i="18"/>
  <c r="K17" i="18"/>
  <c r="L17" i="18"/>
  <c r="M17" i="18"/>
  <c r="N17" i="18"/>
  <c r="Q17" i="18"/>
  <c r="R17" i="18"/>
  <c r="S17" i="18"/>
  <c r="T17" i="18"/>
  <c r="U17" i="18"/>
  <c r="V17" i="18"/>
  <c r="W17" i="18"/>
  <c r="Y17" i="18"/>
  <c r="Z17" i="18"/>
  <c r="AA17" i="18"/>
  <c r="AC17" i="18"/>
  <c r="AD17" i="18"/>
  <c r="AE17" i="18"/>
  <c r="AF17" i="18"/>
  <c r="AG17" i="18"/>
  <c r="AH17" i="18"/>
  <c r="AI17" i="18"/>
  <c r="K18" i="18"/>
  <c r="L18" i="18"/>
  <c r="M18" i="18"/>
  <c r="N18" i="18"/>
  <c r="Q18" i="18"/>
  <c r="R18" i="18"/>
  <c r="S18" i="18"/>
  <c r="T18" i="18"/>
  <c r="U18" i="18"/>
  <c r="V18" i="18"/>
  <c r="W18" i="18"/>
  <c r="Y18" i="18"/>
  <c r="Z18" i="18"/>
  <c r="AA18" i="18"/>
  <c r="AC18" i="18"/>
  <c r="AD18" i="18"/>
  <c r="AE18" i="18"/>
  <c r="AF18" i="18"/>
  <c r="AG18" i="18"/>
  <c r="AH18" i="18"/>
  <c r="AI18" i="18"/>
  <c r="K19" i="18"/>
  <c r="L19" i="18"/>
  <c r="M19" i="18"/>
  <c r="N19" i="18"/>
  <c r="Q19" i="18"/>
  <c r="R19" i="18"/>
  <c r="S19" i="18"/>
  <c r="T19" i="18"/>
  <c r="U19" i="18"/>
  <c r="V19" i="18"/>
  <c r="W19" i="18"/>
  <c r="Y19" i="18"/>
  <c r="Z19" i="18"/>
  <c r="AA19" i="18"/>
  <c r="AC19" i="18"/>
  <c r="AD19" i="18"/>
  <c r="AE19" i="18"/>
  <c r="AF19" i="18"/>
  <c r="AG19" i="18"/>
  <c r="AH19" i="18"/>
  <c r="AI19" i="18"/>
  <c r="K20" i="18"/>
  <c r="L20" i="18"/>
  <c r="M20" i="18"/>
  <c r="N20" i="18"/>
  <c r="Q20" i="18"/>
  <c r="R20" i="18"/>
  <c r="S20" i="18"/>
  <c r="T20" i="18"/>
  <c r="U20" i="18"/>
  <c r="V20" i="18"/>
  <c r="W20" i="18"/>
  <c r="Y20" i="18"/>
  <c r="Z20" i="18"/>
  <c r="AA20" i="18"/>
  <c r="AC20" i="18"/>
  <c r="AD20" i="18"/>
  <c r="AE20" i="18"/>
  <c r="AF20" i="18"/>
  <c r="AG20" i="18"/>
  <c r="AH20" i="18"/>
  <c r="AI20" i="18"/>
  <c r="AJ21" i="18"/>
  <c r="K22" i="18"/>
  <c r="L22" i="18"/>
  <c r="M22" i="18"/>
  <c r="N22" i="18"/>
  <c r="Q22" i="18"/>
  <c r="R22" i="18"/>
  <c r="S22" i="18"/>
  <c r="T22" i="18"/>
  <c r="U22" i="18"/>
  <c r="V22" i="18"/>
  <c r="W22" i="18"/>
  <c r="Y22" i="18"/>
  <c r="Z22" i="18"/>
  <c r="AA22" i="18"/>
  <c r="AC22" i="18"/>
  <c r="AD22" i="18"/>
  <c r="AE22" i="18"/>
  <c r="AF22" i="18"/>
  <c r="AG22" i="18"/>
  <c r="AH22" i="18"/>
  <c r="AI22" i="18"/>
  <c r="K23" i="18"/>
  <c r="L23" i="18"/>
  <c r="M23" i="18"/>
  <c r="N23" i="18"/>
  <c r="Q23" i="18"/>
  <c r="R23" i="18"/>
  <c r="S23" i="18"/>
  <c r="T23" i="18"/>
  <c r="U23" i="18"/>
  <c r="V23" i="18"/>
  <c r="W23" i="18"/>
  <c r="Y23" i="18"/>
  <c r="Z23" i="18"/>
  <c r="AA23" i="18"/>
  <c r="AC23" i="18"/>
  <c r="AD23" i="18"/>
  <c r="AE23" i="18"/>
  <c r="AF23" i="18"/>
  <c r="AG23" i="18"/>
  <c r="AH23" i="18"/>
  <c r="AI23" i="18"/>
  <c r="K24" i="18"/>
  <c r="L24" i="18"/>
  <c r="M24" i="18"/>
  <c r="N24" i="18"/>
  <c r="Q24" i="18"/>
  <c r="R24" i="18"/>
  <c r="S24" i="18"/>
  <c r="T24" i="18"/>
  <c r="U24" i="18"/>
  <c r="V24" i="18"/>
  <c r="W24" i="18"/>
  <c r="Y24" i="18"/>
  <c r="Z24" i="18"/>
  <c r="AA24" i="18"/>
  <c r="AC24" i="18"/>
  <c r="AD24" i="18"/>
  <c r="AE24" i="18"/>
  <c r="AF24" i="18"/>
  <c r="AG24" i="18"/>
  <c r="AH24" i="18"/>
  <c r="AI24" i="18"/>
  <c r="K25" i="18"/>
  <c r="L25" i="18"/>
  <c r="M25" i="18"/>
  <c r="N25" i="18"/>
  <c r="Q25" i="18"/>
  <c r="R25" i="18"/>
  <c r="S25" i="18"/>
  <c r="T25" i="18"/>
  <c r="U25" i="18"/>
  <c r="V25" i="18"/>
  <c r="W25" i="18"/>
  <c r="Y25" i="18"/>
  <c r="Z25" i="18"/>
  <c r="AA25" i="18"/>
  <c r="AC25" i="18"/>
  <c r="AD25" i="18"/>
  <c r="AE25" i="18"/>
  <c r="AF25" i="18"/>
  <c r="AG25" i="18"/>
  <c r="AH25" i="18"/>
  <c r="AI25" i="18"/>
  <c r="K26" i="18"/>
  <c r="L26" i="18"/>
  <c r="M26" i="18"/>
  <c r="N26" i="18"/>
  <c r="Q26" i="18"/>
  <c r="R26" i="18"/>
  <c r="S26" i="18"/>
  <c r="T26" i="18"/>
  <c r="U26" i="18"/>
  <c r="V26" i="18"/>
  <c r="W26" i="18"/>
  <c r="Y26" i="18"/>
  <c r="Z26" i="18"/>
  <c r="AA26" i="18"/>
  <c r="AC26" i="18"/>
  <c r="AD26" i="18"/>
  <c r="AE26" i="18"/>
  <c r="AF26" i="18"/>
  <c r="AG26" i="18"/>
  <c r="AH26" i="18"/>
  <c r="AI26" i="18"/>
  <c r="K28" i="18"/>
  <c r="L28" i="18"/>
  <c r="M28" i="18"/>
  <c r="N28" i="18"/>
  <c r="Q28" i="18"/>
  <c r="R28" i="18"/>
  <c r="S28" i="18"/>
  <c r="T28" i="18"/>
  <c r="U28" i="18"/>
  <c r="V28" i="18"/>
  <c r="W28" i="18"/>
  <c r="Y28" i="18"/>
  <c r="Z28" i="18"/>
  <c r="AA28" i="18"/>
  <c r="AC28" i="18"/>
  <c r="AD28" i="18"/>
  <c r="AE28" i="18"/>
  <c r="AF28" i="18"/>
  <c r="AG28" i="18"/>
  <c r="AH28" i="18"/>
  <c r="AI28" i="18"/>
  <c r="K29" i="18"/>
  <c r="L29" i="18"/>
  <c r="M29" i="18"/>
  <c r="N29" i="18"/>
  <c r="Q29" i="18"/>
  <c r="R29" i="18"/>
  <c r="S29" i="18"/>
  <c r="T29" i="18"/>
  <c r="U29" i="18"/>
  <c r="V29" i="18"/>
  <c r="W29" i="18"/>
  <c r="Y29" i="18"/>
  <c r="Z29" i="18"/>
  <c r="AA29" i="18"/>
  <c r="AC29" i="18"/>
  <c r="AD29" i="18"/>
  <c r="AE29" i="18"/>
  <c r="AF29" i="18"/>
  <c r="AG29" i="18"/>
  <c r="AH29" i="18"/>
  <c r="AI29" i="18"/>
  <c r="S30" i="18"/>
  <c r="T30" i="18"/>
  <c r="U30" i="18"/>
  <c r="W30" i="18"/>
  <c r="Z30" i="18"/>
  <c r="AA30" i="18"/>
  <c r="AC30" i="18"/>
  <c r="AD30" i="18"/>
  <c r="AE30" i="18"/>
  <c r="AG30" i="18"/>
  <c r="AH30" i="18"/>
  <c r="AI30" i="18"/>
  <c r="S31" i="18"/>
  <c r="T31" i="18"/>
  <c r="U31" i="18"/>
  <c r="W31" i="18"/>
  <c r="Z31" i="18"/>
  <c r="AA31" i="18"/>
  <c r="AC31" i="18"/>
  <c r="AD31" i="18"/>
  <c r="AE31" i="18"/>
  <c r="AG31" i="18"/>
  <c r="AH31" i="18"/>
  <c r="AI31" i="18"/>
  <c r="K32" i="18"/>
  <c r="L32" i="18"/>
  <c r="M32" i="18"/>
  <c r="N32" i="18"/>
  <c r="R32" i="18"/>
  <c r="S32" i="18"/>
  <c r="T32" i="18"/>
  <c r="U32" i="18"/>
  <c r="V32" i="18"/>
  <c r="W32" i="18"/>
  <c r="Y32" i="18"/>
  <c r="Z32" i="18"/>
  <c r="AA32" i="18"/>
  <c r="AC32" i="18"/>
  <c r="AD32" i="18"/>
  <c r="AE32" i="18"/>
  <c r="AF32" i="18"/>
  <c r="AG32" i="18"/>
  <c r="AH32" i="18"/>
  <c r="AI32" i="18"/>
  <c r="K34" i="18"/>
  <c r="L34" i="18"/>
  <c r="M34" i="18"/>
  <c r="N34" i="18"/>
  <c r="Q34" i="18"/>
  <c r="R34" i="18"/>
  <c r="S34" i="18"/>
  <c r="T34" i="18"/>
  <c r="U34" i="18"/>
  <c r="V34" i="18"/>
  <c r="W34" i="18"/>
  <c r="Y34" i="18"/>
  <c r="Z34" i="18"/>
  <c r="AA34" i="18"/>
  <c r="AC34" i="18"/>
  <c r="AD34" i="18"/>
  <c r="AE34" i="18"/>
  <c r="AF34" i="18"/>
  <c r="AG34" i="18"/>
  <c r="AH34" i="18"/>
  <c r="AI34" i="18"/>
  <c r="K35" i="18"/>
  <c r="L35" i="18"/>
  <c r="M35" i="18"/>
  <c r="N35" i="18"/>
  <c r="Q35" i="18"/>
  <c r="R35" i="18"/>
  <c r="S35" i="18"/>
  <c r="T35" i="18"/>
  <c r="U35" i="18"/>
  <c r="V35" i="18"/>
  <c r="W35" i="18"/>
  <c r="Y35" i="18"/>
  <c r="Z35" i="18"/>
  <c r="AA35" i="18"/>
  <c r="AC35" i="18"/>
  <c r="AD35" i="18"/>
  <c r="AE35" i="18"/>
  <c r="AF35" i="18"/>
  <c r="AG35" i="18"/>
  <c r="AH35" i="18"/>
  <c r="AI35" i="18"/>
  <c r="AL36" i="18"/>
  <c r="S38" i="18"/>
  <c r="T38" i="18"/>
  <c r="U38" i="18"/>
  <c r="W38" i="18"/>
  <c r="Z38" i="18"/>
  <c r="AA38" i="18"/>
  <c r="AC38" i="18"/>
  <c r="AD38" i="18"/>
  <c r="AE38" i="18"/>
  <c r="AG38" i="18"/>
  <c r="AH38" i="18"/>
  <c r="AI38" i="18"/>
  <c r="K39" i="18"/>
  <c r="L39" i="18"/>
  <c r="M39" i="18"/>
  <c r="N39" i="18"/>
  <c r="Q39" i="18"/>
  <c r="R39" i="18"/>
  <c r="S39" i="18"/>
  <c r="T39" i="18"/>
  <c r="U39" i="18"/>
  <c r="V39" i="18"/>
  <c r="W39" i="18"/>
  <c r="Y39" i="18"/>
  <c r="Z39" i="18"/>
  <c r="AA39" i="18"/>
  <c r="AC39" i="18"/>
  <c r="AD39" i="18"/>
  <c r="AE39" i="18"/>
  <c r="AF39" i="18"/>
  <c r="AG39" i="18"/>
  <c r="AH39" i="18"/>
  <c r="AI39" i="18"/>
  <c r="K40" i="18"/>
  <c r="L40" i="18"/>
  <c r="M40" i="18"/>
  <c r="N40" i="18"/>
  <c r="Q40" i="18"/>
  <c r="R40" i="18"/>
  <c r="S40" i="18"/>
  <c r="T40" i="18"/>
  <c r="U40" i="18"/>
  <c r="V40" i="18"/>
  <c r="W40" i="18"/>
  <c r="Y40" i="18"/>
  <c r="Z40" i="18"/>
  <c r="AA40" i="18"/>
  <c r="AC40" i="18"/>
  <c r="AD40" i="18"/>
  <c r="AE40" i="18"/>
  <c r="AF40" i="18"/>
  <c r="AG40" i="18"/>
  <c r="AH40" i="18"/>
  <c r="AI40" i="18"/>
  <c r="K41" i="18"/>
  <c r="L41" i="18"/>
  <c r="M41" i="18"/>
  <c r="N41" i="18"/>
  <c r="Q41" i="18"/>
  <c r="R41" i="18"/>
  <c r="S41" i="18"/>
  <c r="T41" i="18"/>
  <c r="U41" i="18"/>
  <c r="V41" i="18"/>
  <c r="W41" i="18"/>
  <c r="Y41" i="18"/>
  <c r="Z41" i="18"/>
  <c r="AA41" i="18"/>
  <c r="AC41" i="18"/>
  <c r="AD41" i="18"/>
  <c r="AE41" i="18"/>
  <c r="AF41" i="18"/>
  <c r="AG41" i="18"/>
  <c r="AH41" i="18"/>
  <c r="AI41" i="18"/>
  <c r="S42" i="18"/>
  <c r="T42" i="18"/>
  <c r="U42" i="18"/>
  <c r="W42" i="18"/>
  <c r="Z42" i="18"/>
  <c r="AA42" i="18"/>
  <c r="AC42" i="18"/>
  <c r="AD42" i="18"/>
  <c r="AE42" i="18"/>
  <c r="AG42" i="18"/>
  <c r="AH42" i="18"/>
  <c r="AI42" i="18"/>
  <c r="S44" i="18"/>
  <c r="T44" i="18"/>
  <c r="U44" i="18"/>
  <c r="W44" i="18"/>
  <c r="Z44" i="18"/>
  <c r="AA44" i="18"/>
  <c r="AC44" i="18"/>
  <c r="AD44" i="18"/>
  <c r="AE44" i="18"/>
  <c r="AG44" i="18"/>
  <c r="AH44" i="18"/>
  <c r="AI44" i="18"/>
  <c r="S45" i="18"/>
  <c r="T45" i="18"/>
  <c r="U45" i="18"/>
  <c r="W45" i="18"/>
  <c r="Z45" i="18"/>
  <c r="AA45" i="18"/>
  <c r="AC45" i="18"/>
  <c r="AD45" i="18"/>
  <c r="AE45" i="18"/>
  <c r="AG45" i="18"/>
  <c r="AH45" i="18"/>
  <c r="AI45" i="18"/>
  <c r="Z46" i="18"/>
  <c r="AA46" i="18"/>
  <c r="AC46" i="18"/>
  <c r="AD46" i="18"/>
  <c r="AE46" i="18"/>
  <c r="AG46" i="18"/>
  <c r="AH46" i="18"/>
  <c r="AI46" i="18"/>
  <c r="K47" i="18"/>
  <c r="L47" i="18"/>
  <c r="M47" i="18"/>
  <c r="N47" i="18"/>
  <c r="Q47" i="18"/>
  <c r="R47" i="18"/>
  <c r="S47" i="18"/>
  <c r="T47" i="18"/>
  <c r="U47" i="18"/>
  <c r="V47" i="18"/>
  <c r="W47" i="18"/>
  <c r="Y47" i="18"/>
  <c r="Z47" i="18"/>
  <c r="AA47" i="18"/>
  <c r="AC47" i="18"/>
  <c r="AD47" i="18"/>
  <c r="AE47" i="18"/>
  <c r="AF47" i="18"/>
  <c r="AG47" i="18"/>
  <c r="AH47" i="18"/>
  <c r="AI47" i="18"/>
  <c r="K48" i="18"/>
  <c r="L48" i="18"/>
  <c r="M48" i="18"/>
  <c r="N48" i="18"/>
  <c r="Q48" i="18"/>
  <c r="R48" i="18"/>
  <c r="S48" i="18"/>
  <c r="T48" i="18"/>
  <c r="U48" i="18"/>
  <c r="V48" i="18"/>
  <c r="W48" i="18"/>
  <c r="Y48" i="18"/>
  <c r="Z48" i="18"/>
  <c r="AA48" i="18"/>
  <c r="AC48" i="18"/>
  <c r="AD48" i="18"/>
  <c r="AE48" i="18"/>
  <c r="AF48" i="18"/>
  <c r="AG48" i="18"/>
  <c r="AH48" i="18"/>
  <c r="AI48" i="18"/>
  <c r="N54" i="18"/>
  <c r="Q54" i="18"/>
  <c r="R54" i="18"/>
  <c r="S54" i="18"/>
  <c r="T54" i="18"/>
  <c r="U54" i="18"/>
  <c r="V54" i="18"/>
  <c r="W54" i="18"/>
  <c r="Y54" i="18"/>
  <c r="Z54" i="18"/>
  <c r="AA54" i="18"/>
  <c r="AC54" i="18"/>
  <c r="AD54" i="18"/>
  <c r="AE54" i="18"/>
  <c r="AI54" i="18"/>
  <c r="N55" i="18"/>
  <c r="Q55" i="18"/>
  <c r="R55" i="18"/>
  <c r="S55" i="18"/>
  <c r="T55" i="18"/>
  <c r="U55" i="18"/>
  <c r="V55" i="18"/>
  <c r="W55" i="18"/>
  <c r="Y55" i="18"/>
  <c r="Z55" i="18"/>
  <c r="AA55" i="18"/>
  <c r="AC55" i="18"/>
  <c r="AD55" i="18"/>
  <c r="AE55" i="18"/>
  <c r="AI55" i="18"/>
  <c r="N56" i="18"/>
  <c r="Q56" i="18"/>
  <c r="R56" i="18"/>
  <c r="S56" i="18"/>
  <c r="T56" i="18"/>
  <c r="U56" i="18"/>
  <c r="V56" i="18"/>
  <c r="W56" i="18"/>
  <c r="Y56" i="18"/>
  <c r="Z56" i="18"/>
  <c r="AA56" i="18"/>
  <c r="AC56" i="18"/>
  <c r="AD56" i="18"/>
  <c r="AE56" i="18"/>
  <c r="AI56" i="18"/>
  <c r="N57" i="18"/>
  <c r="Q57" i="18"/>
  <c r="R57" i="18"/>
  <c r="S57" i="18"/>
  <c r="T57" i="18"/>
  <c r="U57" i="18"/>
  <c r="V57" i="18"/>
  <c r="W57" i="18"/>
  <c r="Y57" i="18"/>
  <c r="Z57" i="18"/>
  <c r="AA57" i="18"/>
  <c r="AC57" i="18"/>
  <c r="AD57" i="18"/>
  <c r="AE57" i="18"/>
  <c r="AI57" i="18"/>
  <c r="N58" i="18"/>
  <c r="Q58" i="18"/>
  <c r="R58" i="18"/>
  <c r="S58" i="18"/>
  <c r="T58" i="18"/>
  <c r="U58" i="18"/>
  <c r="V58" i="18"/>
  <c r="W58" i="18"/>
  <c r="Y58" i="18"/>
  <c r="Z58" i="18"/>
  <c r="AA58" i="18"/>
  <c r="AC58" i="18"/>
  <c r="AD58" i="18"/>
  <c r="AE58" i="18"/>
  <c r="AI58" i="18"/>
  <c r="Q60" i="18"/>
  <c r="R60" i="18"/>
  <c r="S60" i="18"/>
  <c r="T60" i="18"/>
  <c r="U60" i="18"/>
  <c r="V60" i="18"/>
  <c r="W60" i="18"/>
  <c r="Y60" i="18"/>
  <c r="Z60" i="18"/>
  <c r="AA60" i="18"/>
  <c r="AC60" i="18"/>
  <c r="AD60" i="18"/>
  <c r="AE60" i="18"/>
  <c r="AI60" i="18"/>
  <c r="Q61" i="18"/>
  <c r="R61" i="18"/>
  <c r="S61" i="18"/>
  <c r="T61" i="18"/>
  <c r="U61" i="18"/>
  <c r="V61" i="18"/>
  <c r="W61" i="18"/>
  <c r="Y61" i="18"/>
  <c r="Z61" i="18"/>
  <c r="AA61" i="18"/>
  <c r="AC61" i="18"/>
  <c r="AD61" i="18"/>
  <c r="AE61" i="18"/>
  <c r="AI61" i="18"/>
  <c r="Q62" i="18"/>
  <c r="R62" i="18"/>
  <c r="S62" i="18"/>
  <c r="T62" i="18"/>
  <c r="U62" i="18"/>
  <c r="V62" i="18"/>
  <c r="W62" i="18"/>
  <c r="Y62" i="18"/>
  <c r="Z62" i="18"/>
  <c r="AA62" i="18"/>
  <c r="AC62" i="18"/>
  <c r="AD62" i="18"/>
  <c r="AE62" i="18"/>
  <c r="AI62" i="18"/>
  <c r="Q63" i="18"/>
  <c r="R63" i="18"/>
  <c r="S63" i="18"/>
  <c r="T63" i="18"/>
  <c r="U63" i="18"/>
  <c r="V63" i="18"/>
  <c r="W63" i="18"/>
  <c r="Y63" i="18"/>
  <c r="Z63" i="18"/>
  <c r="AA63" i="18"/>
  <c r="AC63" i="18"/>
  <c r="AD63" i="18"/>
  <c r="AE63" i="18"/>
  <c r="AI63" i="18"/>
  <c r="Q64" i="18"/>
  <c r="R64" i="18"/>
  <c r="S64" i="18"/>
  <c r="T64" i="18"/>
  <c r="U64" i="18"/>
  <c r="V64" i="18"/>
  <c r="W64" i="18"/>
  <c r="Y64" i="18"/>
  <c r="Z64" i="18"/>
  <c r="AA64" i="18"/>
  <c r="AC64" i="18"/>
  <c r="AD64" i="18"/>
  <c r="AE64" i="18"/>
  <c r="AI64" i="18"/>
  <c r="N66" i="18"/>
  <c r="Q66" i="18"/>
  <c r="R66" i="18"/>
  <c r="S66" i="18"/>
  <c r="T66" i="18"/>
  <c r="U66" i="18"/>
  <c r="V66" i="18"/>
  <c r="W66" i="18"/>
  <c r="Y66" i="18"/>
  <c r="Z66" i="18"/>
  <c r="AA66" i="18"/>
  <c r="AC66" i="18"/>
  <c r="AD66" i="18"/>
  <c r="AE66" i="18"/>
  <c r="AI66" i="18"/>
  <c r="N67" i="18"/>
  <c r="Q67" i="18"/>
  <c r="R67" i="18"/>
  <c r="S67" i="18"/>
  <c r="T67" i="18"/>
  <c r="U67" i="18"/>
  <c r="V67" i="18"/>
  <c r="W67" i="18"/>
  <c r="Y67" i="18"/>
  <c r="Z67" i="18"/>
  <c r="AA67" i="18"/>
  <c r="AC67" i="18"/>
  <c r="AD67" i="18"/>
  <c r="AE67" i="18"/>
  <c r="AI67" i="18"/>
  <c r="N68" i="18"/>
  <c r="Q68" i="18"/>
  <c r="R68" i="18"/>
  <c r="S68" i="18"/>
  <c r="T68" i="18"/>
  <c r="U68" i="18"/>
  <c r="V68" i="18"/>
  <c r="W68" i="18"/>
  <c r="Y68" i="18"/>
  <c r="Z68" i="18"/>
  <c r="AA68" i="18"/>
  <c r="AC68" i="18"/>
  <c r="AD68" i="18"/>
  <c r="AE68" i="18"/>
  <c r="AI68" i="18"/>
  <c r="N69" i="18"/>
  <c r="Q69" i="18"/>
  <c r="R69" i="18"/>
  <c r="S69" i="18"/>
  <c r="T69" i="18"/>
  <c r="U69" i="18"/>
  <c r="V69" i="18"/>
  <c r="W69" i="18"/>
  <c r="Y69" i="18"/>
  <c r="Z69" i="18"/>
  <c r="AA69" i="18"/>
  <c r="AC69" i="18"/>
  <c r="AD69" i="18"/>
  <c r="AE69" i="18"/>
  <c r="AI69" i="18"/>
  <c r="N70" i="18"/>
  <c r="Q70" i="18"/>
  <c r="R70" i="18"/>
  <c r="S70" i="18"/>
  <c r="T70" i="18"/>
  <c r="U70" i="18"/>
  <c r="V70" i="18"/>
  <c r="W70" i="18"/>
  <c r="Y70" i="18"/>
  <c r="Z70" i="18"/>
  <c r="AA70" i="18"/>
  <c r="AC70" i="18"/>
  <c r="AD70" i="18"/>
  <c r="AE70" i="18"/>
  <c r="AI70" i="18"/>
  <c r="N71" i="18"/>
  <c r="Q71" i="18"/>
  <c r="R71" i="18"/>
  <c r="S71" i="18"/>
  <c r="T71" i="18"/>
  <c r="U71" i="18"/>
  <c r="V71" i="18"/>
  <c r="W71" i="18"/>
  <c r="Y71" i="18"/>
  <c r="Z71" i="18"/>
  <c r="AA71" i="18"/>
  <c r="AC71" i="18"/>
  <c r="AD71" i="18"/>
  <c r="AE71" i="18"/>
  <c r="AI71" i="18"/>
  <c r="N72" i="18"/>
  <c r="Q72" i="18"/>
  <c r="R72" i="18"/>
  <c r="S72" i="18"/>
  <c r="T72" i="18"/>
  <c r="U72" i="18"/>
  <c r="V72" i="18"/>
  <c r="W72" i="18"/>
  <c r="Y72" i="18"/>
  <c r="Z72" i="18"/>
  <c r="AA72" i="18"/>
  <c r="AC72" i="18"/>
  <c r="AD72" i="18"/>
  <c r="AE72" i="18"/>
  <c r="AI72" i="18"/>
  <c r="N74" i="18"/>
  <c r="Q74" i="18"/>
  <c r="R74" i="18"/>
  <c r="S74" i="18"/>
  <c r="T74" i="18"/>
  <c r="U74" i="18"/>
  <c r="V74" i="18"/>
  <c r="W74" i="18"/>
  <c r="Y74" i="18"/>
  <c r="Z74" i="18"/>
  <c r="AA74" i="18"/>
  <c r="AC74" i="18"/>
  <c r="AD74" i="18"/>
  <c r="AE74" i="18"/>
  <c r="AI74" i="18"/>
  <c r="N75" i="18"/>
  <c r="Q75" i="18"/>
  <c r="R75" i="18"/>
  <c r="S75" i="18"/>
  <c r="T75" i="18"/>
  <c r="U75" i="18"/>
  <c r="V75" i="18"/>
  <c r="W75" i="18"/>
  <c r="Y75" i="18"/>
  <c r="Z75" i="18"/>
  <c r="AA75" i="18"/>
  <c r="AC75" i="18"/>
  <c r="AD75" i="18"/>
  <c r="AE75" i="18"/>
  <c r="AI75" i="18"/>
  <c r="N76" i="18"/>
  <c r="Q76" i="18"/>
  <c r="R76" i="18"/>
  <c r="S76" i="18"/>
  <c r="T76" i="18"/>
  <c r="U76" i="18"/>
  <c r="V76" i="18"/>
  <c r="W76" i="18"/>
  <c r="Y76" i="18"/>
  <c r="Z76" i="18"/>
  <c r="AA76" i="18"/>
  <c r="AC76" i="18"/>
  <c r="AD76" i="18"/>
  <c r="AE76" i="18"/>
  <c r="AI76" i="18"/>
  <c r="N77" i="18"/>
  <c r="Q77" i="18"/>
  <c r="R77" i="18"/>
  <c r="S77" i="18"/>
  <c r="T77" i="18"/>
  <c r="U77" i="18"/>
  <c r="V77" i="18"/>
  <c r="W77" i="18"/>
  <c r="Y77" i="18"/>
  <c r="Z77" i="18"/>
  <c r="AA77" i="18"/>
  <c r="AC77" i="18"/>
  <c r="AD77" i="18"/>
  <c r="AE77" i="18"/>
  <c r="AI77" i="18"/>
  <c r="N78" i="18"/>
  <c r="Q78" i="18"/>
  <c r="R78" i="18"/>
  <c r="S78" i="18"/>
  <c r="T78" i="18"/>
  <c r="U78" i="18"/>
  <c r="V78" i="18"/>
  <c r="W78" i="18"/>
  <c r="Y78" i="18"/>
  <c r="Z78" i="18"/>
  <c r="AA78" i="18"/>
  <c r="AC78" i="18"/>
  <c r="AD78" i="18"/>
  <c r="AE78" i="18"/>
  <c r="AI78" i="18"/>
  <c r="N79" i="18"/>
  <c r="Q79" i="18"/>
  <c r="R79" i="18"/>
  <c r="S79" i="18"/>
  <c r="T79" i="18"/>
  <c r="V79" i="18"/>
  <c r="W79" i="18"/>
  <c r="Y79" i="18"/>
  <c r="Z79" i="18"/>
  <c r="AA79" i="18"/>
  <c r="AC79" i="18"/>
  <c r="AD79" i="18"/>
  <c r="AE79" i="18"/>
  <c r="AI79" i="18"/>
  <c r="N80" i="18"/>
  <c r="Q80" i="18"/>
  <c r="R80" i="18"/>
  <c r="S80" i="18"/>
  <c r="T80" i="18"/>
  <c r="U80" i="18"/>
  <c r="V80" i="18"/>
  <c r="W80" i="18"/>
  <c r="Y80" i="18"/>
  <c r="Z80" i="18"/>
  <c r="AA80" i="18"/>
  <c r="AC80" i="18"/>
  <c r="AD80" i="18"/>
  <c r="AE80" i="18"/>
  <c r="AI80" i="18"/>
  <c r="Q83" i="18"/>
  <c r="R83" i="18"/>
  <c r="S83" i="18"/>
  <c r="T83" i="18"/>
  <c r="U83" i="18"/>
  <c r="V83" i="18"/>
  <c r="W83" i="18"/>
  <c r="Y83" i="18"/>
  <c r="Z83" i="18"/>
  <c r="AA83" i="18"/>
  <c r="AC83" i="18"/>
  <c r="AD83" i="18"/>
  <c r="AE83" i="18"/>
  <c r="AI83" i="18"/>
  <c r="Q84" i="18"/>
  <c r="R84" i="18"/>
  <c r="S84" i="18"/>
  <c r="T84" i="18"/>
  <c r="U84" i="18"/>
  <c r="V84" i="18"/>
  <c r="W84" i="18"/>
  <c r="Y84" i="18"/>
  <c r="Z84" i="18"/>
  <c r="AA84" i="18"/>
  <c r="AC84" i="18"/>
  <c r="AD84" i="18"/>
  <c r="AE84" i="18"/>
  <c r="AI84" i="18"/>
  <c r="Q85" i="18"/>
  <c r="R85" i="18"/>
  <c r="S85" i="18"/>
  <c r="T85" i="18"/>
  <c r="U85" i="18"/>
  <c r="V85" i="18"/>
  <c r="W85" i="18"/>
  <c r="Y85" i="18"/>
  <c r="Z85" i="18"/>
  <c r="AA85" i="18"/>
  <c r="AC85" i="18"/>
  <c r="AD85" i="18"/>
  <c r="AE85" i="18"/>
  <c r="AI85" i="18"/>
  <c r="Q86" i="18"/>
  <c r="R86" i="18"/>
  <c r="S86" i="18"/>
  <c r="T86" i="18"/>
  <c r="U86" i="18"/>
  <c r="V86" i="18"/>
  <c r="W86" i="18"/>
  <c r="Y86" i="18"/>
  <c r="Z86" i="18"/>
  <c r="AA86" i="18"/>
  <c r="AC86" i="18"/>
  <c r="AD86" i="18"/>
  <c r="AE86" i="18"/>
  <c r="AI86" i="18"/>
  <c r="T88" i="18"/>
  <c r="U88" i="18"/>
  <c r="AA88" i="18"/>
  <c r="AC88" i="18"/>
  <c r="AD88" i="18"/>
  <c r="AE88" i="18"/>
  <c r="AG88" i="18"/>
  <c r="AH88" i="18"/>
  <c r="AI88" i="18"/>
  <c r="Q89" i="18"/>
  <c r="R89" i="18"/>
  <c r="S89" i="18"/>
  <c r="T89" i="18"/>
  <c r="U89" i="18"/>
  <c r="V89" i="18"/>
  <c r="W89" i="18"/>
  <c r="Y89" i="18"/>
  <c r="Z89" i="18"/>
  <c r="AA89" i="18"/>
  <c r="AC89" i="18"/>
  <c r="AD89" i="18"/>
  <c r="AE89" i="18"/>
  <c r="AF89" i="18"/>
  <c r="AG89" i="18"/>
  <c r="AH89" i="18"/>
  <c r="AI89" i="18"/>
  <c r="Q90" i="18"/>
  <c r="R90" i="18"/>
  <c r="S90" i="18"/>
  <c r="T90" i="18"/>
  <c r="U90" i="18"/>
  <c r="V90" i="18"/>
  <c r="W90" i="18"/>
  <c r="Y90" i="18"/>
  <c r="Z90" i="18"/>
  <c r="AA90" i="18"/>
  <c r="AC90" i="18"/>
  <c r="AD90" i="18"/>
  <c r="AE90" i="18"/>
  <c r="AF90" i="18"/>
  <c r="AG90" i="18"/>
  <c r="AH90" i="18"/>
  <c r="AI90" i="18"/>
  <c r="N92" i="18"/>
  <c r="Q92" i="18"/>
  <c r="R92" i="18"/>
  <c r="S92" i="18"/>
  <c r="T92" i="18"/>
  <c r="U92" i="18"/>
  <c r="V92" i="18"/>
  <c r="W92" i="18"/>
  <c r="Y92" i="18"/>
  <c r="Z92" i="18"/>
  <c r="AA92" i="18"/>
  <c r="AC92" i="18"/>
  <c r="AD92" i="18"/>
  <c r="AE92" i="18"/>
  <c r="AF92" i="18"/>
  <c r="AG92" i="18"/>
  <c r="AH92" i="18"/>
  <c r="AI92" i="18"/>
  <c r="N93" i="18"/>
  <c r="Q93" i="18"/>
  <c r="R93" i="18"/>
  <c r="S93" i="18"/>
  <c r="T93" i="18"/>
  <c r="U93" i="18"/>
  <c r="V93" i="18"/>
  <c r="W93" i="18"/>
  <c r="Y93" i="18"/>
  <c r="Z93" i="18"/>
  <c r="AA93" i="18"/>
  <c r="AC93" i="18"/>
  <c r="AD93" i="18"/>
  <c r="AE93" i="18"/>
  <c r="AF93" i="18"/>
  <c r="AG93" i="18"/>
  <c r="AH93" i="18"/>
  <c r="AI93" i="18"/>
  <c r="N94" i="18"/>
  <c r="Q94" i="18"/>
  <c r="R94" i="18"/>
  <c r="S94" i="18"/>
  <c r="T94" i="18"/>
  <c r="U94" i="18"/>
  <c r="V94" i="18"/>
  <c r="W94" i="18"/>
  <c r="Y94" i="18"/>
  <c r="Z94" i="18"/>
  <c r="AA94" i="18"/>
  <c r="AC94" i="18"/>
  <c r="AD94" i="18"/>
  <c r="AE94" i="18"/>
  <c r="AF94" i="18"/>
  <c r="AG94" i="18"/>
  <c r="AH94" i="18"/>
  <c r="AI94" i="18"/>
  <c r="Q96" i="18"/>
  <c r="R96" i="18"/>
  <c r="S96" i="18"/>
  <c r="T96" i="18"/>
  <c r="U96" i="18"/>
  <c r="V96" i="18"/>
  <c r="W96" i="18"/>
  <c r="Y96" i="18"/>
  <c r="Z96" i="18"/>
  <c r="AA96" i="18"/>
  <c r="AC96" i="18"/>
  <c r="AD96" i="18"/>
  <c r="AE96" i="18"/>
  <c r="AF96" i="18"/>
  <c r="AG96" i="18"/>
  <c r="AH96" i="18"/>
  <c r="AI96" i="18"/>
  <c r="Q97" i="18"/>
  <c r="R97" i="18"/>
  <c r="S97" i="18"/>
  <c r="T97" i="18"/>
  <c r="U97" i="18"/>
  <c r="V97" i="18"/>
  <c r="W97" i="18"/>
  <c r="Y97" i="18"/>
  <c r="Z97" i="18"/>
  <c r="AA97" i="18"/>
  <c r="AC97" i="18"/>
  <c r="AD97" i="18"/>
  <c r="AE97" i="18"/>
  <c r="AF97" i="18"/>
  <c r="AG97" i="18"/>
  <c r="AH97" i="18"/>
  <c r="AI97" i="18"/>
  <c r="Q98" i="18"/>
  <c r="R98" i="18"/>
  <c r="S98" i="18"/>
  <c r="T98" i="18"/>
  <c r="U98" i="18"/>
  <c r="V98" i="18"/>
  <c r="W98" i="18"/>
  <c r="Y98" i="18"/>
  <c r="Z98" i="18"/>
  <c r="AA98" i="18"/>
  <c r="AC98" i="18"/>
  <c r="AD98" i="18"/>
  <c r="AE98" i="18"/>
  <c r="AF98" i="18"/>
  <c r="AG98" i="18"/>
  <c r="AH98" i="18"/>
  <c r="AI98" i="18"/>
  <c r="Q99" i="18"/>
  <c r="R99" i="18"/>
  <c r="S99" i="18"/>
  <c r="T99" i="18"/>
  <c r="U99" i="18"/>
  <c r="V99" i="18"/>
  <c r="W99" i="18"/>
  <c r="Y99" i="18"/>
  <c r="Z99" i="18"/>
  <c r="AA99" i="18"/>
  <c r="AC99" i="18"/>
  <c r="AD99" i="18"/>
  <c r="AE99" i="18"/>
  <c r="AF99" i="18"/>
  <c r="AG99" i="18"/>
  <c r="AH99" i="18"/>
  <c r="AI99" i="18"/>
  <c r="Q100" i="18"/>
  <c r="S100" i="18"/>
  <c r="T100" i="18"/>
  <c r="U100" i="18"/>
  <c r="V100" i="18"/>
  <c r="W100" i="18"/>
  <c r="Y100" i="18"/>
  <c r="Z100" i="18"/>
  <c r="AA100" i="18"/>
  <c r="AC100" i="18"/>
  <c r="AD100" i="18"/>
  <c r="AE100" i="18"/>
  <c r="AF100" i="18"/>
  <c r="AG100" i="18"/>
  <c r="AH100" i="18"/>
  <c r="AI100" i="18"/>
  <c r="Q101" i="18"/>
  <c r="R101" i="18"/>
  <c r="S101" i="18"/>
  <c r="T101" i="18"/>
  <c r="U101" i="18"/>
  <c r="V101" i="18"/>
  <c r="W101" i="18"/>
  <c r="Y101" i="18"/>
  <c r="Z101" i="18"/>
  <c r="AA101" i="18"/>
  <c r="AC101" i="18"/>
  <c r="AD101" i="18"/>
  <c r="AE101" i="18"/>
  <c r="AF101" i="18"/>
  <c r="AG101" i="18"/>
  <c r="AH101" i="18"/>
  <c r="AI101" i="18"/>
  <c r="Q102" i="18"/>
  <c r="R102" i="18"/>
  <c r="S102" i="18"/>
  <c r="T102" i="18"/>
  <c r="U102" i="18"/>
  <c r="V102" i="18"/>
  <c r="W102" i="18"/>
  <c r="Y102" i="18"/>
  <c r="Z102" i="18"/>
  <c r="AA102" i="18"/>
  <c r="AC102" i="18"/>
  <c r="AD102" i="18"/>
  <c r="AE102" i="18"/>
  <c r="AF102" i="18"/>
  <c r="AG102" i="18"/>
  <c r="AH102" i="18"/>
  <c r="AI102" i="18"/>
  <c r="Q103" i="18"/>
  <c r="R103" i="18"/>
  <c r="S103" i="18"/>
  <c r="T103" i="18"/>
  <c r="U103" i="18"/>
  <c r="V103" i="18"/>
  <c r="W103" i="18"/>
  <c r="Y103" i="18"/>
  <c r="Z103" i="18"/>
  <c r="AA103" i="18"/>
  <c r="AC103" i="18"/>
  <c r="AD103" i="18"/>
  <c r="AE103" i="18"/>
  <c r="AF103" i="18"/>
  <c r="AG103" i="18"/>
  <c r="AH103" i="18"/>
  <c r="AI103" i="18"/>
  <c r="Q104" i="18"/>
  <c r="R104" i="18"/>
  <c r="S104" i="18"/>
  <c r="T104" i="18"/>
  <c r="U104" i="18"/>
  <c r="V104" i="18"/>
  <c r="W104" i="18"/>
  <c r="Y104" i="18"/>
  <c r="Z104" i="18"/>
  <c r="AA104" i="18"/>
  <c r="AC104" i="18"/>
  <c r="AD104" i="18"/>
  <c r="AE104" i="18"/>
  <c r="AF104" i="18"/>
  <c r="AG104" i="18"/>
  <c r="AH104" i="18"/>
  <c r="AI104" i="18"/>
  <c r="Q106" i="18"/>
  <c r="R106" i="18"/>
  <c r="S106" i="18"/>
  <c r="T106" i="18"/>
  <c r="U106" i="18"/>
  <c r="V106" i="18"/>
  <c r="W106" i="18"/>
  <c r="Y106" i="18"/>
  <c r="Z106" i="18"/>
  <c r="AA106" i="18"/>
  <c r="AC106" i="18"/>
  <c r="AD106" i="18"/>
  <c r="AE106" i="18"/>
  <c r="AF106" i="18"/>
  <c r="AG106" i="18"/>
  <c r="AH106" i="18"/>
  <c r="AI106" i="18"/>
  <c r="Q107" i="18"/>
  <c r="R107" i="18"/>
  <c r="S107" i="18"/>
  <c r="T107" i="18"/>
  <c r="U107" i="18"/>
  <c r="V107" i="18"/>
  <c r="W107" i="18"/>
  <c r="Y107" i="18"/>
  <c r="Z107" i="18"/>
  <c r="AA107" i="18"/>
  <c r="AC107" i="18"/>
  <c r="AD107" i="18"/>
  <c r="AE107" i="18"/>
  <c r="AF107" i="18"/>
  <c r="AG107" i="18"/>
  <c r="AH107" i="18"/>
  <c r="AI107" i="18"/>
  <c r="Q108" i="18"/>
  <c r="R108" i="18"/>
  <c r="S108" i="18"/>
  <c r="T108" i="18"/>
  <c r="U108" i="18"/>
  <c r="V108" i="18"/>
  <c r="W108" i="18"/>
  <c r="Y108" i="18"/>
  <c r="Z108" i="18"/>
  <c r="AA108" i="18"/>
  <c r="AC108" i="18"/>
  <c r="AD108" i="18"/>
  <c r="AE108" i="18"/>
  <c r="AF108" i="18"/>
  <c r="AG108" i="18"/>
  <c r="AH108" i="18"/>
  <c r="AI108" i="18"/>
  <c r="Q109" i="18"/>
  <c r="R109" i="18"/>
  <c r="S109" i="18"/>
  <c r="T109" i="18"/>
  <c r="U109" i="18"/>
  <c r="V109" i="18"/>
  <c r="W109" i="18"/>
  <c r="Y109" i="18"/>
  <c r="Z109" i="18"/>
  <c r="AA109" i="18"/>
  <c r="AC109" i="18"/>
  <c r="AD109" i="18"/>
  <c r="AE109" i="18"/>
  <c r="AF109" i="18"/>
  <c r="AG109" i="18"/>
  <c r="AH109" i="18"/>
  <c r="AI109" i="18"/>
  <c r="Q110" i="18"/>
  <c r="R110" i="18"/>
  <c r="S110" i="18"/>
  <c r="T110" i="18"/>
  <c r="U110" i="18"/>
  <c r="V110" i="18"/>
  <c r="W110" i="18"/>
  <c r="Y110" i="18"/>
  <c r="Z110" i="18"/>
  <c r="AA110" i="18"/>
  <c r="AC110" i="18"/>
  <c r="AD110" i="18"/>
  <c r="AE110" i="18"/>
  <c r="AF110" i="18"/>
  <c r="AG110" i="18"/>
  <c r="AH110" i="18"/>
  <c r="AI110" i="18"/>
  <c r="Q111" i="18"/>
  <c r="R111" i="18"/>
  <c r="S111" i="18"/>
  <c r="T111" i="18"/>
  <c r="U111" i="18"/>
  <c r="V111" i="18"/>
  <c r="W111" i="18"/>
  <c r="Y111" i="18"/>
  <c r="Z111" i="18"/>
  <c r="AA111" i="18"/>
  <c r="AC111" i="18"/>
  <c r="AD111" i="18"/>
  <c r="AE111" i="18"/>
  <c r="AF111" i="18"/>
  <c r="AG111" i="18"/>
  <c r="AH111" i="18"/>
  <c r="AI111" i="18"/>
  <c r="N116" i="18"/>
  <c r="Q116" i="18"/>
  <c r="R116" i="18"/>
  <c r="S116" i="18"/>
  <c r="T116" i="18"/>
  <c r="U116" i="18"/>
  <c r="V116" i="18"/>
  <c r="W116" i="18"/>
  <c r="Y116" i="18"/>
  <c r="Z116" i="18"/>
  <c r="AA116" i="18"/>
  <c r="AC116" i="18"/>
  <c r="AD116" i="18"/>
  <c r="AE116" i="18"/>
  <c r="AF116" i="18"/>
  <c r="AG116" i="18"/>
  <c r="AH116" i="18"/>
  <c r="AI116" i="18"/>
  <c r="N117" i="18"/>
  <c r="Q117" i="18"/>
  <c r="R117" i="18"/>
  <c r="S117" i="18"/>
  <c r="T117" i="18"/>
  <c r="U117" i="18"/>
  <c r="V117" i="18"/>
  <c r="W117" i="18"/>
  <c r="Y117" i="18"/>
  <c r="Z117" i="18"/>
  <c r="AA117" i="18"/>
  <c r="AC117" i="18"/>
  <c r="AD117" i="18"/>
  <c r="AE117" i="18"/>
  <c r="AF117" i="18"/>
  <c r="AG117" i="18"/>
  <c r="AH117" i="18"/>
  <c r="AI117" i="18"/>
  <c r="N118" i="18"/>
  <c r="Q118" i="18"/>
  <c r="R118" i="18"/>
  <c r="S118" i="18"/>
  <c r="T118" i="18"/>
  <c r="U118" i="18"/>
  <c r="V118" i="18"/>
  <c r="W118" i="18"/>
  <c r="Y118" i="18"/>
  <c r="Z118" i="18"/>
  <c r="AA118" i="18"/>
  <c r="AC118" i="18"/>
  <c r="AD118" i="18"/>
  <c r="AE118" i="18"/>
  <c r="AF118" i="18"/>
  <c r="AG118" i="18"/>
  <c r="AH118" i="18"/>
  <c r="AI118" i="18"/>
  <c r="N119" i="18"/>
  <c r="Q119" i="18"/>
  <c r="R119" i="18"/>
  <c r="S119" i="18"/>
  <c r="T119" i="18"/>
  <c r="U119" i="18"/>
  <c r="V119" i="18"/>
  <c r="W119" i="18"/>
  <c r="Y119" i="18"/>
  <c r="Z119" i="18"/>
  <c r="AA119" i="18"/>
  <c r="AC119" i="18"/>
  <c r="AD119" i="18"/>
  <c r="AE119" i="18"/>
  <c r="AF119" i="18"/>
  <c r="AG119" i="18"/>
  <c r="AH119" i="18"/>
  <c r="AI119" i="18"/>
  <c r="N120" i="18"/>
  <c r="Q120" i="18"/>
  <c r="R120" i="18"/>
  <c r="S120" i="18"/>
  <c r="T120" i="18"/>
  <c r="U120" i="18"/>
  <c r="V120" i="18"/>
  <c r="W120" i="18"/>
  <c r="Y120" i="18"/>
  <c r="Z120" i="18"/>
  <c r="AA120" i="18"/>
  <c r="AC120" i="18"/>
  <c r="AD120" i="18"/>
  <c r="AE120" i="18"/>
  <c r="AF120" i="18"/>
  <c r="AG120" i="18"/>
  <c r="AH120" i="18"/>
  <c r="AI120" i="18"/>
  <c r="N122" i="18"/>
  <c r="Q122" i="18"/>
  <c r="R122" i="18"/>
  <c r="S122" i="18"/>
  <c r="T122" i="18"/>
  <c r="U122" i="18"/>
  <c r="V122" i="18"/>
  <c r="W122" i="18"/>
  <c r="Y122" i="18"/>
  <c r="Z122" i="18"/>
  <c r="AA122" i="18"/>
  <c r="AC122" i="18"/>
  <c r="AD122" i="18"/>
  <c r="AE122" i="18"/>
  <c r="AF122" i="18"/>
  <c r="AG122" i="18"/>
  <c r="AH122" i="18"/>
  <c r="AI122" i="18"/>
  <c r="N123" i="18"/>
  <c r="Q123" i="18"/>
  <c r="R123" i="18"/>
  <c r="S123" i="18"/>
  <c r="T123" i="18"/>
  <c r="U123" i="18"/>
  <c r="V123" i="18"/>
  <c r="W123" i="18"/>
  <c r="Y123" i="18"/>
  <c r="Z123" i="18"/>
  <c r="AA123" i="18"/>
  <c r="AC123" i="18"/>
  <c r="AD123" i="18"/>
  <c r="AE123" i="18"/>
  <c r="AF123" i="18"/>
  <c r="AG123" i="18"/>
  <c r="AH123" i="18"/>
  <c r="AI123" i="18"/>
  <c r="N124" i="18"/>
  <c r="Q124" i="18"/>
  <c r="R124" i="18"/>
  <c r="S124" i="18"/>
  <c r="T124" i="18"/>
  <c r="V124" i="18"/>
  <c r="W124" i="18"/>
  <c r="Y124" i="18"/>
  <c r="Z124" i="18"/>
  <c r="AA124" i="18"/>
  <c r="AC124" i="18"/>
  <c r="AD124" i="18"/>
  <c r="AE124" i="18"/>
  <c r="AF124" i="18"/>
  <c r="AG124" i="18"/>
  <c r="AH124" i="18"/>
  <c r="AI124" i="18"/>
  <c r="N125" i="18"/>
  <c r="Q125" i="18"/>
  <c r="R125" i="18"/>
  <c r="S125" i="18"/>
  <c r="T125" i="18"/>
  <c r="U125" i="18"/>
  <c r="V125" i="18"/>
  <c r="W125" i="18"/>
  <c r="Y125" i="18"/>
  <c r="Z125" i="18"/>
  <c r="AA125" i="18"/>
  <c r="AC125" i="18"/>
  <c r="AD125" i="18"/>
  <c r="AE125" i="18"/>
  <c r="AF125" i="18"/>
  <c r="AG125" i="18"/>
  <c r="AH125" i="18"/>
  <c r="AI125" i="18"/>
  <c r="N127" i="18"/>
  <c r="Q127" i="18"/>
  <c r="R127" i="18"/>
  <c r="S127" i="18"/>
  <c r="T127" i="18"/>
  <c r="U127" i="18"/>
  <c r="V127" i="18"/>
  <c r="W127" i="18"/>
  <c r="Y127" i="18"/>
  <c r="Z127" i="18"/>
  <c r="AA127" i="18"/>
  <c r="AC127" i="18"/>
  <c r="AD127" i="18"/>
  <c r="AE127" i="18"/>
  <c r="AF127" i="18"/>
  <c r="AG127" i="18"/>
  <c r="AH127" i="18"/>
  <c r="AI127" i="18"/>
  <c r="N128" i="18"/>
  <c r="Q128" i="18"/>
  <c r="R128" i="18"/>
  <c r="S128" i="18"/>
  <c r="T128" i="18"/>
  <c r="U128" i="18"/>
  <c r="V128" i="18"/>
  <c r="W128" i="18"/>
  <c r="Y128" i="18"/>
  <c r="Z128" i="18"/>
  <c r="AA128" i="18"/>
  <c r="AC128" i="18"/>
  <c r="AD128" i="18"/>
  <c r="AE128" i="18"/>
  <c r="AF128" i="18"/>
  <c r="AG128" i="18"/>
  <c r="AH128" i="18"/>
  <c r="AI128" i="18"/>
  <c r="N129" i="18"/>
  <c r="Q129" i="18"/>
  <c r="R129" i="18"/>
  <c r="S129" i="18"/>
  <c r="T129" i="18"/>
  <c r="U129" i="18"/>
  <c r="V129" i="18"/>
  <c r="W129" i="18"/>
  <c r="Y129" i="18"/>
  <c r="Z129" i="18"/>
  <c r="AA129" i="18"/>
  <c r="AC129" i="18"/>
  <c r="AD129" i="18"/>
  <c r="AE129" i="18"/>
  <c r="AF129" i="18"/>
  <c r="AG129" i="18"/>
  <c r="AH129" i="18"/>
  <c r="AI129" i="18"/>
  <c r="N130" i="18"/>
  <c r="Q130" i="18"/>
  <c r="R130" i="18"/>
  <c r="S130" i="18"/>
  <c r="T130" i="18"/>
  <c r="U130" i="18"/>
  <c r="V130" i="18"/>
  <c r="W130" i="18"/>
  <c r="Y130" i="18"/>
  <c r="Z130" i="18"/>
  <c r="AA130" i="18"/>
  <c r="AC130" i="18"/>
  <c r="AD130" i="18"/>
  <c r="AE130" i="18"/>
  <c r="AF130" i="18"/>
  <c r="AG130" i="18"/>
  <c r="AH130" i="18"/>
  <c r="AI130" i="18"/>
  <c r="N131" i="18"/>
  <c r="Q131" i="18"/>
  <c r="R131" i="18"/>
  <c r="S131" i="18"/>
  <c r="T131" i="18"/>
  <c r="U131" i="18"/>
  <c r="V131" i="18"/>
  <c r="W131" i="18"/>
  <c r="Y131" i="18"/>
  <c r="Z131" i="18"/>
  <c r="AA131" i="18"/>
  <c r="AC131" i="18"/>
  <c r="AD131" i="18"/>
  <c r="AE131" i="18"/>
  <c r="AF131" i="18"/>
  <c r="AG131" i="18"/>
  <c r="AH131" i="18"/>
  <c r="AI131" i="18"/>
  <c r="N132" i="18"/>
  <c r="Q132" i="18"/>
  <c r="R132" i="18"/>
  <c r="S132" i="18"/>
  <c r="T132" i="18"/>
  <c r="U132" i="18"/>
  <c r="V132" i="18"/>
  <c r="W132" i="18"/>
  <c r="Y132" i="18"/>
  <c r="Z132" i="18"/>
  <c r="AA132" i="18"/>
  <c r="AC132" i="18"/>
  <c r="AD132" i="18"/>
  <c r="AE132" i="18"/>
  <c r="AF132" i="18"/>
  <c r="AG132" i="18"/>
  <c r="AH132" i="18"/>
  <c r="AI132" i="18"/>
  <c r="N133" i="18"/>
  <c r="Q133" i="18"/>
  <c r="R133" i="18"/>
  <c r="S133" i="18"/>
  <c r="T133" i="18"/>
  <c r="U133" i="18"/>
  <c r="V133" i="18"/>
  <c r="W133" i="18"/>
  <c r="Y133" i="18"/>
  <c r="Z133" i="18"/>
  <c r="AA133" i="18"/>
  <c r="AC133" i="18"/>
  <c r="AD133" i="18"/>
  <c r="AE133" i="18"/>
  <c r="AF133" i="18"/>
  <c r="AG133" i="18"/>
  <c r="AH133" i="18"/>
  <c r="AI133" i="18"/>
  <c r="N135" i="18"/>
  <c r="Q135" i="18"/>
  <c r="R135" i="18"/>
  <c r="S135" i="18"/>
  <c r="T135" i="18"/>
  <c r="U135" i="18"/>
  <c r="V135" i="18"/>
  <c r="W135" i="18"/>
  <c r="Y135" i="18"/>
  <c r="Z135" i="18"/>
  <c r="AA135" i="18"/>
  <c r="AC135" i="18"/>
  <c r="AD135" i="18"/>
  <c r="AE135" i="18"/>
  <c r="AF135" i="18"/>
  <c r="AG135" i="18"/>
  <c r="AH135" i="18"/>
  <c r="AI135" i="18"/>
  <c r="N136" i="18"/>
  <c r="Q136" i="18"/>
  <c r="R136" i="18"/>
  <c r="S136" i="18"/>
  <c r="T136" i="18"/>
  <c r="U136" i="18"/>
  <c r="V136" i="18"/>
  <c r="W136" i="18"/>
  <c r="Y136" i="18"/>
  <c r="Z136" i="18"/>
  <c r="AA136" i="18"/>
  <c r="AC136" i="18"/>
  <c r="AD136" i="18"/>
  <c r="AE136" i="18"/>
  <c r="AF136" i="18"/>
  <c r="AG136" i="18"/>
  <c r="AH136" i="18"/>
  <c r="AI136" i="18"/>
  <c r="N138" i="18"/>
  <c r="Q138" i="18"/>
  <c r="R138" i="18"/>
  <c r="S138" i="18"/>
  <c r="T138" i="18"/>
  <c r="U138" i="18"/>
  <c r="V138" i="18"/>
  <c r="W138" i="18"/>
  <c r="Y138" i="18"/>
  <c r="Z138" i="18"/>
  <c r="AA138" i="18"/>
  <c r="AC138" i="18"/>
  <c r="AD138" i="18"/>
  <c r="AE138" i="18"/>
  <c r="AF138" i="18"/>
  <c r="AG138" i="18"/>
  <c r="AH138" i="18"/>
  <c r="AI138" i="18"/>
  <c r="N139" i="18"/>
  <c r="Q139" i="18"/>
  <c r="R139" i="18"/>
  <c r="S139" i="18"/>
  <c r="T139" i="18"/>
  <c r="U139" i="18"/>
  <c r="V139" i="18"/>
  <c r="W139" i="18"/>
  <c r="Y139" i="18"/>
  <c r="Z139" i="18"/>
  <c r="AA139" i="18"/>
  <c r="AC139" i="18"/>
  <c r="AD139" i="18"/>
  <c r="AE139" i="18"/>
  <c r="AF139" i="18"/>
  <c r="AG139" i="18"/>
  <c r="AH139" i="18"/>
  <c r="AI139" i="18"/>
  <c r="N140" i="18"/>
  <c r="Q140" i="18"/>
  <c r="R140" i="18"/>
  <c r="S140" i="18"/>
  <c r="T140" i="18"/>
  <c r="U140" i="18"/>
  <c r="V140" i="18"/>
  <c r="W140" i="18"/>
  <c r="Y140" i="18"/>
  <c r="Z140" i="18"/>
  <c r="AA140" i="18"/>
  <c r="AC140" i="18"/>
  <c r="AD140" i="18"/>
  <c r="AE140" i="18"/>
  <c r="AF140" i="18"/>
  <c r="AG140" i="18"/>
  <c r="AH140" i="18"/>
  <c r="AI140" i="18"/>
  <c r="N141" i="18"/>
  <c r="Q141" i="18"/>
  <c r="R141" i="18"/>
  <c r="S141" i="18"/>
  <c r="T141" i="18"/>
  <c r="U141" i="18"/>
  <c r="V141" i="18"/>
  <c r="W141" i="18"/>
  <c r="Y141" i="18"/>
  <c r="Z141" i="18"/>
  <c r="AA141" i="18"/>
  <c r="AC141" i="18"/>
  <c r="AD141" i="18"/>
  <c r="AE141" i="18"/>
  <c r="AF141" i="18"/>
  <c r="AG141" i="18"/>
  <c r="AH141" i="18"/>
  <c r="AI141" i="18"/>
  <c r="N143" i="18"/>
  <c r="Q143" i="18"/>
  <c r="R143" i="18"/>
  <c r="S143" i="18"/>
  <c r="T143" i="18"/>
  <c r="U143" i="18"/>
  <c r="V143" i="18"/>
  <c r="W143" i="18"/>
  <c r="Y143" i="18"/>
  <c r="Z143" i="18"/>
  <c r="AA143" i="18"/>
  <c r="AC143" i="18"/>
  <c r="AD143" i="18"/>
  <c r="AE143" i="18"/>
  <c r="AF143" i="18"/>
  <c r="AG143" i="18"/>
  <c r="AH143" i="18"/>
  <c r="AI143" i="18"/>
  <c r="N144" i="18"/>
  <c r="Q144" i="18"/>
  <c r="R144" i="18"/>
  <c r="S144" i="18"/>
  <c r="T144" i="18"/>
  <c r="U144" i="18"/>
  <c r="V144" i="18"/>
  <c r="W144" i="18"/>
  <c r="Y144" i="18"/>
  <c r="Z144" i="18"/>
  <c r="AA144" i="18"/>
  <c r="AC144" i="18"/>
  <c r="AD144" i="18"/>
  <c r="AE144" i="18"/>
  <c r="AF144" i="18"/>
  <c r="AG144" i="18"/>
  <c r="AH144" i="18"/>
  <c r="AI144" i="18"/>
  <c r="N145" i="18"/>
  <c r="Q145" i="18"/>
  <c r="R145" i="18"/>
  <c r="S145" i="18"/>
  <c r="T145" i="18"/>
  <c r="U145" i="18"/>
  <c r="V145" i="18"/>
  <c r="W145" i="18"/>
  <c r="Y145" i="18"/>
  <c r="Z145" i="18"/>
  <c r="AA145" i="18"/>
  <c r="AC145" i="18"/>
  <c r="AD145" i="18"/>
  <c r="AE145" i="18"/>
  <c r="AF145" i="18"/>
  <c r="AG145" i="18"/>
  <c r="AH145" i="18"/>
  <c r="AI145" i="18"/>
  <c r="N146" i="18"/>
  <c r="Q146" i="18"/>
  <c r="R146" i="18"/>
  <c r="S146" i="18"/>
  <c r="T146" i="18"/>
  <c r="U146" i="18"/>
  <c r="V146" i="18"/>
  <c r="W146" i="18"/>
  <c r="Y146" i="18"/>
  <c r="Z146" i="18"/>
  <c r="AA146" i="18"/>
  <c r="AC146" i="18"/>
  <c r="AD146" i="18"/>
  <c r="AE146" i="18"/>
  <c r="AF146" i="18"/>
  <c r="AG146" i="18"/>
  <c r="AH146" i="18"/>
  <c r="AI146" i="18"/>
  <c r="N147" i="18"/>
  <c r="Q147" i="18"/>
  <c r="R147" i="18"/>
  <c r="S147" i="18"/>
  <c r="T147" i="18"/>
  <c r="U147" i="18"/>
  <c r="V147" i="18"/>
  <c r="W147" i="18"/>
  <c r="Y147" i="18"/>
  <c r="Z147" i="18"/>
  <c r="AA147" i="18"/>
  <c r="AC147" i="18"/>
  <c r="AD147" i="18"/>
  <c r="AE147" i="18"/>
  <c r="AF147" i="18"/>
  <c r="AG147" i="18"/>
  <c r="AH147" i="18"/>
  <c r="AI147" i="18"/>
  <c r="N148" i="18"/>
  <c r="Q148" i="18"/>
  <c r="R148" i="18"/>
  <c r="S148" i="18"/>
  <c r="T148" i="18"/>
  <c r="U148" i="18"/>
  <c r="V148" i="18"/>
  <c r="W148" i="18"/>
  <c r="Y148" i="18"/>
  <c r="Z148" i="18"/>
  <c r="AA148" i="18"/>
  <c r="AC148" i="18"/>
  <c r="AD148" i="18"/>
  <c r="AE148" i="18"/>
  <c r="AF148" i="18"/>
  <c r="AG148" i="18"/>
  <c r="AH148" i="18"/>
  <c r="AI148" i="18"/>
  <c r="N149" i="18"/>
  <c r="Q149" i="18"/>
  <c r="R149" i="18"/>
  <c r="S149" i="18"/>
  <c r="T149" i="18"/>
  <c r="U149" i="18"/>
  <c r="V149" i="18"/>
  <c r="W149" i="18"/>
  <c r="Y149" i="18"/>
  <c r="Z149" i="18"/>
  <c r="AA149" i="18"/>
  <c r="AC149" i="18"/>
  <c r="AD149" i="18"/>
  <c r="AE149" i="18"/>
  <c r="AF149" i="18"/>
  <c r="AG149" i="18"/>
  <c r="AH149" i="18"/>
  <c r="AI149" i="18"/>
  <c r="N150" i="18"/>
  <c r="Q150" i="18"/>
  <c r="R150" i="18"/>
  <c r="S150" i="18"/>
  <c r="T150" i="18"/>
  <c r="U150" i="18"/>
  <c r="V150" i="18"/>
  <c r="W150" i="18"/>
  <c r="Y150" i="18"/>
  <c r="Z150" i="18"/>
  <c r="AA150" i="18"/>
  <c r="AC150" i="18"/>
  <c r="AD150" i="18"/>
  <c r="AE150" i="18"/>
  <c r="AF150" i="18"/>
  <c r="AG150" i="18"/>
  <c r="AH150" i="18"/>
  <c r="AI150" i="18"/>
  <c r="Q154" i="18"/>
  <c r="R154" i="18"/>
  <c r="S154" i="18"/>
  <c r="T154" i="18"/>
  <c r="U154" i="18"/>
  <c r="V154" i="18"/>
  <c r="W154" i="18"/>
  <c r="Y154" i="18"/>
  <c r="Z154" i="18"/>
  <c r="AA154" i="18"/>
  <c r="AC154" i="18"/>
  <c r="AD154" i="18"/>
  <c r="AE154" i="18"/>
  <c r="AF154" i="18"/>
  <c r="AG154" i="18"/>
  <c r="AH154" i="18"/>
  <c r="AI154" i="18"/>
  <c r="Q155" i="18"/>
  <c r="R155" i="18"/>
  <c r="S155" i="18"/>
  <c r="T155" i="18"/>
  <c r="U155" i="18"/>
  <c r="V155" i="18"/>
  <c r="W155" i="18"/>
  <c r="Y155" i="18"/>
  <c r="Z155" i="18"/>
  <c r="AA155" i="18"/>
  <c r="AC155" i="18"/>
  <c r="AD155" i="18"/>
  <c r="AE155" i="18"/>
  <c r="AF155" i="18"/>
  <c r="AG155" i="18"/>
  <c r="AH155" i="18"/>
  <c r="AI155" i="18"/>
  <c r="Q156" i="18"/>
  <c r="R156" i="18"/>
  <c r="S156" i="18"/>
  <c r="T156" i="18"/>
  <c r="U156" i="18"/>
  <c r="V156" i="18"/>
  <c r="W156" i="18"/>
  <c r="Y156" i="18"/>
  <c r="Z156" i="18"/>
  <c r="AA156" i="18"/>
  <c r="AC156" i="18"/>
  <c r="AD156" i="18"/>
  <c r="AE156" i="18"/>
  <c r="AF156" i="18"/>
  <c r="AG156" i="18"/>
  <c r="AH156" i="18"/>
  <c r="AI156" i="18"/>
  <c r="Q157" i="18"/>
  <c r="R157" i="18"/>
  <c r="S157" i="18"/>
  <c r="T157" i="18"/>
  <c r="U157" i="18"/>
  <c r="V157" i="18"/>
  <c r="W157" i="18"/>
  <c r="Y157" i="18"/>
  <c r="Z157" i="18"/>
  <c r="AA157" i="18"/>
  <c r="AC157" i="18"/>
  <c r="AD157" i="18"/>
  <c r="AE157" i="18"/>
  <c r="AF157" i="18"/>
  <c r="AG157" i="18"/>
  <c r="AH157" i="18"/>
  <c r="AI157" i="18"/>
  <c r="K161" i="18"/>
  <c r="O161" i="18" s="1"/>
  <c r="L164" i="15" s="1"/>
  <c r="Q161" i="18"/>
  <c r="R161" i="18"/>
  <c r="S161" i="18"/>
  <c r="T161" i="18"/>
  <c r="U161" i="18"/>
  <c r="V161" i="18"/>
  <c r="W161" i="18"/>
  <c r="Y161" i="18"/>
  <c r="Z161" i="18"/>
  <c r="AA161" i="18"/>
  <c r="AC161" i="18"/>
  <c r="AD161" i="18"/>
  <c r="AE161" i="18"/>
  <c r="AF161" i="18"/>
  <c r="AG161" i="18"/>
  <c r="AH161" i="18"/>
  <c r="AI161" i="18"/>
  <c r="Z165" i="18"/>
  <c r="AA165" i="18"/>
  <c r="AC165" i="18"/>
  <c r="AD165" i="18"/>
  <c r="AL165" i="18"/>
  <c r="L167" i="18"/>
  <c r="M167" i="18"/>
  <c r="N167" i="18"/>
  <c r="Q167" i="18"/>
  <c r="R167" i="18"/>
  <c r="S167" i="18"/>
  <c r="T167" i="18"/>
  <c r="U167" i="18"/>
  <c r="V167" i="18"/>
  <c r="W167" i="18"/>
  <c r="Y167" i="18"/>
  <c r="AB167" i="18" s="1"/>
  <c r="AC167" i="18"/>
  <c r="AD167" i="18"/>
  <c r="AE167" i="18"/>
  <c r="AF167" i="18"/>
  <c r="AG167" i="18"/>
  <c r="AH167" i="18"/>
  <c r="AI167" i="18"/>
  <c r="L168" i="18"/>
  <c r="M168" i="18"/>
  <c r="N168" i="18"/>
  <c r="Q168" i="18"/>
  <c r="R168" i="18"/>
  <c r="S168" i="18"/>
  <c r="T168" i="18"/>
  <c r="U168" i="18"/>
  <c r="V168" i="18"/>
  <c r="W168" i="18"/>
  <c r="Y168" i="18"/>
  <c r="AB168" i="18" s="1"/>
  <c r="AC168" i="18"/>
  <c r="AD168" i="18"/>
  <c r="AE168" i="18"/>
  <c r="AF168" i="18"/>
  <c r="AG168" i="18"/>
  <c r="AH168" i="18"/>
  <c r="AI168" i="18"/>
  <c r="L170" i="18"/>
  <c r="M170" i="18"/>
  <c r="N170" i="18"/>
  <c r="Q170" i="18"/>
  <c r="S170" i="18"/>
  <c r="T170" i="18"/>
  <c r="U170" i="18"/>
  <c r="V170" i="18"/>
  <c r="W170" i="18"/>
  <c r="Y170" i="18"/>
  <c r="AB170" i="18" s="1"/>
  <c r="AC170" i="18"/>
  <c r="AD170" i="18"/>
  <c r="AE170" i="18"/>
  <c r="AF170" i="18"/>
  <c r="AG170" i="18"/>
  <c r="AH170" i="18"/>
  <c r="AI170" i="18"/>
  <c r="L171" i="18"/>
  <c r="M171" i="18"/>
  <c r="N171" i="18"/>
  <c r="Q171" i="18"/>
  <c r="S171" i="18"/>
  <c r="T171" i="18"/>
  <c r="U171" i="18"/>
  <c r="V171" i="18"/>
  <c r="W171" i="18"/>
  <c r="Y171" i="18"/>
  <c r="AB171" i="18" s="1"/>
  <c r="AC171" i="18"/>
  <c r="AD171" i="18"/>
  <c r="AE171" i="18"/>
  <c r="AF171" i="18"/>
  <c r="AG171" i="18"/>
  <c r="AH171" i="18"/>
  <c r="AI171" i="18"/>
  <c r="L172" i="18"/>
  <c r="M172" i="18"/>
  <c r="N172" i="18"/>
  <c r="Q172" i="18"/>
  <c r="S172" i="18"/>
  <c r="T172" i="18"/>
  <c r="U172" i="18"/>
  <c r="V172" i="18"/>
  <c r="W172" i="18"/>
  <c r="Y172" i="18"/>
  <c r="AB172" i="18" s="1"/>
  <c r="AC172" i="18"/>
  <c r="AD172" i="18"/>
  <c r="AE172" i="18"/>
  <c r="AF172" i="18"/>
  <c r="AG172" i="18"/>
  <c r="AH172" i="18"/>
  <c r="AI172" i="18"/>
  <c r="L173" i="18"/>
  <c r="M173" i="18"/>
  <c r="N173" i="18"/>
  <c r="Q173" i="18"/>
  <c r="S173" i="18"/>
  <c r="T173" i="18"/>
  <c r="U173" i="18"/>
  <c r="V173" i="18"/>
  <c r="W173" i="18"/>
  <c r="Y173" i="18"/>
  <c r="AB173" i="18" s="1"/>
  <c r="AC173" i="18"/>
  <c r="AD173" i="18"/>
  <c r="AE173" i="18"/>
  <c r="AF173" i="18"/>
  <c r="AG173" i="18"/>
  <c r="AH173" i="18"/>
  <c r="AI173" i="18"/>
  <c r="L174" i="18"/>
  <c r="M174" i="18"/>
  <c r="N174" i="18"/>
  <c r="Q174" i="18"/>
  <c r="S174" i="18"/>
  <c r="T174" i="18"/>
  <c r="U174" i="18"/>
  <c r="V174" i="18"/>
  <c r="W174" i="18"/>
  <c r="Y174" i="18"/>
  <c r="AB174" i="18" s="1"/>
  <c r="AC174" i="18"/>
  <c r="AD174" i="18"/>
  <c r="AE174" i="18"/>
  <c r="AF174" i="18"/>
  <c r="AG174" i="18"/>
  <c r="AH174" i="18"/>
  <c r="AI174" i="18"/>
  <c r="L175" i="18"/>
  <c r="M175" i="18"/>
  <c r="N175" i="18"/>
  <c r="Q175" i="18"/>
  <c r="S175" i="18"/>
  <c r="T175" i="18"/>
  <c r="U175" i="18"/>
  <c r="V175" i="18"/>
  <c r="W175" i="18"/>
  <c r="Y175" i="18"/>
  <c r="AB175" i="18" s="1"/>
  <c r="AC175" i="18"/>
  <c r="AD175" i="18"/>
  <c r="AE175" i="18"/>
  <c r="AF175" i="18"/>
  <c r="AG175" i="18"/>
  <c r="AH175" i="18"/>
  <c r="AI175" i="18"/>
  <c r="L176" i="18"/>
  <c r="M176" i="18"/>
  <c r="N176" i="18"/>
  <c r="Q176" i="18"/>
  <c r="S176" i="18"/>
  <c r="T176" i="18"/>
  <c r="U176" i="18"/>
  <c r="V176" i="18"/>
  <c r="W176" i="18"/>
  <c r="Y176" i="18"/>
  <c r="AB176" i="18" s="1"/>
  <c r="AC176" i="18"/>
  <c r="AD176" i="18"/>
  <c r="AE176" i="18"/>
  <c r="AF176" i="18"/>
  <c r="AG176" i="18"/>
  <c r="AH176" i="18"/>
  <c r="AI176" i="18"/>
  <c r="L178" i="18"/>
  <c r="M178" i="18"/>
  <c r="N178" i="18"/>
  <c r="Q178" i="18"/>
  <c r="R178" i="18"/>
  <c r="S178" i="18"/>
  <c r="T178" i="18"/>
  <c r="U178" i="18"/>
  <c r="V178" i="18"/>
  <c r="W178" i="18"/>
  <c r="Y178" i="18"/>
  <c r="AB178" i="18" s="1"/>
  <c r="AC178" i="18"/>
  <c r="AD178" i="18"/>
  <c r="AE178" i="18"/>
  <c r="AF178" i="18"/>
  <c r="AG178" i="18"/>
  <c r="AH178" i="18"/>
  <c r="AI178" i="18"/>
  <c r="L179" i="18"/>
  <c r="M179" i="18"/>
  <c r="N179" i="18"/>
  <c r="Q179" i="18"/>
  <c r="R179" i="18"/>
  <c r="S179" i="18"/>
  <c r="T179" i="18"/>
  <c r="U179" i="18"/>
  <c r="V179" i="18"/>
  <c r="W179" i="18"/>
  <c r="Y179" i="18"/>
  <c r="AB179" i="18" s="1"/>
  <c r="AC179" i="18"/>
  <c r="AD179" i="18"/>
  <c r="AE179" i="18"/>
  <c r="AF179" i="18"/>
  <c r="AG179" i="18"/>
  <c r="AH179" i="18"/>
  <c r="AI179" i="18"/>
  <c r="L181" i="18"/>
  <c r="M181" i="18"/>
  <c r="N181" i="18"/>
  <c r="Q181" i="18"/>
  <c r="R181" i="18"/>
  <c r="S181" i="18"/>
  <c r="T181" i="18"/>
  <c r="U181" i="18"/>
  <c r="V181" i="18"/>
  <c r="W181" i="18"/>
  <c r="Y181" i="18"/>
  <c r="AB181" i="18" s="1"/>
  <c r="AC181" i="18"/>
  <c r="AD181" i="18"/>
  <c r="AE181" i="18"/>
  <c r="AF181" i="18"/>
  <c r="AG181" i="18"/>
  <c r="AH181" i="18"/>
  <c r="AI181" i="18"/>
  <c r="AC183" i="18"/>
  <c r="AD183" i="18"/>
  <c r="AL183" i="18"/>
  <c r="L185" i="18"/>
  <c r="M185" i="18"/>
  <c r="N185" i="18"/>
  <c r="Q185" i="18"/>
  <c r="R185" i="18"/>
  <c r="S185" i="18"/>
  <c r="T185" i="18"/>
  <c r="U185" i="18"/>
  <c r="V185" i="18"/>
  <c r="W185" i="18"/>
  <c r="Y185" i="18"/>
  <c r="AB185" i="18" s="1"/>
  <c r="AC185" i="18"/>
  <c r="AD185" i="18"/>
  <c r="AE185" i="18"/>
  <c r="AF185" i="18"/>
  <c r="AG185" i="18"/>
  <c r="AH185" i="18"/>
  <c r="AI185" i="18"/>
  <c r="L186" i="18"/>
  <c r="M186" i="18"/>
  <c r="N186" i="18"/>
  <c r="Q186" i="18"/>
  <c r="R186" i="18"/>
  <c r="S186" i="18"/>
  <c r="T186" i="18"/>
  <c r="U186" i="18"/>
  <c r="V186" i="18"/>
  <c r="W186" i="18"/>
  <c r="Y186" i="18"/>
  <c r="AB186" i="18" s="1"/>
  <c r="AC186" i="18"/>
  <c r="AD186" i="18"/>
  <c r="AE186" i="18"/>
  <c r="AF186" i="18"/>
  <c r="AG186" i="18"/>
  <c r="AH186" i="18"/>
  <c r="AI186" i="18"/>
  <c r="L188" i="18"/>
  <c r="M188" i="18"/>
  <c r="N188" i="18"/>
  <c r="Q188" i="18"/>
  <c r="R188" i="18"/>
  <c r="S188" i="18"/>
  <c r="T188" i="18"/>
  <c r="U188" i="18"/>
  <c r="V188" i="18"/>
  <c r="W188" i="18"/>
  <c r="Y188" i="18"/>
  <c r="AB188" i="18" s="1"/>
  <c r="AC188" i="18"/>
  <c r="AD188" i="18"/>
  <c r="AE188" i="18"/>
  <c r="AF188" i="18"/>
  <c r="AG188" i="18"/>
  <c r="AH188" i="18"/>
  <c r="AI188" i="18"/>
  <c r="M190" i="18"/>
  <c r="N190" i="18"/>
  <c r="Q190" i="18"/>
  <c r="R190" i="18"/>
  <c r="S190" i="18"/>
  <c r="T190" i="18"/>
  <c r="U190" i="18"/>
  <c r="V190" i="18"/>
  <c r="W190" i="18"/>
  <c r="Y190" i="18"/>
  <c r="Z190" i="18"/>
  <c r="AA190" i="18"/>
  <c r="AC190" i="18"/>
  <c r="AD190" i="18"/>
  <c r="AE190" i="18"/>
  <c r="AF190" i="18"/>
  <c r="AG190" i="18"/>
  <c r="AH190" i="18"/>
  <c r="AI190" i="18"/>
  <c r="K191" i="18"/>
  <c r="L195" i="15" s="1"/>
  <c r="L191" i="18"/>
  <c r="M191" i="18"/>
  <c r="N191" i="18"/>
  <c r="Q191" i="18"/>
  <c r="R191" i="18"/>
  <c r="S191" i="18"/>
  <c r="T191" i="18"/>
  <c r="U191" i="18"/>
  <c r="V191" i="18"/>
  <c r="W191" i="18"/>
  <c r="Y191" i="18"/>
  <c r="Z191" i="18"/>
  <c r="AA191" i="18"/>
  <c r="AC191" i="18"/>
  <c r="AD191" i="18"/>
  <c r="AE191" i="18"/>
  <c r="AF191" i="18"/>
  <c r="AG191" i="18"/>
  <c r="AH191" i="18"/>
  <c r="AI191" i="18"/>
  <c r="AL195" i="18"/>
  <c r="L198" i="18"/>
  <c r="L197" i="18" s="1"/>
  <c r="M198" i="18"/>
  <c r="M197" i="18" s="1"/>
  <c r="Q198" i="18"/>
  <c r="Q197" i="18" s="1"/>
  <c r="R198" i="18"/>
  <c r="R197" i="18" s="1"/>
  <c r="S198" i="18"/>
  <c r="S197" i="18" s="1"/>
  <c r="T198" i="18"/>
  <c r="T197" i="18" s="1"/>
  <c r="U198" i="18"/>
  <c r="U197" i="18" s="1"/>
  <c r="V198" i="18"/>
  <c r="V197" i="18" s="1"/>
  <c r="W198" i="18"/>
  <c r="W197" i="18" s="1"/>
  <c r="Y198" i="18"/>
  <c r="Y197" i="18" s="1"/>
  <c r="Z198" i="18"/>
  <c r="Z197" i="18" s="1"/>
  <c r="AA198" i="18"/>
  <c r="AA197" i="18" s="1"/>
  <c r="AB198" i="18"/>
  <c r="AB197" i="18" s="1"/>
  <c r="AC198" i="18"/>
  <c r="AD198" i="18"/>
  <c r="AD197" i="18" s="1"/>
  <c r="AE198" i="18"/>
  <c r="AE197" i="18" s="1"/>
  <c r="AF198" i="18"/>
  <c r="AF197" i="18" s="1"/>
  <c r="AG198" i="18"/>
  <c r="AG197" i="18" s="1"/>
  <c r="AH198" i="18"/>
  <c r="AH197" i="18" s="1"/>
  <c r="AI198" i="18"/>
  <c r="AI197" i="18" s="1"/>
  <c r="L200" i="18"/>
  <c r="M200" i="18"/>
  <c r="Q200" i="18"/>
  <c r="R200" i="18"/>
  <c r="S200" i="18"/>
  <c r="T200" i="18"/>
  <c r="U200" i="18"/>
  <c r="V200" i="18"/>
  <c r="W200" i="18"/>
  <c r="Y200" i="18"/>
  <c r="Z200" i="18"/>
  <c r="AA200" i="18"/>
  <c r="AC200" i="18"/>
  <c r="AD200" i="18"/>
  <c r="AE200" i="18"/>
  <c r="AF200" i="18"/>
  <c r="AG200" i="18"/>
  <c r="AH200" i="18"/>
  <c r="AI200" i="18"/>
  <c r="L201" i="18"/>
  <c r="M201" i="18"/>
  <c r="Q201" i="18"/>
  <c r="R201" i="18"/>
  <c r="S201" i="18"/>
  <c r="T201" i="18"/>
  <c r="U201" i="18"/>
  <c r="V201" i="18"/>
  <c r="W201" i="18"/>
  <c r="Y201" i="18"/>
  <c r="Z201" i="18"/>
  <c r="AA201" i="18"/>
  <c r="AC201" i="18"/>
  <c r="AD201" i="18"/>
  <c r="AE201" i="18"/>
  <c r="AF201" i="18"/>
  <c r="AG201" i="18"/>
  <c r="AH201" i="18"/>
  <c r="AI201" i="18"/>
  <c r="L202" i="18"/>
  <c r="M202" i="18"/>
  <c r="Q202" i="18"/>
  <c r="R202" i="18"/>
  <c r="S202" i="18"/>
  <c r="T202" i="18"/>
  <c r="U202" i="18"/>
  <c r="V202" i="18"/>
  <c r="W202" i="18"/>
  <c r="Y202" i="18"/>
  <c r="Z202" i="18"/>
  <c r="AA202" i="18"/>
  <c r="AC202" i="18"/>
  <c r="AD202" i="18"/>
  <c r="AE202" i="18"/>
  <c r="AF202" i="18"/>
  <c r="AG202" i="18"/>
  <c r="AH202" i="18"/>
  <c r="AI202" i="18"/>
  <c r="L205" i="18"/>
  <c r="L204" i="18" s="1"/>
  <c r="M205" i="18"/>
  <c r="M204" i="18" s="1"/>
  <c r="Q205" i="18"/>
  <c r="Q204" i="18" s="1"/>
  <c r="R205" i="18"/>
  <c r="R204" i="18" s="1"/>
  <c r="S205" i="18"/>
  <c r="S204" i="18" s="1"/>
  <c r="T205" i="18"/>
  <c r="T204" i="18" s="1"/>
  <c r="U205" i="18"/>
  <c r="V205" i="18"/>
  <c r="V204" i="18" s="1"/>
  <c r="W205" i="18"/>
  <c r="W204" i="18" s="1"/>
  <c r="Y205" i="18"/>
  <c r="Y204" i="18" s="1"/>
  <c r="Z205" i="18"/>
  <c r="Z204" i="18" s="1"/>
  <c r="AA205" i="18"/>
  <c r="AA204" i="18" s="1"/>
  <c r="AC205" i="18"/>
  <c r="AD205" i="18"/>
  <c r="AD204" i="18" s="1"/>
  <c r="AE205" i="18"/>
  <c r="AE204" i="18" s="1"/>
  <c r="AF205" i="18"/>
  <c r="AF204" i="18" s="1"/>
  <c r="AG205" i="18"/>
  <c r="AG204" i="18" s="1"/>
  <c r="AH205" i="18"/>
  <c r="AH204" i="18" s="1"/>
  <c r="AI205" i="18"/>
  <c r="AI204" i="18" s="1"/>
  <c r="L207" i="18"/>
  <c r="M207" i="18"/>
  <c r="Q207" i="18"/>
  <c r="R207" i="18"/>
  <c r="S207" i="18"/>
  <c r="T207" i="18"/>
  <c r="U207" i="18"/>
  <c r="V207" i="18"/>
  <c r="W207" i="18"/>
  <c r="Y207" i="18"/>
  <c r="Z207" i="18"/>
  <c r="AA207" i="18"/>
  <c r="AC207" i="18"/>
  <c r="AD207" i="18"/>
  <c r="AE207" i="18"/>
  <c r="AF207" i="18"/>
  <c r="AG207" i="18"/>
  <c r="AH207" i="18"/>
  <c r="AI207" i="18"/>
  <c r="K209" i="18"/>
  <c r="N209" i="18"/>
  <c r="K210" i="18"/>
  <c r="L210" i="18"/>
  <c r="M210" i="18"/>
  <c r="N210" i="18"/>
  <c r="Q210" i="18"/>
  <c r="R210" i="18"/>
  <c r="S210" i="18"/>
  <c r="T210" i="18"/>
  <c r="U210" i="18"/>
  <c r="V210" i="18"/>
  <c r="W210" i="18"/>
  <c r="Y210" i="18"/>
  <c r="Z210" i="18"/>
  <c r="AA210" i="18"/>
  <c r="AC210" i="18"/>
  <c r="AD210" i="18"/>
  <c r="AE210" i="18"/>
  <c r="AF210" i="18"/>
  <c r="AG210" i="18"/>
  <c r="AH210" i="18"/>
  <c r="AI210" i="18"/>
  <c r="K211" i="18"/>
  <c r="L211" i="18"/>
  <c r="M211" i="18"/>
  <c r="N211" i="18"/>
  <c r="Q211" i="18"/>
  <c r="R211" i="18"/>
  <c r="S211" i="18"/>
  <c r="T211" i="18"/>
  <c r="U211" i="18"/>
  <c r="V211" i="18"/>
  <c r="W211" i="18"/>
  <c r="Y211" i="18"/>
  <c r="Z211" i="18"/>
  <c r="AA211" i="18"/>
  <c r="AC211" i="18"/>
  <c r="AD211" i="18"/>
  <c r="AE211" i="18"/>
  <c r="AF211" i="18"/>
  <c r="AG211" i="18"/>
  <c r="AH211" i="18"/>
  <c r="AI211" i="18"/>
  <c r="L212" i="18"/>
  <c r="M212" i="18"/>
  <c r="N212" i="18"/>
  <c r="Q212" i="18"/>
  <c r="R212" i="18"/>
  <c r="S212" i="18"/>
  <c r="T212" i="18"/>
  <c r="U212" i="18"/>
  <c r="V212" i="18"/>
  <c r="W212" i="18"/>
  <c r="Y212" i="18"/>
  <c r="Z212" i="18"/>
  <c r="AA212" i="18"/>
  <c r="AC212" i="18"/>
  <c r="AD212" i="18"/>
  <c r="AE212" i="18"/>
  <c r="AF212" i="18"/>
  <c r="AG212" i="18"/>
  <c r="AH212" i="18"/>
  <c r="AI212" i="18"/>
  <c r="L213" i="18"/>
  <c r="M213" i="18"/>
  <c r="N213" i="18"/>
  <c r="Q213" i="18"/>
  <c r="R213" i="18"/>
  <c r="S213" i="18"/>
  <c r="T213" i="18"/>
  <c r="U213" i="18"/>
  <c r="V213" i="18"/>
  <c r="W213" i="18"/>
  <c r="Y213" i="18"/>
  <c r="Z213" i="18"/>
  <c r="AA213" i="18"/>
  <c r="AC213" i="18"/>
  <c r="AD213" i="18"/>
  <c r="AE213" i="18"/>
  <c r="AF213" i="18"/>
  <c r="AG213" i="18"/>
  <c r="AH213" i="18"/>
  <c r="AI213" i="18"/>
  <c r="L214" i="18"/>
  <c r="M214" i="18"/>
  <c r="N214" i="18"/>
  <c r="Q214" i="18"/>
  <c r="R214" i="18"/>
  <c r="S214" i="18"/>
  <c r="T214" i="18"/>
  <c r="U214" i="18"/>
  <c r="V214" i="18"/>
  <c r="W214" i="18"/>
  <c r="Y214" i="18"/>
  <c r="Z214" i="18"/>
  <c r="AA214" i="18"/>
  <c r="AC214" i="18"/>
  <c r="AD214" i="18"/>
  <c r="AE214" i="18"/>
  <c r="AF214" i="18"/>
  <c r="AG214" i="18"/>
  <c r="AH214" i="18"/>
  <c r="AI214" i="18"/>
  <c r="L215" i="18"/>
  <c r="M215" i="18"/>
  <c r="N215" i="18"/>
  <c r="Q215" i="18"/>
  <c r="R215" i="18"/>
  <c r="S215" i="18"/>
  <c r="T215" i="18"/>
  <c r="U215" i="18"/>
  <c r="V215" i="18"/>
  <c r="W215" i="18"/>
  <c r="Y215" i="18"/>
  <c r="Z215" i="18"/>
  <c r="AA215" i="18"/>
  <c r="AC215" i="18"/>
  <c r="AD215" i="18"/>
  <c r="AE215" i="18"/>
  <c r="AF215" i="18"/>
  <c r="AG215" i="18"/>
  <c r="AH215" i="18"/>
  <c r="AI215" i="18"/>
  <c r="L216" i="18"/>
  <c r="M216" i="18"/>
  <c r="N216" i="18"/>
  <c r="Q216" i="18"/>
  <c r="R216" i="18"/>
  <c r="S216" i="18"/>
  <c r="T216" i="18"/>
  <c r="U216" i="18"/>
  <c r="V216" i="18"/>
  <c r="W216" i="18"/>
  <c r="Y216" i="18"/>
  <c r="Z216" i="18"/>
  <c r="AA216" i="18"/>
  <c r="AC216" i="18"/>
  <c r="AD216" i="18"/>
  <c r="AE216" i="18"/>
  <c r="AF216" i="18"/>
  <c r="AG216" i="18"/>
  <c r="AH216" i="18"/>
  <c r="AI216" i="18"/>
  <c r="L218" i="18"/>
  <c r="M218" i="18"/>
  <c r="N218" i="18"/>
  <c r="Q218" i="18"/>
  <c r="R218" i="18"/>
  <c r="S218" i="18"/>
  <c r="T218" i="18"/>
  <c r="U218" i="18"/>
  <c r="V218" i="18"/>
  <c r="W218" i="18"/>
  <c r="Y218" i="18"/>
  <c r="Z218" i="18"/>
  <c r="AA218" i="18"/>
  <c r="AC218" i="18"/>
  <c r="AD218" i="18"/>
  <c r="AE218" i="18"/>
  <c r="AF218" i="18"/>
  <c r="AG218" i="18"/>
  <c r="AH218" i="18"/>
  <c r="AI218" i="18"/>
  <c r="L219" i="18"/>
  <c r="M219" i="18"/>
  <c r="N219" i="18"/>
  <c r="Q219" i="18"/>
  <c r="R219" i="18"/>
  <c r="S219" i="18"/>
  <c r="T219" i="18"/>
  <c r="U219" i="18"/>
  <c r="V219" i="18"/>
  <c r="W219" i="18"/>
  <c r="Y219" i="18"/>
  <c r="Z219" i="18"/>
  <c r="AA219" i="18"/>
  <c r="AC219" i="18"/>
  <c r="AD219" i="18"/>
  <c r="AE219" i="18"/>
  <c r="AF219" i="18"/>
  <c r="AG219" i="18"/>
  <c r="AH219" i="18"/>
  <c r="AI219" i="18"/>
  <c r="L220" i="18"/>
  <c r="M220" i="18"/>
  <c r="N220" i="18"/>
  <c r="Q220" i="18"/>
  <c r="R220" i="18"/>
  <c r="S220" i="18"/>
  <c r="T220" i="18"/>
  <c r="U220" i="18"/>
  <c r="V220" i="18"/>
  <c r="W220" i="18"/>
  <c r="Y220" i="18"/>
  <c r="Z220" i="18"/>
  <c r="AA220" i="18"/>
  <c r="AC220" i="18"/>
  <c r="AD220" i="18"/>
  <c r="AE220" i="18"/>
  <c r="AF220" i="18"/>
  <c r="AG220" i="18"/>
  <c r="AH220" i="18"/>
  <c r="AI220" i="18"/>
  <c r="M221" i="18"/>
  <c r="N221" i="18"/>
  <c r="Q221" i="18"/>
  <c r="R221" i="18"/>
  <c r="S221" i="18"/>
  <c r="T221" i="18"/>
  <c r="U221" i="18"/>
  <c r="V221" i="18"/>
  <c r="W221" i="18"/>
  <c r="Y221" i="18"/>
  <c r="Z221" i="18"/>
  <c r="AA221" i="18"/>
  <c r="AC221" i="18"/>
  <c r="AD221" i="18"/>
  <c r="AE221" i="18"/>
  <c r="AF221" i="18"/>
  <c r="AG221" i="18"/>
  <c r="AH221" i="18"/>
  <c r="AI221" i="18"/>
  <c r="L225" i="18"/>
  <c r="M225" i="18"/>
  <c r="N225" i="18"/>
  <c r="Q225" i="18"/>
  <c r="R225" i="18"/>
  <c r="S225" i="18"/>
  <c r="T225" i="18"/>
  <c r="U225" i="18"/>
  <c r="V225" i="18"/>
  <c r="W225" i="18"/>
  <c r="Y225" i="18"/>
  <c r="Z225" i="18"/>
  <c r="AA225" i="18"/>
  <c r="AC225" i="18"/>
  <c r="AD225" i="18"/>
  <c r="AE225" i="18"/>
  <c r="AF225" i="18"/>
  <c r="AG225" i="18"/>
  <c r="AH225" i="18"/>
  <c r="AI225" i="18"/>
  <c r="L226" i="18"/>
  <c r="M226" i="18"/>
  <c r="N226" i="18"/>
  <c r="Q226" i="18"/>
  <c r="R226" i="18"/>
  <c r="S226" i="18"/>
  <c r="T226" i="18"/>
  <c r="U226" i="18"/>
  <c r="V226" i="18"/>
  <c r="W226" i="18"/>
  <c r="Y226" i="18"/>
  <c r="Z226" i="18"/>
  <c r="AA226" i="18"/>
  <c r="AC226" i="18"/>
  <c r="AD226" i="18"/>
  <c r="AE226" i="18"/>
  <c r="AF226" i="18"/>
  <c r="AG226" i="18"/>
  <c r="AH226" i="18"/>
  <c r="AI226" i="18"/>
  <c r="K227" i="18"/>
  <c r="L227" i="18"/>
  <c r="M227" i="18"/>
  <c r="N227" i="18"/>
  <c r="Q227" i="18"/>
  <c r="R227" i="18"/>
  <c r="S227" i="18"/>
  <c r="T227" i="18"/>
  <c r="U227" i="18"/>
  <c r="V227" i="18"/>
  <c r="W227" i="18"/>
  <c r="Y227" i="18"/>
  <c r="Z227" i="18"/>
  <c r="AA227" i="18"/>
  <c r="AC227" i="18"/>
  <c r="AD227" i="18"/>
  <c r="AE227" i="18"/>
  <c r="AF227" i="18"/>
  <c r="AG227" i="18"/>
  <c r="AH227" i="18"/>
  <c r="AI227" i="18"/>
  <c r="L228" i="18"/>
  <c r="M228" i="18"/>
  <c r="N228" i="18"/>
  <c r="Q228" i="18"/>
  <c r="R228" i="18"/>
  <c r="S228" i="18"/>
  <c r="T228" i="18"/>
  <c r="U228" i="18"/>
  <c r="V228" i="18"/>
  <c r="W228" i="18"/>
  <c r="Y228" i="18"/>
  <c r="Z228" i="18"/>
  <c r="AA228" i="18"/>
  <c r="AC228" i="18"/>
  <c r="AD228" i="18"/>
  <c r="AE228" i="18"/>
  <c r="AF228" i="18"/>
  <c r="AG228" i="18"/>
  <c r="AH228" i="18"/>
  <c r="AI228" i="18"/>
  <c r="L230" i="18"/>
  <c r="M230" i="18"/>
  <c r="N230" i="18"/>
  <c r="Q230" i="18"/>
  <c r="R230" i="18"/>
  <c r="S230" i="18"/>
  <c r="T230" i="18"/>
  <c r="U230" i="18"/>
  <c r="V230" i="18"/>
  <c r="W230" i="18"/>
  <c r="Y230" i="18"/>
  <c r="Z230" i="18"/>
  <c r="AA230" i="18"/>
  <c r="AC230" i="18"/>
  <c r="AD230" i="18"/>
  <c r="AE230" i="18"/>
  <c r="AF230" i="18"/>
  <c r="AG230" i="18"/>
  <c r="AH230" i="18"/>
  <c r="AI230" i="18"/>
  <c r="AL230" i="18"/>
  <c r="P223" i="15" s="1"/>
  <c r="K231" i="18"/>
  <c r="L231" i="18"/>
  <c r="M231" i="18"/>
  <c r="N231" i="18"/>
  <c r="Q231" i="18"/>
  <c r="R231" i="18"/>
  <c r="S231" i="18"/>
  <c r="T231" i="18"/>
  <c r="U231" i="18"/>
  <c r="V231" i="18"/>
  <c r="W231" i="18"/>
  <c r="Y231" i="18"/>
  <c r="Z231" i="18"/>
  <c r="AA231" i="18"/>
  <c r="AC231" i="18"/>
  <c r="AD231" i="18"/>
  <c r="AE231" i="18"/>
  <c r="AF231" i="18"/>
  <c r="AG231" i="18"/>
  <c r="AH231" i="18"/>
  <c r="AI231" i="18"/>
  <c r="L232" i="18"/>
  <c r="M232" i="18"/>
  <c r="N232" i="18"/>
  <c r="Q232" i="18"/>
  <c r="R232" i="18"/>
  <c r="S232" i="18"/>
  <c r="T232" i="18"/>
  <c r="U232" i="18"/>
  <c r="V232" i="18"/>
  <c r="W232" i="18"/>
  <c r="Y232" i="18"/>
  <c r="Z232" i="18"/>
  <c r="AA232" i="18"/>
  <c r="AC232" i="18"/>
  <c r="AD232" i="18"/>
  <c r="AE232" i="18"/>
  <c r="AF232" i="18"/>
  <c r="AG232" i="18"/>
  <c r="AH232" i="18"/>
  <c r="AI232" i="18"/>
  <c r="L233" i="18"/>
  <c r="M233" i="18"/>
  <c r="N233" i="18"/>
  <c r="Q233" i="18"/>
  <c r="R233" i="18"/>
  <c r="S233" i="18"/>
  <c r="T233" i="18"/>
  <c r="U233" i="18"/>
  <c r="V233" i="18"/>
  <c r="W233" i="18"/>
  <c r="Y233" i="18"/>
  <c r="Z233" i="18"/>
  <c r="AA233" i="18"/>
  <c r="AC233" i="18"/>
  <c r="AD233" i="18"/>
  <c r="AE233" i="18"/>
  <c r="AF233" i="18"/>
  <c r="AG233" i="18"/>
  <c r="AH233" i="18"/>
  <c r="AI233" i="18"/>
  <c r="L234" i="18"/>
  <c r="M234" i="18"/>
  <c r="N234" i="18"/>
  <c r="Q234" i="18"/>
  <c r="R234" i="18"/>
  <c r="S234" i="18"/>
  <c r="T234" i="18"/>
  <c r="U234" i="18"/>
  <c r="V234" i="18"/>
  <c r="W234" i="18"/>
  <c r="Y234" i="18"/>
  <c r="Z234" i="18"/>
  <c r="AA234" i="18"/>
  <c r="AC234" i="18"/>
  <c r="AD234" i="18"/>
  <c r="AE234" i="18"/>
  <c r="AF234" i="18"/>
  <c r="AG234" i="18"/>
  <c r="AH234" i="18"/>
  <c r="AI234" i="18"/>
  <c r="AL234" i="18"/>
  <c r="P227" i="15" s="1"/>
  <c r="L236" i="18"/>
  <c r="M236" i="18"/>
  <c r="N236" i="18"/>
  <c r="Q236" i="18"/>
  <c r="R236" i="18"/>
  <c r="S236" i="18"/>
  <c r="T236" i="18"/>
  <c r="U236" i="18"/>
  <c r="V236" i="18"/>
  <c r="W236" i="18"/>
  <c r="Y236" i="18"/>
  <c r="Z236" i="18"/>
  <c r="AA236" i="18"/>
  <c r="AC236" i="18"/>
  <c r="AD236" i="18"/>
  <c r="AE236" i="18"/>
  <c r="AF236" i="18"/>
  <c r="AG236" i="18"/>
  <c r="AH236" i="18"/>
  <c r="AI236" i="18"/>
  <c r="K237" i="18"/>
  <c r="L237" i="18"/>
  <c r="M237" i="18"/>
  <c r="N237" i="18"/>
  <c r="Q237" i="18"/>
  <c r="R237" i="18"/>
  <c r="S237" i="18"/>
  <c r="T237" i="18"/>
  <c r="U237" i="18"/>
  <c r="V237" i="18"/>
  <c r="W237" i="18"/>
  <c r="Y237" i="18"/>
  <c r="Z237" i="18"/>
  <c r="AA237" i="18"/>
  <c r="AC237" i="18"/>
  <c r="AD237" i="18"/>
  <c r="AE237" i="18"/>
  <c r="AF237" i="18"/>
  <c r="AG237" i="18"/>
  <c r="AH237" i="18"/>
  <c r="AI237" i="18"/>
  <c r="K238" i="18"/>
  <c r="L238" i="18"/>
  <c r="M238" i="18"/>
  <c r="N238" i="18"/>
  <c r="Q238" i="18"/>
  <c r="R238" i="18"/>
  <c r="S238" i="18"/>
  <c r="T238" i="18"/>
  <c r="U238" i="18"/>
  <c r="V238" i="18"/>
  <c r="W238" i="18"/>
  <c r="Y238" i="18"/>
  <c r="Z238" i="18"/>
  <c r="AA238" i="18"/>
  <c r="AC238" i="18"/>
  <c r="AD238" i="18"/>
  <c r="AE238" i="18"/>
  <c r="AF238" i="18"/>
  <c r="AG238" i="18"/>
  <c r="AH238" i="18"/>
  <c r="AI238" i="18"/>
  <c r="L239" i="18"/>
  <c r="M239" i="18"/>
  <c r="N239" i="18"/>
  <c r="Q239" i="18"/>
  <c r="R239" i="18"/>
  <c r="S239" i="18"/>
  <c r="T239" i="18"/>
  <c r="U239" i="18"/>
  <c r="V239" i="18"/>
  <c r="W239" i="18"/>
  <c r="Y239" i="18"/>
  <c r="Z239" i="18"/>
  <c r="AA239" i="18"/>
  <c r="AC239" i="18"/>
  <c r="AD239" i="18"/>
  <c r="AE239" i="18"/>
  <c r="AF239" i="18"/>
  <c r="AG239" i="18"/>
  <c r="AH239" i="18"/>
  <c r="AI239" i="18"/>
  <c r="L241" i="18"/>
  <c r="M241" i="18"/>
  <c r="N241" i="18"/>
  <c r="Q241" i="18"/>
  <c r="R241" i="18"/>
  <c r="S241" i="18"/>
  <c r="T241" i="18"/>
  <c r="U241" i="18"/>
  <c r="V241" i="18"/>
  <c r="W241" i="18"/>
  <c r="Y241" i="18"/>
  <c r="Z241" i="18"/>
  <c r="AA241" i="18"/>
  <c r="AC241" i="18"/>
  <c r="AD241" i="18"/>
  <c r="AE241" i="18"/>
  <c r="AF241" i="18"/>
  <c r="AG241" i="18"/>
  <c r="AH241" i="18"/>
  <c r="AI241" i="18"/>
  <c r="K243" i="18"/>
  <c r="L243" i="18"/>
  <c r="M243" i="18"/>
  <c r="N243" i="18"/>
  <c r="Q243" i="18"/>
  <c r="R243" i="18"/>
  <c r="S243" i="18"/>
  <c r="T243" i="18"/>
  <c r="U243" i="18"/>
  <c r="V243" i="18"/>
  <c r="W243" i="18"/>
  <c r="Y243" i="18"/>
  <c r="Z243" i="18"/>
  <c r="AA243" i="18"/>
  <c r="AC243" i="18"/>
  <c r="AD243" i="18"/>
  <c r="AE243" i="18"/>
  <c r="AF243" i="18"/>
  <c r="AG243" i="18"/>
  <c r="AH243" i="18"/>
  <c r="AI243" i="18"/>
  <c r="M244" i="18"/>
  <c r="N244" i="18"/>
  <c r="Q244" i="18"/>
  <c r="R244" i="18"/>
  <c r="S244" i="18"/>
  <c r="T244" i="18"/>
  <c r="U244" i="18"/>
  <c r="V244" i="18"/>
  <c r="W244" i="18"/>
  <c r="Y244" i="18"/>
  <c r="Z244" i="18"/>
  <c r="AA244" i="18"/>
  <c r="AC244" i="18"/>
  <c r="AD244" i="18"/>
  <c r="AE244" i="18"/>
  <c r="AF244" i="18"/>
  <c r="AG244" i="18"/>
  <c r="AH244" i="18"/>
  <c r="AI244" i="18"/>
  <c r="AL246" i="18"/>
  <c r="L248" i="18"/>
  <c r="M248" i="18"/>
  <c r="N248" i="18"/>
  <c r="Q248" i="18"/>
  <c r="R248" i="18"/>
  <c r="S248" i="18"/>
  <c r="T248" i="18"/>
  <c r="U248" i="18"/>
  <c r="V248" i="18"/>
  <c r="W248" i="18"/>
  <c r="Y248" i="18"/>
  <c r="Z248" i="18"/>
  <c r="AA248" i="18"/>
  <c r="AC248" i="18"/>
  <c r="AD248" i="18"/>
  <c r="AE248" i="18"/>
  <c r="AF248" i="18"/>
  <c r="AG248" i="18"/>
  <c r="AH248" i="18"/>
  <c r="AI248" i="18"/>
  <c r="L249" i="18"/>
  <c r="M249" i="18"/>
  <c r="N249" i="18"/>
  <c r="Q249" i="18"/>
  <c r="R249" i="18"/>
  <c r="S249" i="18"/>
  <c r="T249" i="18"/>
  <c r="U249" i="18"/>
  <c r="V249" i="18"/>
  <c r="W249" i="18"/>
  <c r="Y249" i="18"/>
  <c r="Z249" i="18"/>
  <c r="AA249" i="18"/>
  <c r="AC249" i="18"/>
  <c r="AD249" i="18"/>
  <c r="AE249" i="18"/>
  <c r="AF249" i="18"/>
  <c r="AG249" i="18"/>
  <c r="AH249" i="18"/>
  <c r="AI249" i="18"/>
  <c r="M255" i="18"/>
  <c r="N255" i="18"/>
  <c r="Q255" i="18"/>
  <c r="R255" i="18"/>
  <c r="S255" i="18"/>
  <c r="T255" i="18"/>
  <c r="U255" i="18"/>
  <c r="V255" i="18"/>
  <c r="W255" i="18"/>
  <c r="Y255" i="18"/>
  <c r="Z255" i="18"/>
  <c r="AA255" i="18"/>
  <c r="AC255" i="18"/>
  <c r="AD255" i="18"/>
  <c r="AE255" i="18"/>
  <c r="AF255" i="18"/>
  <c r="AG255" i="18"/>
  <c r="AH255" i="18"/>
  <c r="AI255" i="18"/>
  <c r="K257" i="18"/>
  <c r="L257" i="18"/>
  <c r="M257" i="18"/>
  <c r="N257" i="18"/>
  <c r="Q257" i="18"/>
  <c r="R257" i="18"/>
  <c r="S257" i="18"/>
  <c r="T257" i="18"/>
  <c r="U257" i="18"/>
  <c r="V257" i="18"/>
  <c r="W257" i="18"/>
  <c r="Y257" i="18"/>
  <c r="Z257" i="18"/>
  <c r="AA257" i="18"/>
  <c r="AC257" i="18"/>
  <c r="AD257" i="18"/>
  <c r="AE257" i="18"/>
  <c r="AF257" i="18"/>
  <c r="AG257" i="18"/>
  <c r="AH257" i="18"/>
  <c r="AI257" i="18"/>
  <c r="L258" i="18"/>
  <c r="M258" i="18"/>
  <c r="N258" i="18"/>
  <c r="Q258" i="18"/>
  <c r="R258" i="18"/>
  <c r="S258" i="18"/>
  <c r="T258" i="18"/>
  <c r="U258" i="18"/>
  <c r="V258" i="18"/>
  <c r="W258" i="18"/>
  <c r="Y258" i="18"/>
  <c r="Z258" i="18"/>
  <c r="AA258" i="18"/>
  <c r="AC258" i="18"/>
  <c r="AD258" i="18"/>
  <c r="AE258" i="18"/>
  <c r="AF258" i="18"/>
  <c r="AG258" i="18"/>
  <c r="AH258" i="18"/>
  <c r="AI258" i="18"/>
  <c r="L259" i="18"/>
  <c r="M259" i="18"/>
  <c r="N259" i="18"/>
  <c r="Q259" i="18"/>
  <c r="R259" i="18"/>
  <c r="S259" i="18"/>
  <c r="T259" i="18"/>
  <c r="U259" i="18"/>
  <c r="V259" i="18"/>
  <c r="W259" i="18"/>
  <c r="Y259" i="18"/>
  <c r="Z259" i="18"/>
  <c r="AA259" i="18"/>
  <c r="AC259" i="18"/>
  <c r="AD259" i="18"/>
  <c r="AE259" i="18"/>
  <c r="AF259" i="18"/>
  <c r="AG259" i="18"/>
  <c r="AH259" i="18"/>
  <c r="AI259" i="18"/>
  <c r="K260" i="18"/>
  <c r="L260" i="18"/>
  <c r="M260" i="18"/>
  <c r="N260" i="18"/>
  <c r="Q260" i="18"/>
  <c r="R260" i="18"/>
  <c r="S260" i="18"/>
  <c r="T260" i="18"/>
  <c r="U260" i="18"/>
  <c r="V260" i="18"/>
  <c r="W260" i="18"/>
  <c r="Y260" i="18"/>
  <c r="Z260" i="18"/>
  <c r="AA260" i="18"/>
  <c r="AC260" i="18"/>
  <c r="AD260" i="18"/>
  <c r="AE260" i="18"/>
  <c r="AF260" i="18"/>
  <c r="AG260" i="18"/>
  <c r="AH260" i="18"/>
  <c r="AI260" i="18"/>
  <c r="K261" i="18"/>
  <c r="L261" i="18"/>
  <c r="M261" i="18"/>
  <c r="N261" i="18"/>
  <c r="Q261" i="18"/>
  <c r="R261" i="18"/>
  <c r="S261" i="18"/>
  <c r="T261" i="18"/>
  <c r="U261" i="18"/>
  <c r="V261" i="18"/>
  <c r="W261" i="18"/>
  <c r="Y261" i="18"/>
  <c r="Z261" i="18"/>
  <c r="AA261" i="18"/>
  <c r="AC261" i="18"/>
  <c r="AD261" i="18"/>
  <c r="AE261" i="18"/>
  <c r="AF261" i="18"/>
  <c r="AG261" i="18"/>
  <c r="AH261" i="18"/>
  <c r="AI261" i="18"/>
  <c r="K262" i="18"/>
  <c r="L262" i="18"/>
  <c r="M262" i="18"/>
  <c r="N262" i="18"/>
  <c r="Q262" i="18"/>
  <c r="R262" i="18"/>
  <c r="S262" i="18"/>
  <c r="T262" i="18"/>
  <c r="U262" i="18"/>
  <c r="V262" i="18"/>
  <c r="W262" i="18"/>
  <c r="Y262" i="18"/>
  <c r="Z262" i="18"/>
  <c r="AA262" i="18"/>
  <c r="AC262" i="18"/>
  <c r="AD262" i="18"/>
  <c r="AE262" i="18"/>
  <c r="AF262" i="18"/>
  <c r="AG262" i="18"/>
  <c r="AH262" i="18"/>
  <c r="AI262" i="18"/>
  <c r="K263" i="18"/>
  <c r="L263" i="18"/>
  <c r="M263" i="18"/>
  <c r="N263" i="18"/>
  <c r="Q263" i="18"/>
  <c r="R263" i="18"/>
  <c r="S263" i="18"/>
  <c r="T263" i="18"/>
  <c r="U263" i="18"/>
  <c r="V263" i="18"/>
  <c r="W263" i="18"/>
  <c r="Y263" i="18"/>
  <c r="Z263" i="18"/>
  <c r="AA263" i="18"/>
  <c r="AC263" i="18"/>
  <c r="AD263" i="18"/>
  <c r="AE263" i="18"/>
  <c r="AF263" i="18"/>
  <c r="AG263" i="18"/>
  <c r="AH263" i="18"/>
  <c r="AI263" i="18"/>
  <c r="N268" i="18"/>
  <c r="Q268" i="18"/>
  <c r="R268" i="18"/>
  <c r="S268" i="18"/>
  <c r="T268" i="18"/>
  <c r="U268" i="18"/>
  <c r="V268" i="18"/>
  <c r="W268" i="18"/>
  <c r="Y268" i="18"/>
  <c r="Z268" i="18"/>
  <c r="AA268" i="18"/>
  <c r="AC268" i="18"/>
  <c r="AD268" i="18"/>
  <c r="AE268" i="18"/>
  <c r="AF268" i="18"/>
  <c r="AG268" i="18"/>
  <c r="AH268" i="18"/>
  <c r="AI268" i="18"/>
  <c r="N269" i="18"/>
  <c r="Q269" i="18"/>
  <c r="R269" i="18"/>
  <c r="S269" i="18"/>
  <c r="T269" i="18"/>
  <c r="U269" i="18"/>
  <c r="V269" i="18"/>
  <c r="W269" i="18"/>
  <c r="Y269" i="18"/>
  <c r="Z269" i="18"/>
  <c r="AA269" i="18"/>
  <c r="AC269" i="18"/>
  <c r="AD269" i="18"/>
  <c r="AE269" i="18"/>
  <c r="AF269" i="18"/>
  <c r="AG269" i="18"/>
  <c r="AH269" i="18"/>
  <c r="AI269" i="18"/>
  <c r="N270" i="18"/>
  <c r="Q270" i="18"/>
  <c r="R270" i="18"/>
  <c r="S270" i="18"/>
  <c r="T270" i="18"/>
  <c r="U270" i="18"/>
  <c r="V270" i="18"/>
  <c r="W270" i="18"/>
  <c r="Y270" i="18"/>
  <c r="Z270" i="18"/>
  <c r="AA270" i="18"/>
  <c r="AC270" i="18"/>
  <c r="AD270" i="18"/>
  <c r="AE270" i="18"/>
  <c r="AF270" i="18"/>
  <c r="AG270" i="18"/>
  <c r="AH270" i="18"/>
  <c r="AI270" i="18"/>
  <c r="N271" i="18"/>
  <c r="Q271" i="18"/>
  <c r="R271" i="18"/>
  <c r="S271" i="18"/>
  <c r="T271" i="18"/>
  <c r="U271" i="18"/>
  <c r="V271" i="18"/>
  <c r="W271" i="18"/>
  <c r="Y271" i="18"/>
  <c r="Z271" i="18"/>
  <c r="AA271" i="18"/>
  <c r="AC271" i="18"/>
  <c r="AD271" i="18"/>
  <c r="AE271" i="18"/>
  <c r="AF271" i="18"/>
  <c r="AG271" i="18"/>
  <c r="AH271" i="18"/>
  <c r="AI271" i="18"/>
  <c r="N272" i="18"/>
  <c r="Q272" i="18"/>
  <c r="R272" i="18"/>
  <c r="S272" i="18"/>
  <c r="T272" i="18"/>
  <c r="U272" i="18"/>
  <c r="V272" i="18"/>
  <c r="W272" i="18"/>
  <c r="Y272" i="18"/>
  <c r="Z272" i="18"/>
  <c r="AA272" i="18"/>
  <c r="AC272" i="18"/>
  <c r="AD272" i="18"/>
  <c r="AE272" i="18"/>
  <c r="AF272" i="18"/>
  <c r="AG272" i="18"/>
  <c r="AH272" i="18"/>
  <c r="AI272" i="18"/>
  <c r="N273" i="18"/>
  <c r="Q273" i="18"/>
  <c r="R273" i="18"/>
  <c r="S273" i="18"/>
  <c r="T273" i="18"/>
  <c r="U273" i="18"/>
  <c r="V273" i="18"/>
  <c r="W273" i="18"/>
  <c r="Y273" i="18"/>
  <c r="Z273" i="18"/>
  <c r="AA273" i="18"/>
  <c r="AC273" i="18"/>
  <c r="AD273" i="18"/>
  <c r="AE273" i="18"/>
  <c r="AF273" i="18"/>
  <c r="AG273" i="18"/>
  <c r="AH273" i="18"/>
  <c r="AI273" i="18"/>
  <c r="N274" i="18"/>
  <c r="Q274" i="18"/>
  <c r="R274" i="18"/>
  <c r="S274" i="18"/>
  <c r="T274" i="18"/>
  <c r="U274" i="18"/>
  <c r="V274" i="18"/>
  <c r="W274" i="18"/>
  <c r="Y274" i="18"/>
  <c r="Z274" i="18"/>
  <c r="AA274" i="18"/>
  <c r="AC274" i="18"/>
  <c r="AD274" i="18"/>
  <c r="AE274" i="18"/>
  <c r="AF274" i="18"/>
  <c r="AG274" i="18"/>
  <c r="AH274" i="18"/>
  <c r="AI274" i="18"/>
  <c r="P267" i="15"/>
  <c r="N275" i="18"/>
  <c r="Q275" i="18"/>
  <c r="R275" i="18"/>
  <c r="S275" i="18"/>
  <c r="T275" i="18"/>
  <c r="U275" i="18"/>
  <c r="V275" i="18"/>
  <c r="W275" i="18"/>
  <c r="Y275" i="18"/>
  <c r="Z275" i="18"/>
  <c r="AA275" i="18"/>
  <c r="AC275" i="18"/>
  <c r="AD275" i="18"/>
  <c r="AE275" i="18"/>
  <c r="AF275" i="18"/>
  <c r="AG275" i="18"/>
  <c r="AH275" i="18"/>
  <c r="AI275" i="18"/>
  <c r="L278" i="18"/>
  <c r="N278" i="18"/>
  <c r="Q278" i="18"/>
  <c r="R278" i="18"/>
  <c r="S278" i="18"/>
  <c r="T278" i="18"/>
  <c r="U278" i="18"/>
  <c r="V278" i="18"/>
  <c r="W278" i="18"/>
  <c r="Y278" i="18"/>
  <c r="Z278" i="18"/>
  <c r="AA278" i="18"/>
  <c r="AC278" i="18"/>
  <c r="AD278" i="18"/>
  <c r="AE278" i="18"/>
  <c r="AF278" i="18"/>
  <c r="AG278" i="18"/>
  <c r="AH278" i="18"/>
  <c r="AI278" i="18"/>
  <c r="N281" i="18"/>
  <c r="Q281" i="18"/>
  <c r="R281" i="18"/>
  <c r="S281" i="18"/>
  <c r="T281" i="18"/>
  <c r="U281" i="18"/>
  <c r="V281" i="18"/>
  <c r="W281" i="18"/>
  <c r="Y281" i="18"/>
  <c r="Z281" i="18"/>
  <c r="AA281" i="18"/>
  <c r="AC281" i="18"/>
  <c r="AD281" i="18"/>
  <c r="AE281" i="18"/>
  <c r="AF281" i="18"/>
  <c r="AG281" i="18"/>
  <c r="AH281" i="18"/>
  <c r="AI281" i="18"/>
  <c r="N283" i="18"/>
  <c r="Q283" i="18"/>
  <c r="R283" i="18"/>
  <c r="S283" i="18"/>
  <c r="T283" i="18"/>
  <c r="U283" i="18"/>
  <c r="V283" i="18"/>
  <c r="W283" i="18"/>
  <c r="Y283" i="18"/>
  <c r="Z283" i="18"/>
  <c r="AA283" i="18"/>
  <c r="AC283" i="18"/>
  <c r="AD283" i="18"/>
  <c r="AE283" i="18"/>
  <c r="AF283" i="18"/>
  <c r="AG283" i="18"/>
  <c r="AH283" i="18"/>
  <c r="AI283" i="18"/>
  <c r="N284" i="18"/>
  <c r="Q284" i="18"/>
  <c r="R284" i="18"/>
  <c r="S284" i="18"/>
  <c r="T284" i="18"/>
  <c r="U284" i="18"/>
  <c r="V284" i="18"/>
  <c r="W284" i="18"/>
  <c r="Y284" i="18"/>
  <c r="Z284" i="18"/>
  <c r="AA284" i="18"/>
  <c r="AC284" i="18"/>
  <c r="AD284" i="18"/>
  <c r="AE284" i="18"/>
  <c r="AF284" i="18"/>
  <c r="AG284" i="18"/>
  <c r="AH284" i="18"/>
  <c r="AI284" i="18"/>
  <c r="Q287" i="18"/>
  <c r="R287" i="18"/>
  <c r="S287" i="18"/>
  <c r="T287" i="18"/>
  <c r="U287" i="18"/>
  <c r="V287" i="18"/>
  <c r="W287" i="18"/>
  <c r="Y287" i="18"/>
  <c r="Z287" i="18"/>
  <c r="AA287" i="18"/>
  <c r="AC287" i="18"/>
  <c r="AD287" i="18"/>
  <c r="AE287" i="18"/>
  <c r="AF287" i="18"/>
  <c r="AG287" i="18"/>
  <c r="AH287" i="18"/>
  <c r="AI287" i="18"/>
  <c r="N289" i="18"/>
  <c r="Q289" i="18"/>
  <c r="R289" i="18"/>
  <c r="S289" i="18"/>
  <c r="T289" i="18"/>
  <c r="U289" i="18"/>
  <c r="V289" i="18"/>
  <c r="W289" i="18"/>
  <c r="Y289" i="18"/>
  <c r="Z289" i="18"/>
  <c r="AA289" i="18"/>
  <c r="AC289" i="18"/>
  <c r="AD289" i="18"/>
  <c r="AE289" i="18"/>
  <c r="AF289" i="18"/>
  <c r="AG289" i="18"/>
  <c r="AH289" i="18"/>
  <c r="AI289" i="18"/>
  <c r="N290" i="18"/>
  <c r="Q290" i="18"/>
  <c r="R290" i="18"/>
  <c r="S290" i="18"/>
  <c r="T290" i="18"/>
  <c r="U290" i="18"/>
  <c r="V290" i="18"/>
  <c r="V288" i="18" s="1"/>
  <c r="W290" i="18"/>
  <c r="Y290" i="18"/>
  <c r="Z290" i="18"/>
  <c r="AA290" i="18"/>
  <c r="AC290" i="18"/>
  <c r="AD290" i="18"/>
  <c r="AE290" i="18"/>
  <c r="AF290" i="18"/>
  <c r="AG290" i="18"/>
  <c r="AH290" i="18"/>
  <c r="AI290" i="18"/>
  <c r="AL294" i="18"/>
  <c r="M296" i="18"/>
  <c r="N296" i="18"/>
  <c r="Q296" i="18"/>
  <c r="R296" i="18"/>
  <c r="S296" i="18"/>
  <c r="T296" i="18"/>
  <c r="U296" i="18"/>
  <c r="V296" i="18"/>
  <c r="W296" i="18"/>
  <c r="Y296" i="18"/>
  <c r="Z296" i="18"/>
  <c r="AA296" i="18"/>
  <c r="AC296" i="18"/>
  <c r="AD296" i="18"/>
  <c r="AE296" i="18"/>
  <c r="AF296" i="18"/>
  <c r="AG296" i="18"/>
  <c r="AH296" i="18"/>
  <c r="AI296" i="18"/>
  <c r="L298" i="18"/>
  <c r="L297" i="18" s="1"/>
  <c r="M298" i="18"/>
  <c r="M297" i="18" s="1"/>
  <c r="Q298" i="18"/>
  <c r="Q297" i="18" s="1"/>
  <c r="R298" i="18"/>
  <c r="R297" i="18" s="1"/>
  <c r="S298" i="18"/>
  <c r="S297" i="18" s="1"/>
  <c r="T298" i="18"/>
  <c r="T297" i="18" s="1"/>
  <c r="U298" i="18"/>
  <c r="U297" i="18" s="1"/>
  <c r="V298" i="18"/>
  <c r="V297" i="18" s="1"/>
  <c r="W298" i="18"/>
  <c r="W297" i="18" s="1"/>
  <c r="Y298" i="18"/>
  <c r="Y297" i="18" s="1"/>
  <c r="Z298" i="18"/>
  <c r="Z297" i="18" s="1"/>
  <c r="AA298" i="18"/>
  <c r="AA297" i="18" s="1"/>
  <c r="AC298" i="18"/>
  <c r="AC297" i="18" s="1"/>
  <c r="AD298" i="18"/>
  <c r="AD297" i="18" s="1"/>
  <c r="AE298" i="18"/>
  <c r="AE297" i="18" s="1"/>
  <c r="AF298" i="18"/>
  <c r="AG298" i="18"/>
  <c r="AG297" i="18" s="1"/>
  <c r="AH298" i="18"/>
  <c r="AH297" i="18" s="1"/>
  <c r="AI298" i="18"/>
  <c r="AI297" i="18" s="1"/>
  <c r="L299" i="18"/>
  <c r="M299" i="18"/>
  <c r="N299" i="18"/>
  <c r="Q299" i="18"/>
  <c r="R299" i="18"/>
  <c r="S299" i="18"/>
  <c r="T299" i="18"/>
  <c r="U299" i="18"/>
  <c r="V299" i="18"/>
  <c r="W299" i="18"/>
  <c r="Y299" i="18"/>
  <c r="Z299" i="18"/>
  <c r="AA299" i="18"/>
  <c r="AC299" i="18"/>
  <c r="AD299" i="18"/>
  <c r="AE299" i="18"/>
  <c r="AF299" i="18"/>
  <c r="AG299" i="18"/>
  <c r="AH299" i="18"/>
  <c r="AI299" i="18"/>
  <c r="L300" i="18"/>
  <c r="M300" i="18"/>
  <c r="N300" i="18"/>
  <c r="Q300" i="18"/>
  <c r="R300" i="18"/>
  <c r="S300" i="18"/>
  <c r="T300" i="18"/>
  <c r="U300" i="18"/>
  <c r="V300" i="18"/>
  <c r="W300" i="18"/>
  <c r="Y300" i="18"/>
  <c r="Z300" i="18"/>
  <c r="AA300" i="18"/>
  <c r="AC300" i="18"/>
  <c r="AD300" i="18"/>
  <c r="AE300" i="18"/>
  <c r="AF300" i="18"/>
  <c r="AG300" i="18"/>
  <c r="AH300" i="18"/>
  <c r="AI300" i="18"/>
  <c r="L301" i="18"/>
  <c r="M301" i="18"/>
  <c r="N301" i="18"/>
  <c r="Q301" i="18"/>
  <c r="R301" i="18"/>
  <c r="S301" i="18"/>
  <c r="T301" i="18"/>
  <c r="U301" i="18"/>
  <c r="V301" i="18"/>
  <c r="W301" i="18"/>
  <c r="Y301" i="18"/>
  <c r="Z301" i="18"/>
  <c r="AA301" i="18"/>
  <c r="AC301" i="18"/>
  <c r="AD301" i="18"/>
  <c r="AE301" i="18"/>
  <c r="AF301" i="18"/>
  <c r="AG301" i="18"/>
  <c r="AH301" i="18"/>
  <c r="AI301" i="18"/>
  <c r="L302" i="18"/>
  <c r="M302" i="18"/>
  <c r="N302" i="18"/>
  <c r="Q302" i="18"/>
  <c r="R302" i="18"/>
  <c r="S302" i="18"/>
  <c r="T302" i="18"/>
  <c r="U302" i="18"/>
  <c r="V302" i="18"/>
  <c r="W302" i="18"/>
  <c r="Y302" i="18"/>
  <c r="Z302" i="18"/>
  <c r="AA302" i="18"/>
  <c r="AC302" i="18"/>
  <c r="AD302" i="18"/>
  <c r="AE302" i="18"/>
  <c r="AF302" i="18"/>
  <c r="AG302" i="18"/>
  <c r="AH302" i="18"/>
  <c r="AI302" i="18"/>
  <c r="L303" i="18"/>
  <c r="M303" i="18"/>
  <c r="N303" i="18"/>
  <c r="Q303" i="18"/>
  <c r="R303" i="18"/>
  <c r="S303" i="18"/>
  <c r="T303" i="18"/>
  <c r="U303" i="18"/>
  <c r="V303" i="18"/>
  <c r="W303" i="18"/>
  <c r="Y303" i="18"/>
  <c r="Z303" i="18"/>
  <c r="AA303" i="18"/>
  <c r="AC303" i="18"/>
  <c r="AD303" i="18"/>
  <c r="AE303" i="18"/>
  <c r="AF303" i="18"/>
  <c r="AG303" i="18"/>
  <c r="AH303" i="18"/>
  <c r="AI303" i="18"/>
  <c r="L307" i="18"/>
  <c r="M307" i="18"/>
  <c r="N307" i="18"/>
  <c r="Q307" i="18"/>
  <c r="R307" i="18"/>
  <c r="S307" i="18"/>
  <c r="T307" i="18"/>
  <c r="U307" i="18"/>
  <c r="V307" i="18"/>
  <c r="W307" i="18"/>
  <c r="Y307" i="18"/>
  <c r="Z307" i="18"/>
  <c r="AA307" i="18"/>
  <c r="AC307" i="18"/>
  <c r="AD307" i="18"/>
  <c r="AE307" i="18"/>
  <c r="AF307" i="18"/>
  <c r="AG307" i="18"/>
  <c r="AH307" i="18"/>
  <c r="AI307" i="18"/>
  <c r="M309" i="18"/>
  <c r="N309" i="18"/>
  <c r="Q309" i="18"/>
  <c r="R309" i="18"/>
  <c r="S309" i="18"/>
  <c r="T309" i="18"/>
  <c r="U309" i="18"/>
  <c r="V309" i="18"/>
  <c r="W309" i="18"/>
  <c r="Y309" i="18"/>
  <c r="Z309" i="18"/>
  <c r="AA309" i="18"/>
  <c r="AC309" i="18"/>
  <c r="AD309" i="18"/>
  <c r="AE309" i="18"/>
  <c r="AF309" i="18"/>
  <c r="AG309" i="18"/>
  <c r="AH309" i="18"/>
  <c r="AI309" i="18"/>
  <c r="L310" i="18"/>
  <c r="M310" i="18"/>
  <c r="N310" i="18"/>
  <c r="Q310" i="18"/>
  <c r="R310" i="18"/>
  <c r="S310" i="18"/>
  <c r="T310" i="18"/>
  <c r="U310" i="18"/>
  <c r="V310" i="18"/>
  <c r="W310" i="18"/>
  <c r="Y310" i="18"/>
  <c r="Z310" i="18"/>
  <c r="AA310" i="18"/>
  <c r="AC310" i="18"/>
  <c r="AD310" i="18"/>
  <c r="AE310" i="18"/>
  <c r="AF310" i="18"/>
  <c r="AG310" i="18"/>
  <c r="AH310" i="18"/>
  <c r="AI310" i="18"/>
  <c r="L311" i="18"/>
  <c r="M311" i="18"/>
  <c r="N311" i="18"/>
  <c r="Q311" i="18"/>
  <c r="R311" i="18"/>
  <c r="S311" i="18"/>
  <c r="T311" i="18"/>
  <c r="U311" i="18"/>
  <c r="V311" i="18"/>
  <c r="W311" i="18"/>
  <c r="Y311" i="18"/>
  <c r="Z311" i="18"/>
  <c r="AA311" i="18"/>
  <c r="AC311" i="18"/>
  <c r="AD311" i="18"/>
  <c r="AE311" i="18"/>
  <c r="AF311" i="18"/>
  <c r="AG311" i="18"/>
  <c r="AH311" i="18"/>
  <c r="AI311" i="18"/>
  <c r="L312" i="18"/>
  <c r="M312" i="18"/>
  <c r="N312" i="18"/>
  <c r="Q312" i="18"/>
  <c r="R312" i="18"/>
  <c r="S312" i="18"/>
  <c r="T312" i="18"/>
  <c r="U312" i="18"/>
  <c r="V312" i="18"/>
  <c r="W312" i="18"/>
  <c r="Y312" i="18"/>
  <c r="Z312" i="18"/>
  <c r="AA312" i="18"/>
  <c r="AC312" i="18"/>
  <c r="AD312" i="18"/>
  <c r="AE312" i="18"/>
  <c r="AF312" i="18"/>
  <c r="AG312" i="18"/>
  <c r="AH312" i="18"/>
  <c r="AI312" i="18"/>
  <c r="L314" i="18"/>
  <c r="M314" i="18"/>
  <c r="N314" i="18"/>
  <c r="Q314" i="18"/>
  <c r="R314" i="18"/>
  <c r="S314" i="18"/>
  <c r="T314" i="18"/>
  <c r="U314" i="18"/>
  <c r="V314" i="18"/>
  <c r="W314" i="18"/>
  <c r="Y314" i="18"/>
  <c r="Z314" i="18"/>
  <c r="AA314" i="18"/>
  <c r="AC314" i="18"/>
  <c r="AD314" i="18"/>
  <c r="AE314" i="18"/>
  <c r="AF314" i="18"/>
  <c r="AG314" i="18"/>
  <c r="AH314" i="18"/>
  <c r="AI314" i="18"/>
  <c r="AL316" i="18"/>
  <c r="L318" i="18"/>
  <c r="M318" i="18"/>
  <c r="N318" i="18"/>
  <c r="Q318" i="18"/>
  <c r="R318" i="18"/>
  <c r="S318" i="18"/>
  <c r="T318" i="18"/>
  <c r="U318" i="18"/>
  <c r="V318" i="18"/>
  <c r="W318" i="18"/>
  <c r="Y318" i="18"/>
  <c r="Z318" i="18"/>
  <c r="AA318" i="18"/>
  <c r="AC318" i="18"/>
  <c r="AD318" i="18"/>
  <c r="AE318" i="18"/>
  <c r="AF318" i="18"/>
  <c r="AG318" i="18"/>
  <c r="AH318" i="18"/>
  <c r="AI318" i="18"/>
  <c r="L319" i="18"/>
  <c r="M319" i="18"/>
  <c r="N319" i="18"/>
  <c r="Q319" i="18"/>
  <c r="R319" i="18"/>
  <c r="S319" i="18"/>
  <c r="T319" i="18"/>
  <c r="U319" i="18"/>
  <c r="V319" i="18"/>
  <c r="W319" i="18"/>
  <c r="Y319" i="18"/>
  <c r="Z319" i="18"/>
  <c r="AA319" i="18"/>
  <c r="AC319" i="18"/>
  <c r="AD319" i="18"/>
  <c r="AE319" i="18"/>
  <c r="AF319" i="18"/>
  <c r="AG319" i="18"/>
  <c r="AH319" i="18"/>
  <c r="AI319" i="18"/>
  <c r="AL323" i="18"/>
  <c r="M325" i="18"/>
  <c r="N325" i="18"/>
  <c r="Q325" i="18"/>
  <c r="R325" i="18"/>
  <c r="S325" i="18"/>
  <c r="T325" i="18"/>
  <c r="U325" i="18"/>
  <c r="V325" i="18"/>
  <c r="W325" i="18"/>
  <c r="Y325" i="18"/>
  <c r="Z325" i="18"/>
  <c r="AA325" i="18"/>
  <c r="AC325" i="18"/>
  <c r="AD325" i="18"/>
  <c r="AE325" i="18"/>
  <c r="AF325" i="18"/>
  <c r="AG325" i="18"/>
  <c r="AH325" i="18"/>
  <c r="AI325" i="18"/>
  <c r="K326" i="18"/>
  <c r="L326" i="18"/>
  <c r="M326" i="18"/>
  <c r="N326" i="18"/>
  <c r="Q326" i="18"/>
  <c r="R326" i="18"/>
  <c r="S326" i="18"/>
  <c r="T326" i="18"/>
  <c r="U326" i="18"/>
  <c r="V326" i="18"/>
  <c r="W326" i="18"/>
  <c r="Y326" i="18"/>
  <c r="Z326" i="18"/>
  <c r="AA326" i="18"/>
  <c r="AC326" i="18"/>
  <c r="AD326" i="18"/>
  <c r="AE326" i="18"/>
  <c r="AF326" i="18"/>
  <c r="AG326" i="18"/>
  <c r="AH326" i="18"/>
  <c r="AI326" i="18"/>
  <c r="L327" i="18"/>
  <c r="M327" i="18"/>
  <c r="N327" i="18"/>
  <c r="Q327" i="18"/>
  <c r="R327" i="18"/>
  <c r="S327" i="18"/>
  <c r="T327" i="18"/>
  <c r="U327" i="18"/>
  <c r="V327" i="18"/>
  <c r="W327" i="18"/>
  <c r="Y327" i="18"/>
  <c r="Z327" i="18"/>
  <c r="AA327" i="18"/>
  <c r="AC327" i="18"/>
  <c r="AD327" i="18"/>
  <c r="AE327" i="18"/>
  <c r="AF327" i="18"/>
  <c r="AG327" i="18"/>
  <c r="AH327" i="18"/>
  <c r="AI327" i="18"/>
  <c r="L328" i="18"/>
  <c r="M328" i="18"/>
  <c r="N328" i="18"/>
  <c r="Q328" i="18"/>
  <c r="R328" i="18"/>
  <c r="S328" i="18"/>
  <c r="T328" i="18"/>
  <c r="U328" i="18"/>
  <c r="V328" i="18"/>
  <c r="W328" i="18"/>
  <c r="Y328" i="18"/>
  <c r="Z328" i="18"/>
  <c r="AA328" i="18"/>
  <c r="AC328" i="18"/>
  <c r="AD328" i="18"/>
  <c r="AE328" i="18"/>
  <c r="AF328" i="18"/>
  <c r="AG328" i="18"/>
  <c r="AH328" i="18"/>
  <c r="AI328" i="18"/>
  <c r="K329" i="18"/>
  <c r="L329" i="18"/>
  <c r="M329" i="18"/>
  <c r="N329" i="18"/>
  <c r="Q329" i="18"/>
  <c r="R329" i="18"/>
  <c r="S329" i="18"/>
  <c r="T329" i="18"/>
  <c r="U329" i="18"/>
  <c r="V329" i="18"/>
  <c r="W329" i="18"/>
  <c r="Y329" i="18"/>
  <c r="Z329" i="18"/>
  <c r="AA329" i="18"/>
  <c r="AC329" i="18"/>
  <c r="AD329" i="18"/>
  <c r="AE329" i="18"/>
  <c r="AF329" i="18"/>
  <c r="AG329" i="18"/>
  <c r="AH329" i="18"/>
  <c r="AI329" i="18"/>
  <c r="L330" i="18"/>
  <c r="M330" i="18"/>
  <c r="N330" i="18"/>
  <c r="Q330" i="18"/>
  <c r="R330" i="18"/>
  <c r="S330" i="18"/>
  <c r="T330" i="18"/>
  <c r="U330" i="18"/>
  <c r="V330" i="18"/>
  <c r="W330" i="18"/>
  <c r="Y330" i="18"/>
  <c r="Z330" i="18"/>
  <c r="AA330" i="18"/>
  <c r="AC330" i="18"/>
  <c r="AD330" i="18"/>
  <c r="AE330" i="18"/>
  <c r="AF330" i="18"/>
  <c r="AG330" i="18"/>
  <c r="AH330" i="18"/>
  <c r="AI330" i="18"/>
  <c r="L331" i="18"/>
  <c r="M331" i="18"/>
  <c r="N331" i="18"/>
  <c r="Q331" i="18"/>
  <c r="R331" i="18"/>
  <c r="S331" i="18"/>
  <c r="T331" i="18"/>
  <c r="U331" i="18"/>
  <c r="V331" i="18"/>
  <c r="W331" i="18"/>
  <c r="Y331" i="18"/>
  <c r="Z331" i="18"/>
  <c r="AA331" i="18"/>
  <c r="AC331" i="18"/>
  <c r="AD331" i="18"/>
  <c r="AE331" i="18"/>
  <c r="AF331" i="18"/>
  <c r="AG331" i="18"/>
  <c r="AH331" i="18"/>
  <c r="AI331" i="18"/>
  <c r="L332" i="18"/>
  <c r="M332" i="18"/>
  <c r="N332" i="18"/>
  <c r="Q332" i="18"/>
  <c r="R332" i="18"/>
  <c r="S332" i="18"/>
  <c r="T332" i="18"/>
  <c r="U332" i="18"/>
  <c r="V332" i="18"/>
  <c r="W332" i="18"/>
  <c r="Y332" i="18"/>
  <c r="Z332" i="18"/>
  <c r="AA332" i="18"/>
  <c r="AC332" i="18"/>
  <c r="AD332" i="18"/>
  <c r="AE332" i="18"/>
  <c r="AF332" i="18"/>
  <c r="AG332" i="18"/>
  <c r="AH332" i="18"/>
  <c r="AI332" i="18"/>
  <c r="AL334" i="18"/>
  <c r="L336" i="18"/>
  <c r="M336" i="18"/>
  <c r="N336" i="18"/>
  <c r="Q336" i="18"/>
  <c r="R336" i="18"/>
  <c r="S336" i="18"/>
  <c r="T336" i="18"/>
  <c r="U336" i="18"/>
  <c r="V336" i="18"/>
  <c r="W336" i="18"/>
  <c r="Y336" i="18"/>
  <c r="Z336" i="18"/>
  <c r="AA336" i="18"/>
  <c r="AC336" i="18"/>
  <c r="AD336" i="18"/>
  <c r="AE336" i="18"/>
  <c r="AF336" i="18"/>
  <c r="AG336" i="18"/>
  <c r="AH336" i="18"/>
  <c r="AI336" i="18"/>
  <c r="L337" i="18"/>
  <c r="M337" i="18"/>
  <c r="N337" i="18"/>
  <c r="Q337" i="18"/>
  <c r="R337" i="18"/>
  <c r="S337" i="18"/>
  <c r="T337" i="18"/>
  <c r="U337" i="18"/>
  <c r="V337" i="18"/>
  <c r="W337" i="18"/>
  <c r="Y337" i="18"/>
  <c r="Z337" i="18"/>
  <c r="AA337" i="18"/>
  <c r="AC337" i="18"/>
  <c r="AD337" i="18"/>
  <c r="AE337" i="18"/>
  <c r="AF337" i="18"/>
  <c r="AG337" i="18"/>
  <c r="AH337" i="18"/>
  <c r="AI337" i="18"/>
  <c r="L338" i="18"/>
  <c r="M338" i="18"/>
  <c r="N338" i="18"/>
  <c r="Q338" i="18"/>
  <c r="R338" i="18"/>
  <c r="S338" i="18"/>
  <c r="T338" i="18"/>
  <c r="U338" i="18"/>
  <c r="V338" i="18"/>
  <c r="W338" i="18"/>
  <c r="Y338" i="18"/>
  <c r="Z338" i="18"/>
  <c r="AA338" i="18"/>
  <c r="AC338" i="18"/>
  <c r="AD338" i="18"/>
  <c r="AE338" i="18"/>
  <c r="AF338" i="18"/>
  <c r="AG338" i="18"/>
  <c r="AH338" i="18"/>
  <c r="AI338" i="18"/>
  <c r="L339" i="18"/>
  <c r="M339" i="18"/>
  <c r="N339" i="18"/>
  <c r="Q339" i="18"/>
  <c r="R339" i="18"/>
  <c r="S339" i="18"/>
  <c r="T339" i="18"/>
  <c r="U339" i="18"/>
  <c r="V339" i="18"/>
  <c r="W339" i="18"/>
  <c r="Y339" i="18"/>
  <c r="Z339" i="18"/>
  <c r="AA339" i="18"/>
  <c r="AC339" i="18"/>
  <c r="AD339" i="18"/>
  <c r="AE339" i="18"/>
  <c r="AF339" i="18"/>
  <c r="AG339" i="18"/>
  <c r="AH339" i="18"/>
  <c r="AI339" i="18"/>
  <c r="L340" i="18"/>
  <c r="M340" i="18"/>
  <c r="N340" i="18"/>
  <c r="Q340" i="18"/>
  <c r="R340" i="18"/>
  <c r="S340" i="18"/>
  <c r="T340" i="18"/>
  <c r="U340" i="18"/>
  <c r="V340" i="18"/>
  <c r="W340" i="18"/>
  <c r="Y340" i="18"/>
  <c r="Z340" i="18"/>
  <c r="AA340" i="18"/>
  <c r="AC340" i="18"/>
  <c r="AD340" i="18"/>
  <c r="AE340" i="18"/>
  <c r="AF340" i="18"/>
  <c r="AG340" i="18"/>
  <c r="AH340" i="18"/>
  <c r="AI340" i="18"/>
  <c r="L341" i="18"/>
  <c r="M341" i="18"/>
  <c r="N341" i="18"/>
  <c r="Q341" i="18"/>
  <c r="R341" i="18"/>
  <c r="S341" i="18"/>
  <c r="T341" i="18"/>
  <c r="U341" i="18"/>
  <c r="V341" i="18"/>
  <c r="W341" i="18"/>
  <c r="Y341" i="18"/>
  <c r="Z341" i="18"/>
  <c r="AA341" i="18"/>
  <c r="AC341" i="18"/>
  <c r="AD341" i="18"/>
  <c r="AE341" i="18"/>
  <c r="AF341" i="18"/>
  <c r="AG341" i="18"/>
  <c r="AH341" i="18"/>
  <c r="AI341" i="18"/>
  <c r="L342" i="18"/>
  <c r="M342" i="18"/>
  <c r="N342" i="18"/>
  <c r="Q342" i="18"/>
  <c r="R342" i="18"/>
  <c r="S342" i="18"/>
  <c r="T342" i="18"/>
  <c r="U342" i="18"/>
  <c r="V342" i="18"/>
  <c r="W342" i="18"/>
  <c r="Y342" i="18"/>
  <c r="Z342" i="18"/>
  <c r="AA342" i="18"/>
  <c r="AC342" i="18"/>
  <c r="AD342" i="18"/>
  <c r="AE342" i="18"/>
  <c r="AF342" i="18"/>
  <c r="AG342" i="18"/>
  <c r="AH342" i="18"/>
  <c r="AI342" i="18"/>
  <c r="L343" i="18"/>
  <c r="M343" i="18"/>
  <c r="N343" i="18"/>
  <c r="Q343" i="18"/>
  <c r="R343" i="18"/>
  <c r="S343" i="18"/>
  <c r="T343" i="18"/>
  <c r="U343" i="18"/>
  <c r="V343" i="18"/>
  <c r="W343" i="18"/>
  <c r="Y343" i="18"/>
  <c r="Z343" i="18"/>
  <c r="AA343" i="18"/>
  <c r="AC343" i="18"/>
  <c r="AD343" i="18"/>
  <c r="AE343" i="18"/>
  <c r="AF343" i="18"/>
  <c r="AG343" i="18"/>
  <c r="AH343" i="18"/>
  <c r="AI343" i="18"/>
  <c r="L349" i="18"/>
  <c r="M349" i="18"/>
  <c r="N349" i="18"/>
  <c r="Q349" i="18"/>
  <c r="R349" i="18"/>
  <c r="S349" i="18"/>
  <c r="T349" i="18"/>
  <c r="U349" i="18"/>
  <c r="V349" i="18"/>
  <c r="W349" i="18"/>
  <c r="Y349" i="18"/>
  <c r="Z349" i="18"/>
  <c r="AA349" i="18"/>
  <c r="AC349" i="18"/>
  <c r="AD349" i="18"/>
  <c r="AE349" i="18"/>
  <c r="AF349" i="18"/>
  <c r="AG349" i="18"/>
  <c r="AH349" i="18"/>
  <c r="AI349" i="18"/>
  <c r="L350" i="18"/>
  <c r="M350" i="18"/>
  <c r="N350" i="18"/>
  <c r="Q350" i="18"/>
  <c r="R350" i="18"/>
  <c r="S350" i="18"/>
  <c r="T350" i="18"/>
  <c r="U350" i="18"/>
  <c r="V350" i="18"/>
  <c r="W350" i="18"/>
  <c r="Y350" i="18"/>
  <c r="Z350" i="18"/>
  <c r="AA350" i="18"/>
  <c r="AC350" i="18"/>
  <c r="AD350" i="18"/>
  <c r="AE350" i="18"/>
  <c r="AF350" i="18"/>
  <c r="AG350" i="18"/>
  <c r="AH350" i="18"/>
  <c r="AI350" i="18"/>
  <c r="L352" i="18"/>
  <c r="M352" i="18"/>
  <c r="N352" i="18"/>
  <c r="Q352" i="18"/>
  <c r="S352" i="18"/>
  <c r="T352" i="18"/>
  <c r="U352" i="18"/>
  <c r="V352" i="18"/>
  <c r="W352" i="18"/>
  <c r="Y352" i="18"/>
  <c r="Z352" i="18"/>
  <c r="AA352" i="18"/>
  <c r="AC352" i="18"/>
  <c r="AD352" i="18"/>
  <c r="AE352" i="18"/>
  <c r="AF352" i="18"/>
  <c r="AG352" i="18"/>
  <c r="AH352" i="18"/>
  <c r="AI352" i="18"/>
  <c r="L353" i="18"/>
  <c r="M353" i="18"/>
  <c r="N353" i="18"/>
  <c r="Q353" i="18"/>
  <c r="S353" i="18"/>
  <c r="T353" i="18"/>
  <c r="U353" i="18"/>
  <c r="V353" i="18"/>
  <c r="W353" i="18"/>
  <c r="Y353" i="18"/>
  <c r="Z353" i="18"/>
  <c r="AA353" i="18"/>
  <c r="AC353" i="18"/>
  <c r="AD353" i="18"/>
  <c r="AE353" i="18"/>
  <c r="AF353" i="18"/>
  <c r="AG353" i="18"/>
  <c r="AH353" i="18"/>
  <c r="AI353" i="18"/>
  <c r="L354" i="18"/>
  <c r="M354" i="18"/>
  <c r="N354" i="18"/>
  <c r="Q354" i="18"/>
  <c r="S354" i="18"/>
  <c r="T354" i="18"/>
  <c r="U354" i="18"/>
  <c r="V354" i="18"/>
  <c r="W354" i="18"/>
  <c r="Y354" i="18"/>
  <c r="Z354" i="18"/>
  <c r="AA354" i="18"/>
  <c r="AC354" i="18"/>
  <c r="AD354" i="18"/>
  <c r="AE354" i="18"/>
  <c r="AF354" i="18"/>
  <c r="AG354" i="18"/>
  <c r="AH354" i="18"/>
  <c r="AI354" i="18"/>
  <c r="L355" i="18"/>
  <c r="M355" i="18"/>
  <c r="N355" i="18"/>
  <c r="Q355" i="18"/>
  <c r="S355" i="18"/>
  <c r="T355" i="18"/>
  <c r="U355" i="18"/>
  <c r="V355" i="18"/>
  <c r="W355" i="18"/>
  <c r="Y355" i="18"/>
  <c r="Z355" i="18"/>
  <c r="AA355" i="18"/>
  <c r="AC355" i="18"/>
  <c r="AD355" i="18"/>
  <c r="AE355" i="18"/>
  <c r="AF355" i="18"/>
  <c r="AG355" i="18"/>
  <c r="AH355" i="18"/>
  <c r="AI355" i="18"/>
  <c r="L356" i="18"/>
  <c r="M356" i="18"/>
  <c r="N356" i="18"/>
  <c r="Q356" i="18"/>
  <c r="S356" i="18"/>
  <c r="T356" i="18"/>
  <c r="U356" i="18"/>
  <c r="V356" i="18"/>
  <c r="W356" i="18"/>
  <c r="Y356" i="18"/>
  <c r="Z356" i="18"/>
  <c r="AA356" i="18"/>
  <c r="AC356" i="18"/>
  <c r="AD356" i="18"/>
  <c r="AE356" i="18"/>
  <c r="AF356" i="18"/>
  <c r="AG356" i="18"/>
  <c r="AH356" i="18"/>
  <c r="AI356" i="18"/>
  <c r="L357" i="18"/>
  <c r="M357" i="18"/>
  <c r="N357" i="18"/>
  <c r="Q357" i="18"/>
  <c r="S357" i="18"/>
  <c r="T357" i="18"/>
  <c r="U357" i="18"/>
  <c r="V357" i="18"/>
  <c r="W357" i="18"/>
  <c r="Y357" i="18"/>
  <c r="Z357" i="18"/>
  <c r="AA357" i="18"/>
  <c r="AC357" i="18"/>
  <c r="AD357" i="18"/>
  <c r="AE357" i="18"/>
  <c r="AF357" i="18"/>
  <c r="AG357" i="18"/>
  <c r="AH357" i="18"/>
  <c r="AI357" i="18"/>
  <c r="L358" i="18"/>
  <c r="M358" i="18"/>
  <c r="N358" i="18"/>
  <c r="Q358" i="18"/>
  <c r="S358" i="18"/>
  <c r="T358" i="18"/>
  <c r="U358" i="18"/>
  <c r="V358" i="18"/>
  <c r="W358" i="18"/>
  <c r="Y358" i="18"/>
  <c r="Z358" i="18"/>
  <c r="AA358" i="18"/>
  <c r="AC358" i="18"/>
  <c r="AD358" i="18"/>
  <c r="AE358" i="18"/>
  <c r="AF358" i="18"/>
  <c r="AG358" i="18"/>
  <c r="AH358" i="18"/>
  <c r="AI358" i="18"/>
  <c r="L360" i="18"/>
  <c r="M360" i="18"/>
  <c r="N360" i="18"/>
  <c r="Q360" i="18"/>
  <c r="R360" i="18"/>
  <c r="S360" i="18"/>
  <c r="T360" i="18"/>
  <c r="U360" i="18"/>
  <c r="V360" i="18"/>
  <c r="W360" i="18"/>
  <c r="X360" i="18"/>
  <c r="Y360" i="18"/>
  <c r="Z360" i="18"/>
  <c r="AA360" i="18"/>
  <c r="AB360" i="18"/>
  <c r="AC360" i="18"/>
  <c r="AD360" i="18"/>
  <c r="AE360" i="18"/>
  <c r="AF360" i="18"/>
  <c r="AG360" i="18"/>
  <c r="AH360" i="18"/>
  <c r="AI360" i="18"/>
  <c r="AL362" i="18"/>
  <c r="L364" i="18"/>
  <c r="M364" i="18"/>
  <c r="N364" i="18"/>
  <c r="Q364" i="18"/>
  <c r="R364" i="18"/>
  <c r="S364" i="18"/>
  <c r="T364" i="18"/>
  <c r="U364" i="18"/>
  <c r="V364" i="18"/>
  <c r="W364" i="18"/>
  <c r="Y364" i="18"/>
  <c r="Z364" i="18"/>
  <c r="AA364" i="18"/>
  <c r="AC364" i="18"/>
  <c r="AD364" i="18"/>
  <c r="AE364" i="18"/>
  <c r="AF364" i="18"/>
  <c r="AG364" i="18"/>
  <c r="AH364" i="18"/>
  <c r="AI364" i="18"/>
  <c r="L365" i="18"/>
  <c r="M365" i="18"/>
  <c r="N365" i="18"/>
  <c r="Q365" i="18"/>
  <c r="R365" i="18"/>
  <c r="S365" i="18"/>
  <c r="T365" i="18"/>
  <c r="U365" i="18"/>
  <c r="V365" i="18"/>
  <c r="W365" i="18"/>
  <c r="Y365" i="18"/>
  <c r="Z365" i="18"/>
  <c r="AA365" i="18"/>
  <c r="AC365" i="18"/>
  <c r="AD365" i="18"/>
  <c r="AE365" i="18"/>
  <c r="AF365" i="18"/>
  <c r="AG365" i="18"/>
  <c r="AH365" i="18"/>
  <c r="AI365" i="18"/>
  <c r="L367" i="18"/>
  <c r="M367" i="18"/>
  <c r="N367" i="18"/>
  <c r="Q367" i="18"/>
  <c r="R367" i="18"/>
  <c r="S367" i="18"/>
  <c r="T367" i="18"/>
  <c r="U367" i="18"/>
  <c r="V367" i="18"/>
  <c r="W367" i="18"/>
  <c r="Y367" i="18"/>
  <c r="Z367" i="18"/>
  <c r="AA367" i="18"/>
  <c r="AC367" i="18"/>
  <c r="AD367" i="18"/>
  <c r="AE367" i="18"/>
  <c r="AF367" i="18"/>
  <c r="AG367" i="18"/>
  <c r="AH367" i="18"/>
  <c r="AI367" i="18"/>
  <c r="AL369" i="18"/>
  <c r="L371" i="18"/>
  <c r="M371" i="18"/>
  <c r="N371" i="18"/>
  <c r="Q371" i="18"/>
  <c r="R371" i="18"/>
  <c r="S371" i="18"/>
  <c r="T371" i="18"/>
  <c r="U371" i="18"/>
  <c r="V371" i="18"/>
  <c r="W371" i="18"/>
  <c r="Y371" i="18"/>
  <c r="Z371" i="18"/>
  <c r="AA371" i="18"/>
  <c r="AC371" i="18"/>
  <c r="AD371" i="18"/>
  <c r="AE371" i="18"/>
  <c r="AF371" i="18"/>
  <c r="AG371" i="18"/>
  <c r="AH371" i="18"/>
  <c r="AI371" i="18"/>
  <c r="L372" i="18"/>
  <c r="M372" i="18"/>
  <c r="N372" i="18"/>
  <c r="Q372" i="18"/>
  <c r="R372" i="18"/>
  <c r="S372" i="18"/>
  <c r="T372" i="18"/>
  <c r="U372" i="18"/>
  <c r="V372" i="18"/>
  <c r="W372" i="18"/>
  <c r="Y372" i="18"/>
  <c r="Z372" i="18"/>
  <c r="AA372" i="18"/>
  <c r="AC372" i="18"/>
  <c r="AD372" i="18"/>
  <c r="AE372" i="18"/>
  <c r="AF372" i="18"/>
  <c r="AG372" i="18"/>
  <c r="AH372" i="18"/>
  <c r="AI372" i="18"/>
  <c r="L377" i="18"/>
  <c r="M377" i="18"/>
  <c r="N377" i="18"/>
  <c r="Q377" i="18"/>
  <c r="R377" i="18"/>
  <c r="S377" i="18"/>
  <c r="T377" i="18"/>
  <c r="U377" i="18"/>
  <c r="V377" i="18"/>
  <c r="W377" i="18"/>
  <c r="Y377" i="18"/>
  <c r="Z377" i="18"/>
  <c r="AA377" i="18"/>
  <c r="AC377" i="18"/>
  <c r="AD377" i="18"/>
  <c r="AE377" i="18"/>
  <c r="AF377" i="18"/>
  <c r="AG377" i="18"/>
  <c r="AH377" i="18"/>
  <c r="AI377" i="18"/>
  <c r="L378" i="18"/>
  <c r="M378" i="18"/>
  <c r="N378" i="18"/>
  <c r="Q378" i="18"/>
  <c r="R378" i="18"/>
  <c r="S378" i="18"/>
  <c r="T378" i="18"/>
  <c r="T374" i="18" s="1"/>
  <c r="U378" i="18"/>
  <c r="V378" i="18"/>
  <c r="W378" i="18"/>
  <c r="Y378" i="18"/>
  <c r="Z378" i="18"/>
  <c r="AA378" i="18"/>
  <c r="AC378" i="18"/>
  <c r="AD378" i="18"/>
  <c r="AE378" i="18"/>
  <c r="AF378" i="18"/>
  <c r="AG378" i="18"/>
  <c r="AH378" i="18"/>
  <c r="AI378" i="18"/>
  <c r="A3" i="1"/>
  <c r="M14" i="1"/>
  <c r="N14" i="1"/>
  <c r="Q14" i="1"/>
  <c r="V14" i="1"/>
  <c r="W14" i="1"/>
  <c r="Z14" i="1"/>
  <c r="AA14" i="1"/>
  <c r="AA11" i="1" s="1"/>
  <c r="AF14" i="1"/>
  <c r="O15" i="1"/>
  <c r="O16" i="1"/>
  <c r="O17" i="1"/>
  <c r="X14" i="1"/>
  <c r="O18" i="1"/>
  <c r="O19" i="1"/>
  <c r="M20" i="1"/>
  <c r="N20" i="1"/>
  <c r="O21" i="1"/>
  <c r="AL21" i="1"/>
  <c r="H22" i="2" s="1"/>
  <c r="O22" i="1"/>
  <c r="O23" i="1"/>
  <c r="O24" i="1"/>
  <c r="AJ24" i="1"/>
  <c r="F25" i="2" s="1"/>
  <c r="AL24" i="1"/>
  <c r="H25" i="2" s="1"/>
  <c r="O25" i="1"/>
  <c r="O27" i="1"/>
  <c r="AJ27" i="1"/>
  <c r="F28" i="2" s="1"/>
  <c r="AL27" i="1"/>
  <c r="O28" i="1"/>
  <c r="AJ28" i="1"/>
  <c r="O31" i="1"/>
  <c r="M32" i="1"/>
  <c r="N32" i="1"/>
  <c r="AL32" i="1"/>
  <c r="H33" i="2" s="1"/>
  <c r="O33" i="1"/>
  <c r="O34" i="1"/>
  <c r="D35" i="2" s="1"/>
  <c r="O38" i="1"/>
  <c r="O39" i="1"/>
  <c r="AJ39" i="1"/>
  <c r="O40" i="1"/>
  <c r="AJ40" i="1"/>
  <c r="F41" i="2" s="1"/>
  <c r="O46" i="1"/>
  <c r="O47" i="1"/>
  <c r="M51" i="1"/>
  <c r="N51" i="1"/>
  <c r="Q51" i="1"/>
  <c r="R51" i="1"/>
  <c r="S51" i="1"/>
  <c r="T51" i="1"/>
  <c r="U51" i="1"/>
  <c r="V51" i="1"/>
  <c r="W51" i="1"/>
  <c r="Y51" i="1"/>
  <c r="Z51" i="1"/>
  <c r="AA51" i="1"/>
  <c r="AC51" i="1"/>
  <c r="AD51" i="1"/>
  <c r="AE51" i="1"/>
  <c r="AF51" i="1"/>
  <c r="AG51" i="1"/>
  <c r="AH51" i="1"/>
  <c r="AI51" i="1"/>
  <c r="AB52" i="1"/>
  <c r="AJ52" i="1" s="1"/>
  <c r="X53" i="1"/>
  <c r="AB53" i="1"/>
  <c r="X54" i="1"/>
  <c r="AB54" i="1"/>
  <c r="X55" i="1"/>
  <c r="AB55" i="1"/>
  <c r="X56" i="1"/>
  <c r="AB56" i="1"/>
  <c r="M57" i="1"/>
  <c r="N57" i="1"/>
  <c r="Q57" i="1"/>
  <c r="R57" i="1"/>
  <c r="S57" i="1"/>
  <c r="T57" i="1"/>
  <c r="U57" i="1"/>
  <c r="V57" i="1"/>
  <c r="W57" i="1"/>
  <c r="Y57" i="1"/>
  <c r="Z57" i="1"/>
  <c r="AA57" i="1"/>
  <c r="AC57" i="1"/>
  <c r="AD57" i="1"/>
  <c r="AE57" i="1"/>
  <c r="AF57" i="1"/>
  <c r="AF396" i="1" s="1"/>
  <c r="AF397" i="1" s="1"/>
  <c r="AG57" i="1"/>
  <c r="AH57" i="1"/>
  <c r="AI57" i="1"/>
  <c r="AB58" i="1"/>
  <c r="AL58" i="1"/>
  <c r="H59" i="2" s="1"/>
  <c r="X59" i="1"/>
  <c r="AB59" i="1"/>
  <c r="AL59" i="1"/>
  <c r="H60" i="2" s="1"/>
  <c r="X60" i="1"/>
  <c r="AB60" i="1"/>
  <c r="AL60" i="1"/>
  <c r="H61" i="2" s="1"/>
  <c r="X61" i="1"/>
  <c r="AB61" i="1"/>
  <c r="AL61" i="1"/>
  <c r="X62" i="1"/>
  <c r="AB62" i="1"/>
  <c r="M63" i="1"/>
  <c r="N63" i="1"/>
  <c r="Q63" i="1"/>
  <c r="R63" i="1"/>
  <c r="S63" i="1"/>
  <c r="T63" i="1"/>
  <c r="U63" i="1"/>
  <c r="V63" i="1"/>
  <c r="W63" i="1"/>
  <c r="Y63" i="1"/>
  <c r="Z63" i="1"/>
  <c r="AA63" i="1"/>
  <c r="AC63" i="1"/>
  <c r="AD63" i="1"/>
  <c r="AE63" i="1"/>
  <c r="AF63" i="1"/>
  <c r="AG63" i="1"/>
  <c r="AH63" i="1"/>
  <c r="AI63" i="1"/>
  <c r="X64" i="1"/>
  <c r="AB64" i="1"/>
  <c r="X65" i="1"/>
  <c r="AB65" i="1"/>
  <c r="X66" i="1"/>
  <c r="AB66" i="1"/>
  <c r="X67" i="1"/>
  <c r="AB67" i="1"/>
  <c r="X68" i="1"/>
  <c r="AB68" i="1"/>
  <c r="X69" i="1"/>
  <c r="AB69" i="1"/>
  <c r="X70" i="1"/>
  <c r="AB70" i="1"/>
  <c r="M71" i="1"/>
  <c r="N71" i="1"/>
  <c r="Q71" i="1"/>
  <c r="R71" i="1"/>
  <c r="S71" i="1"/>
  <c r="T71" i="1"/>
  <c r="V71" i="1"/>
  <c r="W71" i="1"/>
  <c r="Y71" i="1"/>
  <c r="Z71" i="1"/>
  <c r="AC71" i="1"/>
  <c r="AD71" i="1"/>
  <c r="AE71" i="1"/>
  <c r="AF71" i="1"/>
  <c r="AG71" i="1"/>
  <c r="AH71" i="1"/>
  <c r="AI71" i="1"/>
  <c r="X72" i="1"/>
  <c r="AB72" i="1"/>
  <c r="X73" i="1"/>
  <c r="AB73" i="1"/>
  <c r="X74" i="1"/>
  <c r="AB74" i="1"/>
  <c r="X75" i="1"/>
  <c r="AB75" i="1"/>
  <c r="X76" i="1"/>
  <c r="AB76" i="1"/>
  <c r="X77" i="1"/>
  <c r="AB77" i="1"/>
  <c r="M82" i="1"/>
  <c r="N82" i="1"/>
  <c r="Q82" i="1"/>
  <c r="R82" i="1"/>
  <c r="S82" i="1"/>
  <c r="T82" i="1"/>
  <c r="U82" i="1"/>
  <c r="W82" i="1"/>
  <c r="Y82" i="1"/>
  <c r="Z82" i="1"/>
  <c r="AA82" i="1"/>
  <c r="AC82" i="1"/>
  <c r="AD82" i="1"/>
  <c r="AE82" i="1"/>
  <c r="AG82" i="1"/>
  <c r="AH82" i="1"/>
  <c r="AI82" i="1"/>
  <c r="X83" i="1"/>
  <c r="AB83" i="1"/>
  <c r="X84" i="1"/>
  <c r="AB84" i="1"/>
  <c r="X85" i="1"/>
  <c r="AB85" i="1"/>
  <c r="X86" i="1"/>
  <c r="AB86" i="1"/>
  <c r="AC87" i="1"/>
  <c r="AD87" i="1"/>
  <c r="AE87" i="1"/>
  <c r="AG87" i="1"/>
  <c r="AH87" i="1"/>
  <c r="AI87" i="1"/>
  <c r="AB91" i="1"/>
  <c r="X92" i="1"/>
  <c r="AB92" i="1"/>
  <c r="M93" i="1"/>
  <c r="N93" i="1"/>
  <c r="Q93" i="1"/>
  <c r="R93" i="1"/>
  <c r="S93" i="1"/>
  <c r="T93" i="1"/>
  <c r="U93" i="1"/>
  <c r="V93" i="1"/>
  <c r="W93" i="1"/>
  <c r="Y93" i="1"/>
  <c r="Z93" i="1"/>
  <c r="AA93" i="1"/>
  <c r="AC93" i="1"/>
  <c r="AD93" i="1"/>
  <c r="AE93" i="1"/>
  <c r="AF93" i="1"/>
  <c r="AG93" i="1"/>
  <c r="AH93" i="1"/>
  <c r="AI93" i="1"/>
  <c r="X94" i="1"/>
  <c r="AB94" i="1"/>
  <c r="X95" i="1"/>
  <c r="AB95" i="1"/>
  <c r="X96" i="1"/>
  <c r="AB96" i="1"/>
  <c r="AL96" i="1"/>
  <c r="H92" i="2" s="1"/>
  <c r="M97" i="1"/>
  <c r="N97" i="1"/>
  <c r="Q97" i="1"/>
  <c r="S97" i="1"/>
  <c r="T97" i="1"/>
  <c r="U97" i="1"/>
  <c r="V97" i="1"/>
  <c r="W97" i="1"/>
  <c r="Y97" i="1"/>
  <c r="Z97" i="1"/>
  <c r="AA97" i="1"/>
  <c r="AC97" i="1"/>
  <c r="AD97" i="1"/>
  <c r="AE97" i="1"/>
  <c r="AF97" i="1"/>
  <c r="AG97" i="1"/>
  <c r="AH97" i="1"/>
  <c r="AI97" i="1"/>
  <c r="X98" i="1"/>
  <c r="AB98" i="1"/>
  <c r="X99" i="1"/>
  <c r="AB99" i="1"/>
  <c r="X100" i="1"/>
  <c r="AB100" i="1"/>
  <c r="X101" i="1"/>
  <c r="AB101" i="1"/>
  <c r="X102" i="1"/>
  <c r="AB102" i="1"/>
  <c r="X103" i="1"/>
  <c r="AB103" i="1"/>
  <c r="X104" i="1"/>
  <c r="AB104" i="1"/>
  <c r="X105" i="1"/>
  <c r="AB105" i="1"/>
  <c r="H101" i="2"/>
  <c r="X106" i="1"/>
  <c r="AB106" i="1"/>
  <c r="M107" i="1"/>
  <c r="N107" i="1"/>
  <c r="Q107" i="1"/>
  <c r="R107" i="1"/>
  <c r="S107" i="1"/>
  <c r="T107" i="1"/>
  <c r="U107" i="1"/>
  <c r="V107" i="1"/>
  <c r="W107" i="1"/>
  <c r="Y107" i="1"/>
  <c r="Z107" i="1"/>
  <c r="AA107" i="1"/>
  <c r="AC107" i="1"/>
  <c r="AD107" i="1"/>
  <c r="AE107" i="1"/>
  <c r="AF107" i="1"/>
  <c r="AG107" i="1"/>
  <c r="AH107" i="1"/>
  <c r="AI107" i="1"/>
  <c r="X108" i="1"/>
  <c r="AB108" i="1"/>
  <c r="X109" i="1"/>
  <c r="AB109" i="1"/>
  <c r="X110" i="1"/>
  <c r="AB110" i="1"/>
  <c r="X111" i="1"/>
  <c r="AB111" i="1"/>
  <c r="X112" i="1"/>
  <c r="AB112" i="1"/>
  <c r="AL112" i="1"/>
  <c r="X113" i="1"/>
  <c r="AB113" i="1"/>
  <c r="M117" i="1"/>
  <c r="N117" i="1"/>
  <c r="Q117" i="1"/>
  <c r="R117" i="1"/>
  <c r="S117" i="1"/>
  <c r="T117" i="1"/>
  <c r="U117" i="1"/>
  <c r="V117" i="1"/>
  <c r="W117" i="1"/>
  <c r="Y117" i="1"/>
  <c r="Z117" i="1"/>
  <c r="AA117" i="1"/>
  <c r="AC117" i="1"/>
  <c r="AD117" i="1"/>
  <c r="AE117" i="1"/>
  <c r="AF117" i="1"/>
  <c r="AG117" i="1"/>
  <c r="AH117" i="1"/>
  <c r="AI117" i="1"/>
  <c r="X118" i="1"/>
  <c r="AB118" i="1"/>
  <c r="X119" i="1"/>
  <c r="AB119" i="1"/>
  <c r="AL119" i="1"/>
  <c r="H115" i="2" s="1"/>
  <c r="X120" i="1"/>
  <c r="AB120" i="1"/>
  <c r="X121" i="1"/>
  <c r="AB121" i="1"/>
  <c r="AL121" i="1"/>
  <c r="H117" i="2" s="1"/>
  <c r="X122" i="1"/>
  <c r="AB122" i="1"/>
  <c r="AL122" i="1"/>
  <c r="H118" i="2" s="1"/>
  <c r="M123" i="1"/>
  <c r="N123" i="1"/>
  <c r="Q123" i="1"/>
  <c r="R123" i="1"/>
  <c r="S123" i="1"/>
  <c r="T123" i="1"/>
  <c r="V123" i="1"/>
  <c r="W123" i="1"/>
  <c r="Y123" i="1"/>
  <c r="Z123" i="1"/>
  <c r="AA123" i="1"/>
  <c r="AC123" i="1"/>
  <c r="AD123" i="1"/>
  <c r="AE123" i="1"/>
  <c r="AF123" i="1"/>
  <c r="AG123" i="1"/>
  <c r="AH123" i="1"/>
  <c r="AI123" i="1"/>
  <c r="X124" i="1"/>
  <c r="AB124" i="1"/>
  <c r="X125" i="1"/>
  <c r="AB125" i="1"/>
  <c r="X126" i="1"/>
  <c r="AB126" i="1"/>
  <c r="X127" i="1"/>
  <c r="AB127" i="1"/>
  <c r="M128" i="1"/>
  <c r="N128" i="1"/>
  <c r="Q128" i="1"/>
  <c r="R128" i="1"/>
  <c r="S128" i="1"/>
  <c r="T128" i="1"/>
  <c r="U128" i="1"/>
  <c r="V128" i="1"/>
  <c r="W128" i="1"/>
  <c r="Y128" i="1"/>
  <c r="Z128" i="1"/>
  <c r="AA128" i="1"/>
  <c r="AC128" i="1"/>
  <c r="AD128" i="1"/>
  <c r="AE128" i="1"/>
  <c r="AF128" i="1"/>
  <c r="AG128" i="1"/>
  <c r="AH128" i="1"/>
  <c r="AI128" i="1"/>
  <c r="X129" i="1"/>
  <c r="AB129" i="1"/>
  <c r="X130" i="1"/>
  <c r="AB130" i="1"/>
  <c r="X131" i="1"/>
  <c r="AB131" i="1"/>
  <c r="AL131" i="1"/>
  <c r="H127" i="2" s="1"/>
  <c r="X132" i="1"/>
  <c r="AB132" i="1"/>
  <c r="X133" i="1"/>
  <c r="AB133" i="1"/>
  <c r="X134" i="1"/>
  <c r="AB134" i="1"/>
  <c r="X135" i="1"/>
  <c r="AB135" i="1"/>
  <c r="AL135" i="1"/>
  <c r="H131" i="2" s="1"/>
  <c r="M136" i="1"/>
  <c r="N136" i="1"/>
  <c r="Q136" i="1"/>
  <c r="R136" i="1"/>
  <c r="S136" i="1"/>
  <c r="T136" i="1"/>
  <c r="U136" i="1"/>
  <c r="V136" i="1"/>
  <c r="W136" i="1"/>
  <c r="Y136" i="1"/>
  <c r="Z136" i="1"/>
  <c r="AA136" i="1"/>
  <c r="AC136" i="1"/>
  <c r="AD136" i="1"/>
  <c r="AE136" i="1"/>
  <c r="AF136" i="1"/>
  <c r="AG136" i="1"/>
  <c r="AH136" i="1"/>
  <c r="AI136" i="1"/>
  <c r="X137" i="1"/>
  <c r="AB137" i="1"/>
  <c r="AL137" i="1"/>
  <c r="H133" i="2" s="1"/>
  <c r="X138" i="1"/>
  <c r="AB138" i="1"/>
  <c r="M139" i="1"/>
  <c r="N139" i="1"/>
  <c r="Q139" i="1"/>
  <c r="R139" i="1"/>
  <c r="S139" i="1"/>
  <c r="T139" i="1"/>
  <c r="U139" i="1"/>
  <c r="V139" i="1"/>
  <c r="W139" i="1"/>
  <c r="Y139" i="1"/>
  <c r="Z139" i="1"/>
  <c r="AA139" i="1"/>
  <c r="AC139" i="1"/>
  <c r="AD139" i="1"/>
  <c r="AE139" i="1"/>
  <c r="AF139" i="1"/>
  <c r="AG139" i="1"/>
  <c r="AH139" i="1"/>
  <c r="AI139" i="1"/>
  <c r="AL139" i="1"/>
  <c r="X140" i="1"/>
  <c r="AB140" i="1"/>
  <c r="X141" i="1"/>
  <c r="AB141" i="1"/>
  <c r="X142" i="1"/>
  <c r="AB142" i="1"/>
  <c r="X143" i="1"/>
  <c r="AB143" i="1"/>
  <c r="M144" i="1"/>
  <c r="N144" i="1"/>
  <c r="Q144" i="1"/>
  <c r="R144" i="1"/>
  <c r="S144" i="1"/>
  <c r="T144" i="1"/>
  <c r="U144" i="1"/>
  <c r="V144" i="1"/>
  <c r="W144" i="1"/>
  <c r="Y144" i="1"/>
  <c r="Z144" i="1"/>
  <c r="AA144" i="1"/>
  <c r="AC144" i="1"/>
  <c r="AD144" i="1"/>
  <c r="AE144" i="1"/>
  <c r="AF144" i="1"/>
  <c r="AG144" i="1"/>
  <c r="AH144" i="1"/>
  <c r="AI144" i="1"/>
  <c r="X145" i="1"/>
  <c r="AB145" i="1"/>
  <c r="X146" i="1"/>
  <c r="AB146" i="1"/>
  <c r="X147" i="1"/>
  <c r="AB147" i="1"/>
  <c r="X148" i="1"/>
  <c r="AB148" i="1"/>
  <c r="X149" i="1"/>
  <c r="AB149" i="1"/>
  <c r="X150" i="1"/>
  <c r="AB150" i="1"/>
  <c r="X151" i="1"/>
  <c r="AB151" i="1"/>
  <c r="X152" i="1"/>
  <c r="AB152" i="1"/>
  <c r="AL152" i="1"/>
  <c r="H148" i="2" s="1"/>
  <c r="M155" i="1"/>
  <c r="N155" i="1"/>
  <c r="Q155" i="1"/>
  <c r="R155" i="1"/>
  <c r="S155" i="1"/>
  <c r="T155" i="1"/>
  <c r="U155" i="1"/>
  <c r="V155" i="1"/>
  <c r="W155" i="1"/>
  <c r="Y155" i="1"/>
  <c r="Z155" i="1"/>
  <c r="AA155" i="1"/>
  <c r="AC155" i="1"/>
  <c r="AD155" i="1"/>
  <c r="AE155" i="1"/>
  <c r="AF155" i="1"/>
  <c r="AG155" i="1"/>
  <c r="AH155" i="1"/>
  <c r="AI155" i="1"/>
  <c r="AL155" i="1"/>
  <c r="X156" i="1"/>
  <c r="AB156" i="1"/>
  <c r="X157" i="1"/>
  <c r="AB157" i="1"/>
  <c r="X158" i="1"/>
  <c r="AB158" i="1"/>
  <c r="X159" i="1"/>
  <c r="AB159" i="1"/>
  <c r="M162" i="1"/>
  <c r="N162" i="1"/>
  <c r="Q162" i="1"/>
  <c r="R162" i="1"/>
  <c r="R161" i="1" s="1"/>
  <c r="S162" i="1"/>
  <c r="T162" i="1"/>
  <c r="U162" i="1"/>
  <c r="V162" i="1"/>
  <c r="W162" i="1"/>
  <c r="Y162" i="1"/>
  <c r="Z162" i="1"/>
  <c r="AA162" i="1"/>
  <c r="AC162" i="1"/>
  <c r="AD162" i="1"/>
  <c r="AE162" i="1"/>
  <c r="AF162" i="1"/>
  <c r="AG162" i="1"/>
  <c r="AH162" i="1"/>
  <c r="AI162" i="1"/>
  <c r="AL162" i="1"/>
  <c r="X163" i="1"/>
  <c r="X162" i="1" s="1"/>
  <c r="AB163" i="1"/>
  <c r="M168" i="1"/>
  <c r="N168" i="1"/>
  <c r="Q168" i="1"/>
  <c r="R168" i="1"/>
  <c r="S168" i="1"/>
  <c r="T168" i="1"/>
  <c r="U168" i="1"/>
  <c r="V168" i="1"/>
  <c r="W168" i="1"/>
  <c r="Y168" i="1"/>
  <c r="Z168" i="1"/>
  <c r="AA168" i="1"/>
  <c r="AC168" i="1"/>
  <c r="AD168" i="1"/>
  <c r="AE168" i="1"/>
  <c r="AF168" i="1"/>
  <c r="AG168" i="1"/>
  <c r="AH168" i="1"/>
  <c r="AI168" i="1"/>
  <c r="AL168" i="1"/>
  <c r="X169" i="1"/>
  <c r="AB169" i="1"/>
  <c r="X170" i="1"/>
  <c r="AB170" i="1"/>
  <c r="M171" i="1"/>
  <c r="N171" i="1"/>
  <c r="Q171" i="1"/>
  <c r="S171" i="1"/>
  <c r="T171" i="1"/>
  <c r="U171" i="1"/>
  <c r="V171" i="1"/>
  <c r="W171" i="1"/>
  <c r="Y171" i="1"/>
  <c r="Y169" i="18" s="1"/>
  <c r="Z171" i="1"/>
  <c r="AA171" i="1"/>
  <c r="AC171" i="1"/>
  <c r="AD171" i="1"/>
  <c r="AE171" i="1"/>
  <c r="AF171" i="1"/>
  <c r="AG171" i="1"/>
  <c r="AH171" i="1"/>
  <c r="AI171" i="1"/>
  <c r="X172" i="1"/>
  <c r="AB172" i="1"/>
  <c r="X173" i="1"/>
  <c r="AB173" i="1"/>
  <c r="X174" i="1"/>
  <c r="AB174" i="1"/>
  <c r="X175" i="1"/>
  <c r="AB175" i="1"/>
  <c r="X176" i="1"/>
  <c r="AB176" i="1"/>
  <c r="X177" i="1"/>
  <c r="AB177" i="1"/>
  <c r="X178" i="1"/>
  <c r="AB178" i="1"/>
  <c r="M179" i="1"/>
  <c r="N179" i="1"/>
  <c r="Q179" i="1"/>
  <c r="R179" i="1"/>
  <c r="S179" i="1"/>
  <c r="T179" i="1"/>
  <c r="U179" i="1"/>
  <c r="V179" i="1"/>
  <c r="W179" i="1"/>
  <c r="Y179" i="1"/>
  <c r="Y177" i="18" s="1"/>
  <c r="Z179" i="1"/>
  <c r="AA179" i="1"/>
  <c r="AC179" i="1"/>
  <c r="AD179" i="1"/>
  <c r="AE179" i="1"/>
  <c r="AF179" i="1"/>
  <c r="AG179" i="1"/>
  <c r="AH179" i="1"/>
  <c r="AI179" i="1"/>
  <c r="AL179" i="1"/>
  <c r="X180" i="1"/>
  <c r="AB180" i="1"/>
  <c r="X181" i="1"/>
  <c r="AB181" i="1"/>
  <c r="M182" i="1"/>
  <c r="N182" i="1"/>
  <c r="Q182" i="1"/>
  <c r="R182" i="1"/>
  <c r="S182" i="1"/>
  <c r="T182" i="1"/>
  <c r="U182" i="1"/>
  <c r="V182" i="1"/>
  <c r="W182" i="1"/>
  <c r="Y182" i="1"/>
  <c r="Y180" i="18" s="1"/>
  <c r="Z182" i="1"/>
  <c r="AA182" i="1"/>
  <c r="AC182" i="1"/>
  <c r="AD182" i="1"/>
  <c r="AE182" i="1"/>
  <c r="AF182" i="1"/>
  <c r="AG182" i="1"/>
  <c r="AH182" i="1"/>
  <c r="AI182" i="1"/>
  <c r="AL182" i="1"/>
  <c r="X183" i="1"/>
  <c r="X182" i="1" s="1"/>
  <c r="AB183" i="1"/>
  <c r="AB182" i="1" s="1"/>
  <c r="M186" i="1"/>
  <c r="Q186" i="1"/>
  <c r="R186" i="1"/>
  <c r="S186" i="1"/>
  <c r="T186" i="1"/>
  <c r="U186" i="1"/>
  <c r="V186" i="1"/>
  <c r="W186" i="1"/>
  <c r="Y186" i="1"/>
  <c r="Z186" i="1"/>
  <c r="AA186" i="1"/>
  <c r="AC186" i="1"/>
  <c r="AD186" i="1"/>
  <c r="AE186" i="1"/>
  <c r="AF186" i="1"/>
  <c r="AG186" i="1"/>
  <c r="AH186" i="1"/>
  <c r="AI186" i="1"/>
  <c r="AL186" i="1"/>
  <c r="X187" i="1"/>
  <c r="AB187" i="1"/>
  <c r="X188" i="1"/>
  <c r="AB188" i="1"/>
  <c r="X190" i="1"/>
  <c r="AB190" i="1"/>
  <c r="M191" i="1"/>
  <c r="M189" i="1" s="1"/>
  <c r="Q191" i="1"/>
  <c r="Q189" i="1" s="1"/>
  <c r="R191" i="1"/>
  <c r="R189" i="1" s="1"/>
  <c r="S191" i="1"/>
  <c r="S189" i="1" s="1"/>
  <c r="T191" i="1"/>
  <c r="T189" i="1" s="1"/>
  <c r="U191" i="1"/>
  <c r="U189" i="1" s="1"/>
  <c r="V191" i="1"/>
  <c r="V189" i="1" s="1"/>
  <c r="W191" i="1"/>
  <c r="W189" i="1" s="1"/>
  <c r="Y191" i="1"/>
  <c r="Y189" i="1" s="1"/>
  <c r="Z191" i="1"/>
  <c r="Z189" i="1" s="1"/>
  <c r="AA191" i="1"/>
  <c r="AA189" i="1" s="1"/>
  <c r="AC191" i="1"/>
  <c r="AC189" i="1" s="1"/>
  <c r="AD191" i="1"/>
  <c r="AD189" i="1" s="1"/>
  <c r="AE191" i="1"/>
  <c r="AE189" i="1" s="1"/>
  <c r="AF191" i="1"/>
  <c r="AF189" i="1" s="1"/>
  <c r="AG191" i="1"/>
  <c r="AG189" i="1" s="1"/>
  <c r="AH191" i="1"/>
  <c r="AH189" i="1" s="1"/>
  <c r="AI191" i="1"/>
  <c r="AI189" i="1" s="1"/>
  <c r="AL191" i="1"/>
  <c r="AL189" i="1" s="1"/>
  <c r="X192" i="1"/>
  <c r="AB192" i="1"/>
  <c r="X193" i="1"/>
  <c r="AB193" i="1"/>
  <c r="AL197" i="1"/>
  <c r="M198" i="1"/>
  <c r="Q198" i="1"/>
  <c r="R198" i="1"/>
  <c r="S198" i="1"/>
  <c r="T198" i="1"/>
  <c r="U198" i="1"/>
  <c r="V198" i="1"/>
  <c r="W198" i="1"/>
  <c r="Y198" i="1"/>
  <c r="Z198" i="1"/>
  <c r="AA198" i="1"/>
  <c r="AC198" i="1"/>
  <c r="AC197" i="18" s="1"/>
  <c r="AD198" i="1"/>
  <c r="AE198" i="1"/>
  <c r="AF198" i="1"/>
  <c r="AG198" i="1"/>
  <c r="AH198" i="1"/>
  <c r="AI198" i="1"/>
  <c r="O199" i="1"/>
  <c r="X199" i="1"/>
  <c r="X198" i="18" s="1"/>
  <c r="X197" i="18" s="1"/>
  <c r="M200" i="1"/>
  <c r="Q200" i="1"/>
  <c r="R200" i="1"/>
  <c r="S200" i="1"/>
  <c r="T200" i="1"/>
  <c r="U200" i="1"/>
  <c r="V200" i="1"/>
  <c r="W200" i="1"/>
  <c r="Y200" i="1"/>
  <c r="Z200" i="1"/>
  <c r="AA200" i="1"/>
  <c r="AC200" i="1"/>
  <c r="AD200" i="1"/>
  <c r="AE200" i="1"/>
  <c r="AF200" i="1"/>
  <c r="AG200" i="1"/>
  <c r="AH200" i="1"/>
  <c r="AI200" i="1"/>
  <c r="X201" i="1"/>
  <c r="AB201" i="1"/>
  <c r="AB200" i="18" s="1"/>
  <c r="N204" i="1"/>
  <c r="X202" i="1"/>
  <c r="X201" i="18" s="1"/>
  <c r="AB202" i="1"/>
  <c r="AB201" i="18" s="1"/>
  <c r="X203" i="1"/>
  <c r="X202" i="18" s="1"/>
  <c r="AB203" i="1"/>
  <c r="M206" i="1"/>
  <c r="Q206" i="1"/>
  <c r="R206" i="1"/>
  <c r="S206" i="1"/>
  <c r="T206" i="1"/>
  <c r="U206" i="1"/>
  <c r="V206" i="1"/>
  <c r="W206" i="1"/>
  <c r="Y206" i="1"/>
  <c r="AA206" i="1"/>
  <c r="AC206" i="1"/>
  <c r="AC204" i="18" s="1"/>
  <c r="AD206" i="1"/>
  <c r="AE206" i="1"/>
  <c r="AF206" i="1"/>
  <c r="AG206" i="1"/>
  <c r="AH206" i="1"/>
  <c r="AI206" i="1"/>
  <c r="N207" i="1"/>
  <c r="X207" i="1"/>
  <c r="X205" i="18" s="1"/>
  <c r="X204" i="18" s="1"/>
  <c r="AB207" i="1"/>
  <c r="AB205" i="18" s="1"/>
  <c r="AB204" i="18" s="1"/>
  <c r="X209" i="1"/>
  <c r="X207" i="18" s="1"/>
  <c r="AB209" i="1"/>
  <c r="M210" i="1"/>
  <c r="M209" i="18" s="1"/>
  <c r="Q210" i="1"/>
  <c r="Q209" i="18" s="1"/>
  <c r="R210" i="1"/>
  <c r="R209" i="18" s="1"/>
  <c r="S210" i="1"/>
  <c r="S209" i="18" s="1"/>
  <c r="T210" i="1"/>
  <c r="T209" i="18" s="1"/>
  <c r="U210" i="1"/>
  <c r="U209" i="18" s="1"/>
  <c r="V210" i="1"/>
  <c r="V209" i="18" s="1"/>
  <c r="W210" i="1"/>
  <c r="W209" i="18" s="1"/>
  <c r="Y210" i="1"/>
  <c r="Z210" i="1"/>
  <c r="Z209" i="18" s="1"/>
  <c r="Z208" i="18" s="1"/>
  <c r="AA210" i="1"/>
  <c r="AA209" i="18" s="1"/>
  <c r="AA208" i="18" s="1"/>
  <c r="AC210" i="1"/>
  <c r="AC209" i="18" s="1"/>
  <c r="AD210" i="1"/>
  <c r="AD209" i="18" s="1"/>
  <c r="AE210" i="1"/>
  <c r="AE209" i="18" s="1"/>
  <c r="AF210" i="1"/>
  <c r="AF209" i="18" s="1"/>
  <c r="AF208" i="18" s="1"/>
  <c r="AG210" i="1"/>
  <c r="AG209" i="18" s="1"/>
  <c r="AH210" i="1"/>
  <c r="AH209" i="18" s="1"/>
  <c r="AI210" i="1"/>
  <c r="AI209" i="18" s="1"/>
  <c r="AL210" i="1"/>
  <c r="X211" i="1"/>
  <c r="X210" i="18" s="1"/>
  <c r="AB211" i="1"/>
  <c r="AB210" i="18" s="1"/>
  <c r="O212" i="1"/>
  <c r="X212" i="1"/>
  <c r="X211" i="18" s="1"/>
  <c r="AB212" i="1"/>
  <c r="AB211" i="18" s="1"/>
  <c r="O215" i="1"/>
  <c r="X215" i="1"/>
  <c r="AB215" i="1"/>
  <c r="X216" i="1"/>
  <c r="X212" i="18" s="1"/>
  <c r="AB216" i="1"/>
  <c r="AB212" i="18" s="1"/>
  <c r="X217" i="1"/>
  <c r="X213" i="18" s="1"/>
  <c r="AB217" i="1"/>
  <c r="AB213" i="18" s="1"/>
  <c r="X218" i="1"/>
  <c r="X214" i="18" s="1"/>
  <c r="AB218" i="1"/>
  <c r="AB214" i="18" s="1"/>
  <c r="X219" i="1"/>
  <c r="AB219" i="1"/>
  <c r="AB215" i="18" s="1"/>
  <c r="X220" i="1"/>
  <c r="X216" i="18" s="1"/>
  <c r="AB220" i="1"/>
  <c r="AB216" i="18" s="1"/>
  <c r="M221" i="1"/>
  <c r="Q221" i="1"/>
  <c r="R221" i="1"/>
  <c r="S221" i="1"/>
  <c r="T221" i="1"/>
  <c r="U221" i="1"/>
  <c r="V221" i="1"/>
  <c r="W221" i="1"/>
  <c r="Y221" i="1"/>
  <c r="Z221" i="1"/>
  <c r="AA221" i="1"/>
  <c r="AC221" i="1"/>
  <c r="AD221" i="1"/>
  <c r="AE221" i="1"/>
  <c r="AF221" i="1"/>
  <c r="AG221" i="1"/>
  <c r="AH221" i="1"/>
  <c r="AI221" i="1"/>
  <c r="X222" i="1"/>
  <c r="X218" i="18" s="1"/>
  <c r="AB222" i="1"/>
  <c r="AB218" i="18" s="1"/>
  <c r="O223" i="1"/>
  <c r="X223" i="1"/>
  <c r="AB223" i="1"/>
  <c r="AB219" i="18" s="1"/>
  <c r="X224" i="1"/>
  <c r="X220" i="18" s="1"/>
  <c r="AB224" i="1"/>
  <c r="X225" i="1"/>
  <c r="X221" i="18" s="1"/>
  <c r="AB225" i="1"/>
  <c r="AB221" i="18" s="1"/>
  <c r="M227" i="1"/>
  <c r="Q227" i="1"/>
  <c r="R227" i="1"/>
  <c r="S227" i="1"/>
  <c r="T227" i="1"/>
  <c r="U227" i="1"/>
  <c r="V227" i="1"/>
  <c r="W227" i="1"/>
  <c r="Y227" i="1"/>
  <c r="Z227" i="1"/>
  <c r="AA227" i="1"/>
  <c r="AC227" i="1"/>
  <c r="AD227" i="1"/>
  <c r="AE227" i="1"/>
  <c r="AF227" i="1"/>
  <c r="AG227" i="1"/>
  <c r="AH227" i="1"/>
  <c r="AI227" i="1"/>
  <c r="AL227" i="1"/>
  <c r="X228" i="1"/>
  <c r="AB228" i="1"/>
  <c r="X229" i="1"/>
  <c r="AB229" i="1"/>
  <c r="AB226" i="18" s="1"/>
  <c r="X230" i="1"/>
  <c r="X227" i="18" s="1"/>
  <c r="AB230" i="1"/>
  <c r="AB227" i="18" s="1"/>
  <c r="X231" i="1"/>
  <c r="X228" i="18" s="1"/>
  <c r="AB231" i="1"/>
  <c r="AB228" i="18" s="1"/>
  <c r="M232" i="1"/>
  <c r="N232" i="1"/>
  <c r="Q232" i="1"/>
  <c r="R232" i="1"/>
  <c r="S232" i="1"/>
  <c r="T232" i="1"/>
  <c r="U232" i="1"/>
  <c r="W232" i="1"/>
  <c r="Y232" i="1"/>
  <c r="Z232" i="1"/>
  <c r="AA232" i="1"/>
  <c r="AC232" i="1"/>
  <c r="AD232" i="1"/>
  <c r="AE232" i="1"/>
  <c r="AG232" i="1"/>
  <c r="AH232" i="1"/>
  <c r="AI232" i="1"/>
  <c r="O233" i="1"/>
  <c r="X233" i="1"/>
  <c r="X230" i="18" s="1"/>
  <c r="AB233" i="1"/>
  <c r="AB230" i="18" s="1"/>
  <c r="AL233" i="1"/>
  <c r="X234" i="1"/>
  <c r="AB234" i="1"/>
  <c r="X235" i="1"/>
  <c r="X232" i="18" s="1"/>
  <c r="AB235" i="1"/>
  <c r="AB232" i="18" s="1"/>
  <c r="X236" i="1"/>
  <c r="X233" i="18" s="1"/>
  <c r="AB236" i="1"/>
  <c r="AB233" i="18" s="1"/>
  <c r="X237" i="1"/>
  <c r="X234" i="18" s="1"/>
  <c r="AB237" i="1"/>
  <c r="AB234" i="18" s="1"/>
  <c r="AL237" i="1"/>
  <c r="H220" i="2" s="1"/>
  <c r="M238" i="1"/>
  <c r="N238" i="1"/>
  <c r="Q238" i="1"/>
  <c r="R238" i="1"/>
  <c r="S238" i="1"/>
  <c r="T238" i="1"/>
  <c r="U238" i="1"/>
  <c r="V238" i="1"/>
  <c r="W238" i="1"/>
  <c r="Y238" i="1"/>
  <c r="Z238" i="1"/>
  <c r="AA238" i="1"/>
  <c r="AC238" i="1"/>
  <c r="AD238" i="1"/>
  <c r="AE238" i="1"/>
  <c r="AF238" i="1"/>
  <c r="AG238" i="1"/>
  <c r="AH238" i="1"/>
  <c r="AI238" i="1"/>
  <c r="AL238" i="1"/>
  <c r="X239" i="1"/>
  <c r="X236" i="18" s="1"/>
  <c r="AB239" i="1"/>
  <c r="X240" i="1"/>
  <c r="X237" i="18" s="1"/>
  <c r="AB240" i="1"/>
  <c r="O241" i="1"/>
  <c r="X241" i="1"/>
  <c r="X238" i="18" s="1"/>
  <c r="AB241" i="1"/>
  <c r="AB238" i="18" s="1"/>
  <c r="X242" i="1"/>
  <c r="X239" i="18" s="1"/>
  <c r="AB242" i="1"/>
  <c r="AB239" i="18" s="1"/>
  <c r="M243" i="1"/>
  <c r="N243" i="1"/>
  <c r="Q243" i="1"/>
  <c r="R243" i="1"/>
  <c r="S243" i="1"/>
  <c r="T243" i="1"/>
  <c r="U243" i="1"/>
  <c r="V243" i="1"/>
  <c r="W243" i="1"/>
  <c r="Y243" i="1"/>
  <c r="Z243" i="1"/>
  <c r="AA243" i="1"/>
  <c r="AC243" i="1"/>
  <c r="AD243" i="1"/>
  <c r="AE243" i="1"/>
  <c r="AF243" i="1"/>
  <c r="AG243" i="1"/>
  <c r="AH243" i="1"/>
  <c r="AI243" i="1"/>
  <c r="AL243" i="1"/>
  <c r="H227" i="2" s="1"/>
  <c r="H226" i="2" s="1"/>
  <c r="O244" i="1"/>
  <c r="X244" i="1"/>
  <c r="AB244" i="1"/>
  <c r="AB241" i="18" s="1"/>
  <c r="M245" i="1"/>
  <c r="N245" i="1"/>
  <c r="Q245" i="1"/>
  <c r="R245" i="1"/>
  <c r="S245" i="1"/>
  <c r="T245" i="1"/>
  <c r="U245" i="1"/>
  <c r="V245" i="1"/>
  <c r="W245" i="1"/>
  <c r="Y245" i="1"/>
  <c r="Z245" i="1"/>
  <c r="AA245" i="1"/>
  <c r="AC245" i="1"/>
  <c r="AD245" i="1"/>
  <c r="AE245" i="1"/>
  <c r="AF245" i="1"/>
  <c r="AG245" i="1"/>
  <c r="AH245" i="1"/>
  <c r="AI245" i="1"/>
  <c r="AL245" i="1"/>
  <c r="H229" i="2" s="1"/>
  <c r="O246" i="1"/>
  <c r="X246" i="1"/>
  <c r="X243" i="18" s="1"/>
  <c r="AB246" i="1"/>
  <c r="AB243" i="18" s="1"/>
  <c r="X247" i="1"/>
  <c r="X244" i="18" s="1"/>
  <c r="AB247" i="1"/>
  <c r="AB244" i="18" s="1"/>
  <c r="M249" i="1"/>
  <c r="N249" i="1"/>
  <c r="Q249" i="1"/>
  <c r="R249" i="1"/>
  <c r="S249" i="1"/>
  <c r="T249" i="1"/>
  <c r="U249" i="1"/>
  <c r="V249" i="1"/>
  <c r="W249" i="1"/>
  <c r="Y249" i="1"/>
  <c r="Z249" i="1"/>
  <c r="AA249" i="1"/>
  <c r="AC249" i="1"/>
  <c r="AD249" i="1"/>
  <c r="AE249" i="1"/>
  <c r="AF249" i="1"/>
  <c r="AG249" i="1"/>
  <c r="AH249" i="1"/>
  <c r="AI249" i="1"/>
  <c r="AL249" i="1"/>
  <c r="H233" i="2" s="1"/>
  <c r="X250" i="1"/>
  <c r="X248" i="18" s="1"/>
  <c r="AB250" i="1"/>
  <c r="AB248" i="18" s="1"/>
  <c r="X251" i="1"/>
  <c r="X249" i="18" s="1"/>
  <c r="AB251" i="1"/>
  <c r="AB249" i="18" s="1"/>
  <c r="M255" i="1"/>
  <c r="N255" i="1"/>
  <c r="Q255" i="1"/>
  <c r="R255" i="1"/>
  <c r="S255" i="1"/>
  <c r="T255" i="1"/>
  <c r="U255" i="1"/>
  <c r="V255" i="1"/>
  <c r="W255" i="1"/>
  <c r="Y255" i="1"/>
  <c r="Z255" i="1"/>
  <c r="AA255" i="1"/>
  <c r="AC255" i="1"/>
  <c r="AD255" i="1"/>
  <c r="AE255" i="1"/>
  <c r="AF255" i="1"/>
  <c r="AG255" i="1"/>
  <c r="AH255" i="1"/>
  <c r="AI255" i="1"/>
  <c r="X257" i="1"/>
  <c r="X255" i="18" s="1"/>
  <c r="AB257" i="1"/>
  <c r="AB255" i="18" s="1"/>
  <c r="X258" i="1"/>
  <c r="X257" i="18" s="1"/>
  <c r="AB258" i="1"/>
  <c r="AB257" i="18" s="1"/>
  <c r="X259" i="1"/>
  <c r="AB259" i="1"/>
  <c r="AB258" i="18" s="1"/>
  <c r="X260" i="1"/>
  <c r="X259" i="18" s="1"/>
  <c r="AB260" i="1"/>
  <c r="AB259" i="18" s="1"/>
  <c r="X261" i="1"/>
  <c r="X260" i="18" s="1"/>
  <c r="AB261" i="1"/>
  <c r="AB260" i="18" s="1"/>
  <c r="O262" i="1"/>
  <c r="D245" i="2" s="1"/>
  <c r="X262" i="1"/>
  <c r="X261" i="18" s="1"/>
  <c r="AB262" i="1"/>
  <c r="O263" i="1"/>
  <c r="X263" i="1"/>
  <c r="X262" i="18" s="1"/>
  <c r="AB263" i="1"/>
  <c r="O264" i="1"/>
  <c r="D247" i="2" s="1"/>
  <c r="X264" i="1"/>
  <c r="AB264" i="1"/>
  <c r="AB263" i="18" s="1"/>
  <c r="Q267" i="1"/>
  <c r="R267" i="1"/>
  <c r="S267" i="1"/>
  <c r="T267" i="1"/>
  <c r="U267" i="1"/>
  <c r="V267" i="1"/>
  <c r="W267" i="1"/>
  <c r="Y267" i="1"/>
  <c r="Z267" i="1"/>
  <c r="AA267" i="1"/>
  <c r="AC267" i="1"/>
  <c r="AD267" i="1"/>
  <c r="AE267" i="1"/>
  <c r="AF267" i="1"/>
  <c r="E109" i="13" s="1"/>
  <c r="AG267" i="1"/>
  <c r="AH267" i="1"/>
  <c r="AI267" i="1"/>
  <c r="X268" i="1"/>
  <c r="AB268" i="1"/>
  <c r="AB268" i="18" s="1"/>
  <c r="X269" i="1"/>
  <c r="X269" i="18" s="1"/>
  <c r="AB269" i="1"/>
  <c r="AB269" i="18" s="1"/>
  <c r="X270" i="1"/>
  <c r="AB270" i="1"/>
  <c r="AB270" i="18" s="1"/>
  <c r="X271" i="1"/>
  <c r="X271" i="18" s="1"/>
  <c r="AB271" i="1"/>
  <c r="AB271" i="18" s="1"/>
  <c r="X272" i="1"/>
  <c r="X272" i="18" s="1"/>
  <c r="AB272" i="1"/>
  <c r="AB272" i="18" s="1"/>
  <c r="X273" i="1"/>
  <c r="AB273" i="1"/>
  <c r="AB273" i="18" s="1"/>
  <c r="X274" i="1"/>
  <c r="X274" i="18" s="1"/>
  <c r="AB274" i="1"/>
  <c r="AB274" i="18" s="1"/>
  <c r="X275" i="1"/>
  <c r="X275" i="18" s="1"/>
  <c r="AB275" i="1"/>
  <c r="AB275" i="18" s="1"/>
  <c r="N277" i="1"/>
  <c r="Q277" i="1"/>
  <c r="R277" i="1"/>
  <c r="S277" i="1"/>
  <c r="T277" i="1"/>
  <c r="U277" i="1"/>
  <c r="V277" i="1"/>
  <c r="W277" i="1"/>
  <c r="Y277" i="1"/>
  <c r="Z277" i="1"/>
  <c r="AA277" i="1"/>
  <c r="AC277" i="1"/>
  <c r="AD277" i="1"/>
  <c r="AE277" i="1"/>
  <c r="AF277" i="1"/>
  <c r="AG277" i="1"/>
  <c r="AH277" i="1"/>
  <c r="AI277" i="1"/>
  <c r="AL277" i="1"/>
  <c r="X278" i="1"/>
  <c r="X278" i="18" s="1"/>
  <c r="AB278" i="1"/>
  <c r="AB277" i="1" s="1"/>
  <c r="N280" i="1"/>
  <c r="Q280" i="1"/>
  <c r="R280" i="1"/>
  <c r="S280" i="1"/>
  <c r="T280" i="1"/>
  <c r="U280" i="1"/>
  <c r="V280" i="1"/>
  <c r="W280" i="1"/>
  <c r="Y280" i="1"/>
  <c r="Z280" i="1"/>
  <c r="AA280" i="1"/>
  <c r="AC280" i="1"/>
  <c r="AD280" i="1"/>
  <c r="AE280" i="1"/>
  <c r="AF280" i="1"/>
  <c r="AG280" i="1"/>
  <c r="AH280" i="1"/>
  <c r="AI280" i="1"/>
  <c r="X281" i="1"/>
  <c r="X281" i="18" s="1"/>
  <c r="AB281" i="1"/>
  <c r="X282" i="1"/>
  <c r="X283" i="18" s="1"/>
  <c r="AB282" i="1"/>
  <c r="AB283" i="18" s="1"/>
  <c r="X283" i="1"/>
  <c r="X284" i="18" s="1"/>
  <c r="AB283" i="1"/>
  <c r="AB284" i="18" s="1"/>
  <c r="Q285" i="1"/>
  <c r="R285" i="1"/>
  <c r="S285" i="1"/>
  <c r="T285" i="1"/>
  <c r="U285" i="1"/>
  <c r="V285" i="1"/>
  <c r="W285" i="1"/>
  <c r="Y285" i="1"/>
  <c r="Z285" i="1"/>
  <c r="AA285" i="1"/>
  <c r="AC285" i="1"/>
  <c r="AD285" i="1"/>
  <c r="AE285" i="1"/>
  <c r="AF285" i="1"/>
  <c r="AG285" i="1"/>
  <c r="AH285" i="1"/>
  <c r="AI285" i="1"/>
  <c r="X287" i="1"/>
  <c r="X287" i="18" s="1"/>
  <c r="AB287" i="1"/>
  <c r="X288" i="1"/>
  <c r="X289" i="18" s="1"/>
  <c r="AB288" i="1"/>
  <c r="X289" i="1"/>
  <c r="AB289" i="1"/>
  <c r="AB290" i="18" s="1"/>
  <c r="AL294" i="1"/>
  <c r="X295" i="1"/>
  <c r="X296" i="18" s="1"/>
  <c r="AB295" i="1"/>
  <c r="AB296" i="18" s="1"/>
  <c r="M296" i="1"/>
  <c r="M294" i="1" s="1"/>
  <c r="Q296" i="1"/>
  <c r="Q294" i="1" s="1"/>
  <c r="R296" i="1"/>
  <c r="R294" i="1" s="1"/>
  <c r="S296" i="1"/>
  <c r="S294" i="1" s="1"/>
  <c r="T296" i="1"/>
  <c r="T294" i="1" s="1"/>
  <c r="U296" i="1"/>
  <c r="U294" i="1" s="1"/>
  <c r="V296" i="1"/>
  <c r="W296" i="1"/>
  <c r="W294" i="1" s="1"/>
  <c r="Y296" i="1"/>
  <c r="Y294" i="1" s="1"/>
  <c r="Z296" i="1"/>
  <c r="Z294" i="1" s="1"/>
  <c r="AA296" i="1"/>
  <c r="AA294" i="1" s="1"/>
  <c r="AC296" i="1"/>
  <c r="AC294" i="1" s="1"/>
  <c r="AD296" i="1"/>
  <c r="AD294" i="1" s="1"/>
  <c r="AE296" i="1"/>
  <c r="AE294" i="1" s="1"/>
  <c r="AF296" i="1"/>
  <c r="AF294" i="1" s="1"/>
  <c r="AG296" i="1"/>
  <c r="AG294" i="1" s="1"/>
  <c r="AH296" i="1"/>
  <c r="AH294" i="1" s="1"/>
  <c r="AI296" i="1"/>
  <c r="AI294" i="1" s="1"/>
  <c r="X298" i="18"/>
  <c r="X297" i="18" s="1"/>
  <c r="X298" i="1"/>
  <c r="X299" i="18" s="1"/>
  <c r="AB298" i="1"/>
  <c r="AB299" i="18" s="1"/>
  <c r="X299" i="1"/>
  <c r="X300" i="18" s="1"/>
  <c r="AB299" i="1"/>
  <c r="AB300" i="18" s="1"/>
  <c r="X300" i="1"/>
  <c r="X301" i="18" s="1"/>
  <c r="AB300" i="1"/>
  <c r="AB301" i="18" s="1"/>
  <c r="X301" i="1"/>
  <c r="X302" i="18" s="1"/>
  <c r="AB301" i="1"/>
  <c r="X302" i="1"/>
  <c r="AB302" i="1"/>
  <c r="AB303" i="18" s="1"/>
  <c r="M304" i="1"/>
  <c r="N304" i="1"/>
  <c r="Q304" i="1"/>
  <c r="R304" i="1"/>
  <c r="S304" i="1"/>
  <c r="T304" i="1"/>
  <c r="U304" i="1"/>
  <c r="V304" i="1"/>
  <c r="W304" i="1"/>
  <c r="Y304" i="1"/>
  <c r="Z304" i="1"/>
  <c r="AA304" i="1"/>
  <c r="AC304" i="1"/>
  <c r="AD304" i="1"/>
  <c r="AE304" i="1"/>
  <c r="AF304" i="1"/>
  <c r="AG304" i="1"/>
  <c r="AH304" i="1"/>
  <c r="AI304" i="1"/>
  <c r="AL304" i="1"/>
  <c r="X305" i="1"/>
  <c r="X307" i="18" s="1"/>
  <c r="AB305" i="1"/>
  <c r="AB307" i="18" s="1"/>
  <c r="M306" i="1"/>
  <c r="N306" i="1"/>
  <c r="Q306" i="1"/>
  <c r="R306" i="1"/>
  <c r="S306" i="1"/>
  <c r="T306" i="1"/>
  <c r="U306" i="1"/>
  <c r="V306" i="1"/>
  <c r="W306" i="1"/>
  <c r="Y306" i="1"/>
  <c r="Z306" i="1"/>
  <c r="AA306" i="1"/>
  <c r="AC306" i="1"/>
  <c r="AD306" i="1"/>
  <c r="AE306" i="1"/>
  <c r="AF306" i="1"/>
  <c r="AG306" i="1"/>
  <c r="AH306" i="1"/>
  <c r="AI306" i="1"/>
  <c r="AL306" i="1"/>
  <c r="X307" i="1"/>
  <c r="AB307" i="1"/>
  <c r="AB309" i="18" s="1"/>
  <c r="X308" i="1"/>
  <c r="X310" i="18" s="1"/>
  <c r="AB308" i="1"/>
  <c r="AB310" i="18" s="1"/>
  <c r="X309" i="1"/>
  <c r="X311" i="18" s="1"/>
  <c r="AB309" i="1"/>
  <c r="AB311" i="18" s="1"/>
  <c r="X310" i="1"/>
  <c r="X312" i="18" s="1"/>
  <c r="AB310" i="1"/>
  <c r="M311" i="1"/>
  <c r="N311" i="1"/>
  <c r="Q311" i="1"/>
  <c r="R311" i="1"/>
  <c r="S311" i="1"/>
  <c r="T311" i="1"/>
  <c r="U311" i="1"/>
  <c r="V311" i="1"/>
  <c r="W311" i="1"/>
  <c r="Y311" i="1"/>
  <c r="Z311" i="1"/>
  <c r="AA311" i="1"/>
  <c r="AC311" i="1"/>
  <c r="AD311" i="1"/>
  <c r="AE311" i="1"/>
  <c r="AF311" i="1"/>
  <c r="AG311" i="1"/>
  <c r="AH311" i="1"/>
  <c r="AI311" i="1"/>
  <c r="O312" i="1"/>
  <c r="X312" i="1"/>
  <c r="X311" i="1" s="1"/>
  <c r="AB312" i="1"/>
  <c r="AB314" i="18" s="1"/>
  <c r="M317" i="1"/>
  <c r="N317" i="1"/>
  <c r="Q317" i="1"/>
  <c r="R317" i="1"/>
  <c r="S317" i="1"/>
  <c r="T317" i="1"/>
  <c r="U317" i="1"/>
  <c r="V317" i="1"/>
  <c r="W317" i="1"/>
  <c r="Y317" i="1"/>
  <c r="Z317" i="1"/>
  <c r="AA317" i="1"/>
  <c r="AC317" i="1"/>
  <c r="AD317" i="1"/>
  <c r="AE317" i="1"/>
  <c r="AF317" i="1"/>
  <c r="AG317" i="1"/>
  <c r="AH317" i="1"/>
  <c r="AI317" i="1"/>
  <c r="AL317" i="1"/>
  <c r="X318" i="1"/>
  <c r="AB318" i="1"/>
  <c r="AB318" i="18" s="1"/>
  <c r="X319" i="1"/>
  <c r="X319" i="18" s="1"/>
  <c r="AB319" i="1"/>
  <c r="AB319" i="18" s="1"/>
  <c r="M324" i="1"/>
  <c r="N324" i="1"/>
  <c r="Q324" i="1"/>
  <c r="R324" i="1"/>
  <c r="S324" i="1"/>
  <c r="T324" i="1"/>
  <c r="U324" i="1"/>
  <c r="V324" i="1"/>
  <c r="W324" i="1"/>
  <c r="Y324" i="1"/>
  <c r="Z324" i="1"/>
  <c r="AA324" i="1"/>
  <c r="AC324" i="1"/>
  <c r="AD324" i="1"/>
  <c r="AE324" i="1"/>
  <c r="AF324" i="1"/>
  <c r="AG324" i="1"/>
  <c r="AH324" i="1"/>
  <c r="AI324" i="1"/>
  <c r="AL324" i="1"/>
  <c r="X325" i="1"/>
  <c r="X325" i="18" s="1"/>
  <c r="AB325" i="1"/>
  <c r="X326" i="1"/>
  <c r="AB326" i="1"/>
  <c r="AB326" i="18" s="1"/>
  <c r="X327" i="1"/>
  <c r="AB327" i="1"/>
  <c r="AB327" i="18" s="1"/>
  <c r="X328" i="1"/>
  <c r="X328" i="18" s="1"/>
  <c r="AB328" i="1"/>
  <c r="AB328" i="18" s="1"/>
  <c r="X329" i="1"/>
  <c r="X329" i="18" s="1"/>
  <c r="AB329" i="1"/>
  <c r="AB329" i="18" s="1"/>
  <c r="O330" i="1"/>
  <c r="X330" i="1"/>
  <c r="X330" i="18" s="1"/>
  <c r="AB330" i="1"/>
  <c r="X331" i="1"/>
  <c r="X331" i="18" s="1"/>
  <c r="AB331" i="1"/>
  <c r="AB331" i="18" s="1"/>
  <c r="X332" i="1"/>
  <c r="X332" i="18" s="1"/>
  <c r="AB332" i="1"/>
  <c r="M334" i="1"/>
  <c r="N334" i="1"/>
  <c r="Q334" i="1"/>
  <c r="R334" i="1"/>
  <c r="S334" i="1"/>
  <c r="T334" i="1"/>
  <c r="U334" i="1"/>
  <c r="V334" i="1"/>
  <c r="W334" i="1"/>
  <c r="Y334" i="1"/>
  <c r="Z334" i="1"/>
  <c r="AA334" i="1"/>
  <c r="AC334" i="1"/>
  <c r="AD334" i="1"/>
  <c r="AE334" i="1"/>
  <c r="AF334" i="1"/>
  <c r="AG334" i="1"/>
  <c r="AH334" i="1"/>
  <c r="AI334" i="1"/>
  <c r="AL334" i="1"/>
  <c r="X335" i="1"/>
  <c r="AB335" i="1"/>
  <c r="AB336" i="18" s="1"/>
  <c r="X336" i="1"/>
  <c r="X337" i="18" s="1"/>
  <c r="AB336" i="1"/>
  <c r="X337" i="1"/>
  <c r="X338" i="18" s="1"/>
  <c r="AB337" i="1"/>
  <c r="AB338" i="18" s="1"/>
  <c r="X338" i="1"/>
  <c r="AB338" i="1"/>
  <c r="AB339" i="18" s="1"/>
  <c r="X339" i="1"/>
  <c r="X340" i="18" s="1"/>
  <c r="AB339" i="1"/>
  <c r="X340" i="1"/>
  <c r="X341" i="18" s="1"/>
  <c r="AB340" i="1"/>
  <c r="AB341" i="18" s="1"/>
  <c r="X341" i="1"/>
  <c r="AB341" i="1"/>
  <c r="AB342" i="18" s="1"/>
  <c r="X342" i="1"/>
  <c r="X343" i="18" s="1"/>
  <c r="AB342" i="1"/>
  <c r="AB343" i="18" s="1"/>
  <c r="M347" i="1"/>
  <c r="N347" i="1"/>
  <c r="Q347" i="1"/>
  <c r="R347" i="1"/>
  <c r="S347" i="1"/>
  <c r="T347" i="1"/>
  <c r="U347" i="1"/>
  <c r="V347" i="1"/>
  <c r="W347" i="1"/>
  <c r="Y347" i="1"/>
  <c r="Z347" i="1"/>
  <c r="AA347" i="1"/>
  <c r="AC347" i="1"/>
  <c r="AD347" i="1"/>
  <c r="AE347" i="1"/>
  <c r="AF347" i="1"/>
  <c r="AG347" i="1"/>
  <c r="AH347" i="1"/>
  <c r="AI347" i="1"/>
  <c r="AL347" i="1"/>
  <c r="X348" i="1"/>
  <c r="AB348" i="1"/>
  <c r="X349" i="1"/>
  <c r="AB349" i="1"/>
  <c r="AB350" i="18" s="1"/>
  <c r="M350" i="1"/>
  <c r="N350" i="1"/>
  <c r="Q350" i="1"/>
  <c r="R350" i="1"/>
  <c r="S350" i="1"/>
  <c r="T350" i="1"/>
  <c r="U350" i="1"/>
  <c r="V350" i="1"/>
  <c r="W350" i="1"/>
  <c r="Y350" i="1"/>
  <c r="Z350" i="1"/>
  <c r="AA350" i="1"/>
  <c r="AC350" i="1"/>
  <c r="AD350" i="1"/>
  <c r="AE350" i="1"/>
  <c r="AF350" i="1"/>
  <c r="AG350" i="1"/>
  <c r="AH350" i="1"/>
  <c r="AI350" i="1"/>
  <c r="X351" i="1"/>
  <c r="X352" i="18" s="1"/>
  <c r="AB351" i="1"/>
  <c r="X352" i="1"/>
  <c r="X353" i="18" s="1"/>
  <c r="AB352" i="1"/>
  <c r="AB353" i="18" s="1"/>
  <c r="X353" i="1"/>
  <c r="X354" i="18" s="1"/>
  <c r="AB353" i="1"/>
  <c r="AB354" i="18" s="1"/>
  <c r="X354" i="1"/>
  <c r="X355" i="18" s="1"/>
  <c r="AB354" i="1"/>
  <c r="AB355" i="18" s="1"/>
  <c r="X355" i="1"/>
  <c r="X356" i="18" s="1"/>
  <c r="AB355" i="1"/>
  <c r="AB356" i="18" s="1"/>
  <c r="X356" i="1"/>
  <c r="X357" i="18" s="1"/>
  <c r="AB356" i="1"/>
  <c r="AB357" i="18" s="1"/>
  <c r="AL356" i="1"/>
  <c r="N95" i="17" s="1"/>
  <c r="X357" i="1"/>
  <c r="X358" i="18" s="1"/>
  <c r="AB357" i="1"/>
  <c r="AB358" i="18" s="1"/>
  <c r="M358" i="1"/>
  <c r="N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H358" i="1"/>
  <c r="AI358" i="1"/>
  <c r="AL358" i="1"/>
  <c r="H334" i="2" s="1"/>
  <c r="AJ359" i="1"/>
  <c r="AJ358" i="1" s="1"/>
  <c r="F334" i="2" s="1"/>
  <c r="M362" i="1"/>
  <c r="N362" i="1"/>
  <c r="Q362" i="1"/>
  <c r="R362" i="1"/>
  <c r="S362" i="1"/>
  <c r="T362" i="1"/>
  <c r="U362" i="1"/>
  <c r="V362" i="1"/>
  <c r="W362" i="1"/>
  <c r="Y362" i="1"/>
  <c r="Z362" i="1"/>
  <c r="AA362" i="1"/>
  <c r="AC362" i="1"/>
  <c r="AD362" i="1"/>
  <c r="AE362" i="1"/>
  <c r="AF362" i="1"/>
  <c r="AG362" i="1"/>
  <c r="AH362" i="1"/>
  <c r="AI362" i="1"/>
  <c r="AL362" i="1"/>
  <c r="X363" i="1"/>
  <c r="AB363" i="1"/>
  <c r="AB364" i="18" s="1"/>
  <c r="X364" i="1"/>
  <c r="X365" i="18" s="1"/>
  <c r="AB364" i="1"/>
  <c r="M365" i="1"/>
  <c r="N365" i="1"/>
  <c r="Q365" i="1"/>
  <c r="R365" i="1"/>
  <c r="S365" i="1"/>
  <c r="T365" i="1"/>
  <c r="U365" i="1"/>
  <c r="V365" i="1"/>
  <c r="W365" i="1"/>
  <c r="Y365" i="1"/>
  <c r="Z365" i="1"/>
  <c r="AA365" i="1"/>
  <c r="AC365" i="1"/>
  <c r="AD365" i="1"/>
  <c r="AE365" i="1"/>
  <c r="AF365" i="1"/>
  <c r="AG365" i="1"/>
  <c r="AH365" i="1"/>
  <c r="AI365" i="1"/>
  <c r="AL365" i="1"/>
  <c r="X366" i="1"/>
  <c r="AB366" i="1"/>
  <c r="AB365" i="1" s="1"/>
  <c r="M368" i="1"/>
  <c r="N368" i="1"/>
  <c r="Q368" i="1"/>
  <c r="R368" i="1"/>
  <c r="S368" i="1"/>
  <c r="T368" i="1"/>
  <c r="U368" i="1"/>
  <c r="V368" i="1"/>
  <c r="W368" i="1"/>
  <c r="Y368" i="1"/>
  <c r="Z368" i="1"/>
  <c r="AA368" i="1"/>
  <c r="AC368" i="1"/>
  <c r="AD368" i="1"/>
  <c r="AE368" i="1"/>
  <c r="AF368" i="1"/>
  <c r="AG368" i="1"/>
  <c r="AH368" i="1"/>
  <c r="AI368" i="1"/>
  <c r="AL368" i="1"/>
  <c r="X369" i="1"/>
  <c r="X371" i="18" s="1"/>
  <c r="AB369" i="1"/>
  <c r="AB371" i="18" s="1"/>
  <c r="X370" i="1"/>
  <c r="AB370" i="1"/>
  <c r="AB372" i="18" s="1"/>
  <c r="M373" i="1"/>
  <c r="M372" i="1" s="1"/>
  <c r="N373" i="1"/>
  <c r="Q373" i="1"/>
  <c r="Q372" i="1" s="1"/>
  <c r="R373" i="1"/>
  <c r="R372" i="1" s="1"/>
  <c r="S373" i="1"/>
  <c r="S372" i="1" s="1"/>
  <c r="T373" i="1"/>
  <c r="T372" i="1" s="1"/>
  <c r="U373" i="1"/>
  <c r="U372" i="1" s="1"/>
  <c r="V373" i="1"/>
  <c r="V372" i="1" s="1"/>
  <c r="W373" i="1"/>
  <c r="Y373" i="1"/>
  <c r="Z373" i="1"/>
  <c r="Z372" i="1" s="1"/>
  <c r="AA373" i="1"/>
  <c r="AC373" i="1"/>
  <c r="AC372" i="1" s="1"/>
  <c r="AD373" i="1"/>
  <c r="AE373" i="1"/>
  <c r="AF373" i="1"/>
  <c r="AF372" i="1" s="1"/>
  <c r="AG373" i="1"/>
  <c r="AG372" i="1" s="1"/>
  <c r="AH373" i="1"/>
  <c r="AH372" i="1" s="1"/>
  <c r="AI373" i="1"/>
  <c r="AI372" i="1" s="1"/>
  <c r="X374" i="1"/>
  <c r="X377" i="18" s="1"/>
  <c r="AB374" i="1"/>
  <c r="X375" i="1"/>
  <c r="AB375" i="1"/>
  <c r="AB378" i="18" s="1"/>
  <c r="A2" i="17"/>
  <c r="O9" i="17"/>
  <c r="P9" i="17"/>
  <c r="Q9" i="17"/>
  <c r="R9" i="17"/>
  <c r="S9" i="17"/>
  <c r="T9" i="17"/>
  <c r="U9" i="17"/>
  <c r="W9" i="17"/>
  <c r="Y9" i="17"/>
  <c r="Z9" i="17"/>
  <c r="X9" i="17"/>
  <c r="AE66" i="17"/>
  <c r="AE68" i="17"/>
  <c r="AE69" i="17"/>
  <c r="A3" i="11"/>
  <c r="D43" i="11"/>
  <c r="D63" i="11"/>
  <c r="D94" i="11"/>
  <c r="D101" i="11"/>
  <c r="D103" i="11"/>
  <c r="D106" i="11"/>
  <c r="D111" i="11"/>
  <c r="D119" i="11"/>
  <c r="D122" i="11"/>
  <c r="D133" i="11"/>
  <c r="D129" i="11" s="1"/>
  <c r="D18" i="12" s="1"/>
  <c r="AP154" i="1" s="1"/>
  <c r="D136" i="11"/>
  <c r="D146" i="11"/>
  <c r="D145" i="11" s="1"/>
  <c r="D150" i="11"/>
  <c r="D149" i="11" s="1"/>
  <c r="D154" i="11"/>
  <c r="D153" i="11" s="1"/>
  <c r="E145" i="13" s="1"/>
  <c r="D162" i="11"/>
  <c r="D161" i="11" s="1"/>
  <c r="D192" i="11"/>
  <c r="D195" i="11"/>
  <c r="D194" i="11" s="1"/>
  <c r="D193" i="11" s="1"/>
  <c r="E165" i="13" s="1"/>
  <c r="D202" i="11"/>
  <c r="D201" i="11" s="1"/>
  <c r="D200" i="11" s="1"/>
  <c r="D199" i="11" s="1"/>
  <c r="J171" i="11" s="1"/>
  <c r="D219" i="11"/>
  <c r="D218" i="11" s="1"/>
  <c r="D217" i="11" s="1"/>
  <c r="G38" i="11" s="1"/>
  <c r="D255" i="11"/>
  <c r="D263" i="11"/>
  <c r="D267" i="11"/>
  <c r="D269" i="11"/>
  <c r="D271" i="11"/>
  <c r="D276" i="11"/>
  <c r="D278" i="11"/>
  <c r="D280" i="11"/>
  <c r="D286" i="11"/>
  <c r="D285" i="11" s="1"/>
  <c r="E202" i="13" s="1"/>
  <c r="D290" i="11"/>
  <c r="D299" i="11"/>
  <c r="P19" i="15"/>
  <c r="P20" i="15"/>
  <c r="P21" i="15"/>
  <c r="P22" i="15"/>
  <c r="P24" i="15"/>
  <c r="P25" i="15"/>
  <c r="P26" i="15"/>
  <c r="P27" i="15"/>
  <c r="P28" i="15"/>
  <c r="P30" i="15"/>
  <c r="P31" i="15"/>
  <c r="P32" i="15"/>
  <c r="P33" i="15"/>
  <c r="P34" i="15"/>
  <c r="P36" i="15"/>
  <c r="P37" i="15"/>
  <c r="P40" i="15"/>
  <c r="P41" i="15"/>
  <c r="P42" i="15"/>
  <c r="P43" i="15"/>
  <c r="P44" i="15"/>
  <c r="R45" i="15"/>
  <c r="P46" i="15"/>
  <c r="P47" i="15"/>
  <c r="P48" i="15"/>
  <c r="P49" i="15"/>
  <c r="P50" i="15"/>
  <c r="P56" i="15"/>
  <c r="P57" i="15"/>
  <c r="P58" i="15"/>
  <c r="P59" i="15"/>
  <c r="P60" i="15"/>
  <c r="P62" i="15"/>
  <c r="P63" i="15"/>
  <c r="P64" i="15"/>
  <c r="P65" i="15"/>
  <c r="P66" i="15"/>
  <c r="P68" i="15"/>
  <c r="P69" i="15"/>
  <c r="P70" i="15"/>
  <c r="P71" i="15"/>
  <c r="P72" i="15"/>
  <c r="P73" i="15"/>
  <c r="P74" i="15"/>
  <c r="P76" i="15"/>
  <c r="P77" i="15"/>
  <c r="P78" i="15"/>
  <c r="P79" i="15"/>
  <c r="P80" i="15"/>
  <c r="P81" i="15"/>
  <c r="P82" i="15"/>
  <c r="P84" i="15"/>
  <c r="P85" i="15"/>
  <c r="P86" i="15"/>
  <c r="P87" i="15"/>
  <c r="P89" i="15"/>
  <c r="P90" i="15"/>
  <c r="P91" i="15"/>
  <c r="P93" i="15"/>
  <c r="P94" i="15"/>
  <c r="P95" i="15"/>
  <c r="P97" i="15"/>
  <c r="P98" i="15"/>
  <c r="P99" i="15"/>
  <c r="P100" i="15"/>
  <c r="P101" i="15"/>
  <c r="P102" i="15"/>
  <c r="P103" i="15"/>
  <c r="P104" i="15"/>
  <c r="P105" i="15"/>
  <c r="P107" i="15"/>
  <c r="P108" i="15"/>
  <c r="P109" i="15"/>
  <c r="P110" i="15"/>
  <c r="P111" i="15"/>
  <c r="P112" i="15"/>
  <c r="P117" i="15"/>
  <c r="P118" i="15"/>
  <c r="P119" i="15"/>
  <c r="P120" i="15"/>
  <c r="P121" i="15"/>
  <c r="P123" i="15"/>
  <c r="P124" i="15"/>
  <c r="P125" i="15"/>
  <c r="P126" i="15"/>
  <c r="P128" i="15"/>
  <c r="P129" i="15"/>
  <c r="P130" i="15"/>
  <c r="P131" i="15"/>
  <c r="P132" i="15"/>
  <c r="P133" i="15"/>
  <c r="P134" i="15"/>
  <c r="P136" i="15"/>
  <c r="P137" i="15"/>
  <c r="P139" i="15"/>
  <c r="P140" i="15"/>
  <c r="P141" i="15"/>
  <c r="P142" i="15"/>
  <c r="P144" i="15"/>
  <c r="P145" i="15"/>
  <c r="P146" i="15"/>
  <c r="P147" i="15"/>
  <c r="P148" i="15"/>
  <c r="P149" i="15"/>
  <c r="P150" i="15"/>
  <c r="P151" i="15"/>
  <c r="N153" i="15"/>
  <c r="P153" i="15"/>
  <c r="N154" i="15"/>
  <c r="P154" i="15"/>
  <c r="P157" i="15"/>
  <c r="P158" i="15"/>
  <c r="P159" i="15"/>
  <c r="P160" i="15"/>
  <c r="P164" i="15"/>
  <c r="P171" i="15"/>
  <c r="P172" i="15"/>
  <c r="P174" i="15"/>
  <c r="P175" i="15"/>
  <c r="P176" i="15"/>
  <c r="P177" i="15"/>
  <c r="P178" i="15"/>
  <c r="P179" i="15"/>
  <c r="P180" i="15"/>
  <c r="P182" i="15"/>
  <c r="P183" i="15"/>
  <c r="P185" i="15"/>
  <c r="P188" i="15"/>
  <c r="P189" i="15"/>
  <c r="P190" i="15"/>
  <c r="P192" i="15"/>
  <c r="P194" i="15"/>
  <c r="P195" i="15"/>
  <c r="P201" i="15"/>
  <c r="P202" i="15"/>
  <c r="P203" i="15"/>
  <c r="P204" i="15"/>
  <c r="L205" i="15"/>
  <c r="P205" i="15"/>
  <c r="L206" i="15"/>
  <c r="P206" i="15"/>
  <c r="L207" i="15"/>
  <c r="P207" i="15"/>
  <c r="L208" i="15"/>
  <c r="P208" i="15"/>
  <c r="L209" i="15"/>
  <c r="P209" i="15"/>
  <c r="P211" i="15"/>
  <c r="P212" i="15"/>
  <c r="P213" i="15"/>
  <c r="P214" i="15"/>
  <c r="P218" i="15"/>
  <c r="P219" i="15"/>
  <c r="P220" i="15"/>
  <c r="P221" i="15"/>
  <c r="P224" i="15"/>
  <c r="P225" i="15"/>
  <c r="P226" i="15"/>
  <c r="P229" i="15"/>
  <c r="P230" i="15"/>
  <c r="P231" i="15"/>
  <c r="P232" i="15"/>
  <c r="P234" i="15"/>
  <c r="P236" i="15"/>
  <c r="P237" i="15"/>
  <c r="L241" i="15"/>
  <c r="N241" i="15"/>
  <c r="P241" i="15"/>
  <c r="P242" i="15"/>
  <c r="P253" i="15"/>
  <c r="N278" i="15"/>
  <c r="P278" i="15"/>
  <c r="N279" i="15"/>
  <c r="P279" i="15"/>
  <c r="P290" i="15"/>
  <c r="P291" i="15"/>
  <c r="P292" i="15"/>
  <c r="P293" i="15"/>
  <c r="P294" i="15"/>
  <c r="P295" i="15"/>
  <c r="P296" i="15"/>
  <c r="P302" i="15"/>
  <c r="P303" i="15"/>
  <c r="P304" i="15"/>
  <c r="P305" i="15"/>
  <c r="P311" i="15"/>
  <c r="P312" i="15"/>
  <c r="P318" i="15"/>
  <c r="P319" i="15"/>
  <c r="P320" i="15"/>
  <c r="P321" i="15"/>
  <c r="P322" i="15"/>
  <c r="P323" i="15"/>
  <c r="P324" i="15"/>
  <c r="P325" i="15"/>
  <c r="P329" i="15"/>
  <c r="P330" i="15"/>
  <c r="P331" i="15"/>
  <c r="P332" i="15"/>
  <c r="P333" i="15"/>
  <c r="P334" i="15"/>
  <c r="P335" i="15"/>
  <c r="P336" i="15"/>
  <c r="P342" i="15"/>
  <c r="P343" i="15"/>
  <c r="N344" i="15"/>
  <c r="P345" i="15"/>
  <c r="P346" i="15"/>
  <c r="P348" i="15"/>
  <c r="P349" i="15"/>
  <c r="P350" i="15"/>
  <c r="P351" i="15"/>
  <c r="P353" i="15"/>
  <c r="P357" i="15"/>
  <c r="P358" i="15"/>
  <c r="P360" i="15"/>
  <c r="P364" i="15"/>
  <c r="P365" i="15"/>
  <c r="P370" i="15"/>
  <c r="A3" i="2"/>
  <c r="H23" i="2"/>
  <c r="H24" i="2"/>
  <c r="H26" i="2"/>
  <c r="H32" i="2"/>
  <c r="H34" i="2"/>
  <c r="H35" i="2"/>
  <c r="H39" i="2"/>
  <c r="H40" i="2"/>
  <c r="H41" i="2"/>
  <c r="H47" i="2"/>
  <c r="H48" i="2"/>
  <c r="H53" i="2"/>
  <c r="H57" i="2"/>
  <c r="H63" i="2"/>
  <c r="H68" i="2"/>
  <c r="H69" i="2"/>
  <c r="H70" i="2"/>
  <c r="H87" i="2"/>
  <c r="H88" i="2"/>
  <c r="H95" i="2"/>
  <c r="H96" i="2"/>
  <c r="H99" i="2"/>
  <c r="H104" i="2"/>
  <c r="H105" i="2"/>
  <c r="H106" i="2"/>
  <c r="H107" i="2"/>
  <c r="H109" i="2"/>
  <c r="H116" i="2"/>
  <c r="H120" i="2"/>
  <c r="H121" i="2"/>
  <c r="H123" i="2"/>
  <c r="H136" i="2"/>
  <c r="H137" i="2"/>
  <c r="H138" i="2"/>
  <c r="H139" i="2"/>
  <c r="H142" i="2"/>
  <c r="H147" i="2"/>
  <c r="H153" i="2"/>
  <c r="H154" i="2"/>
  <c r="H155" i="2"/>
  <c r="H156" i="2"/>
  <c r="H160" i="2"/>
  <c r="H159" i="2" s="1"/>
  <c r="H166" i="2"/>
  <c r="H167" i="2"/>
  <c r="H169" i="2"/>
  <c r="H170" i="2"/>
  <c r="H172" i="2"/>
  <c r="H173" i="2"/>
  <c r="H174" i="2"/>
  <c r="H175" i="2"/>
  <c r="H177" i="2"/>
  <c r="H178" i="2"/>
  <c r="H180" i="2"/>
  <c r="H179" i="2" s="1"/>
  <c r="H184" i="2"/>
  <c r="H185" i="2"/>
  <c r="H187" i="2"/>
  <c r="H186" i="2" s="1"/>
  <c r="H189" i="2"/>
  <c r="H190" i="2"/>
  <c r="H195" i="2"/>
  <c r="H196" i="2"/>
  <c r="H197" i="2"/>
  <c r="H198" i="2"/>
  <c r="H199" i="2"/>
  <c r="H200" i="2"/>
  <c r="H201" i="2"/>
  <c r="H202" i="2"/>
  <c r="H203" i="2"/>
  <c r="H205" i="2"/>
  <c r="H206" i="2"/>
  <c r="H207" i="2"/>
  <c r="H211" i="2"/>
  <c r="H212" i="2"/>
  <c r="H213" i="2"/>
  <c r="H214" i="2"/>
  <c r="H217" i="2"/>
  <c r="H218" i="2"/>
  <c r="H219" i="2"/>
  <c r="H222" i="2"/>
  <c r="H223" i="2"/>
  <c r="H224" i="2"/>
  <c r="H225" i="2"/>
  <c r="H230" i="2"/>
  <c r="H234" i="2"/>
  <c r="H242" i="2"/>
  <c r="H244" i="2"/>
  <c r="H246" i="2"/>
  <c r="H257" i="2"/>
  <c r="H261" i="2"/>
  <c r="H265" i="2"/>
  <c r="H266" i="2"/>
  <c r="H269" i="2"/>
  <c r="H271" i="2"/>
  <c r="H277" i="2"/>
  <c r="H278" i="2"/>
  <c r="H279" i="2"/>
  <c r="H280" i="2"/>
  <c r="H281" i="2"/>
  <c r="H282" i="2"/>
  <c r="H283" i="2"/>
  <c r="H286" i="2"/>
  <c r="H285" i="2" s="1"/>
  <c r="H288" i="2"/>
  <c r="H289" i="2"/>
  <c r="H290" i="2"/>
  <c r="H291" i="2"/>
  <c r="H296" i="2"/>
  <c r="H297" i="2"/>
  <c r="H302" i="2"/>
  <c r="H303" i="2"/>
  <c r="H304" i="2"/>
  <c r="H305" i="2"/>
  <c r="H306" i="2"/>
  <c r="H307" i="2"/>
  <c r="H308" i="2"/>
  <c r="H309" i="2"/>
  <c r="H312" i="2"/>
  <c r="H313" i="2"/>
  <c r="H314" i="2"/>
  <c r="H315" i="2"/>
  <c r="H316" i="2"/>
  <c r="H317" i="2"/>
  <c r="H318" i="2"/>
  <c r="H319" i="2"/>
  <c r="H324" i="2"/>
  <c r="H325" i="2"/>
  <c r="H327" i="2"/>
  <c r="H328" i="2"/>
  <c r="H330" i="2"/>
  <c r="H331" i="2"/>
  <c r="H333" i="2"/>
  <c r="H335" i="2"/>
  <c r="H338" i="2"/>
  <c r="H339" i="2"/>
  <c r="H340" i="2"/>
  <c r="H341" i="2"/>
  <c r="H344" i="2"/>
  <c r="H345" i="2"/>
  <c r="H350" i="2"/>
  <c r="B3" i="13"/>
  <c r="E54" i="13"/>
  <c r="E67" i="13"/>
  <c r="E112" i="13"/>
  <c r="D147" i="13"/>
  <c r="D152" i="13"/>
  <c r="D153" i="13"/>
  <c r="D157" i="13"/>
  <c r="D162" i="13"/>
  <c r="D167" i="13"/>
  <c r="D172" i="13"/>
  <c r="D177" i="13"/>
  <c r="E180" i="13"/>
  <c r="E177" i="13" s="1"/>
  <c r="D193" i="13"/>
  <c r="D198" i="13"/>
  <c r="D204" i="13"/>
  <c r="D209" i="13"/>
  <c r="D214" i="13"/>
  <c r="D219" i="13"/>
  <c r="D224" i="13"/>
  <c r="D229" i="13"/>
  <c r="A3" i="12"/>
  <c r="E28" i="12"/>
  <c r="C11" i="7"/>
  <c r="C16" i="7"/>
  <c r="C21" i="7"/>
  <c r="C20" i="7" s="1"/>
  <c r="C32" i="7"/>
  <c r="C31" i="7" s="1"/>
  <c r="C38" i="7"/>
  <c r="C48" i="7"/>
  <c r="C52" i="7"/>
  <c r="C58" i="7"/>
  <c r="C57" i="7" s="1"/>
  <c r="C56" i="7" s="1"/>
  <c r="C63" i="7"/>
  <c r="C62" i="7" s="1"/>
  <c r="C61" i="7" s="1"/>
  <c r="C68" i="7"/>
  <c r="C67" i="7" s="1"/>
  <c r="C66" i="7" s="1"/>
  <c r="C82" i="7"/>
  <c r="C81" i="7" s="1"/>
  <c r="C80" i="7" s="1"/>
  <c r="C92" i="7"/>
  <c r="C95" i="7"/>
  <c r="C98" i="7"/>
  <c r="O211" i="1"/>
  <c r="K364" i="18"/>
  <c r="O364" i="1"/>
  <c r="K328" i="18"/>
  <c r="K343" i="18"/>
  <c r="G267" i="1"/>
  <c r="H267" i="1"/>
  <c r="O332" i="1"/>
  <c r="K310" i="18"/>
  <c r="K360" i="18"/>
  <c r="K302" i="18"/>
  <c r="K371" i="18"/>
  <c r="O363" i="1"/>
  <c r="K330" i="18"/>
  <c r="K271" i="18"/>
  <c r="K303" i="18"/>
  <c r="K340" i="18"/>
  <c r="K372" i="18"/>
  <c r="AJ16" i="1"/>
  <c r="F17" i="2" s="1"/>
  <c r="O349" i="1"/>
  <c r="AJ23" i="1"/>
  <c r="O218" i="1"/>
  <c r="O235" i="1"/>
  <c r="D218" i="2" s="1"/>
  <c r="O336" i="1"/>
  <c r="F88" i="2"/>
  <c r="O216" i="1"/>
  <c r="O219" i="1"/>
  <c r="K230" i="18"/>
  <c r="AJ15" i="1"/>
  <c r="F16" i="2" s="1"/>
  <c r="AJ33" i="1"/>
  <c r="F34" i="2" s="1"/>
  <c r="O240" i="1"/>
  <c r="J267" i="1"/>
  <c r="E267" i="1"/>
  <c r="O369" i="1"/>
  <c r="K225" i="18"/>
  <c r="O310" i="1"/>
  <c r="C57" i="1"/>
  <c r="K226" i="18"/>
  <c r="L209" i="18"/>
  <c r="E57" i="1"/>
  <c r="K56" i="1"/>
  <c r="K59" i="1"/>
  <c r="K61" i="18" s="1"/>
  <c r="K341" i="18"/>
  <c r="O261" i="1"/>
  <c r="D244" i="2" s="1"/>
  <c r="K67" i="1"/>
  <c r="O140" i="1"/>
  <c r="O259" i="1"/>
  <c r="D242" i="2" s="1"/>
  <c r="O335" i="1"/>
  <c r="K65" i="1"/>
  <c r="K67" i="18" s="1"/>
  <c r="K75" i="1"/>
  <c r="K77" i="18" s="1"/>
  <c r="O124" i="1"/>
  <c r="V208" i="1"/>
  <c r="K52" i="1"/>
  <c r="K54" i="18" s="1"/>
  <c r="K86" i="1"/>
  <c r="O86" i="1" s="1"/>
  <c r="K62" i="1"/>
  <c r="I267" i="1"/>
  <c r="O299" i="1"/>
  <c r="T208" i="1"/>
  <c r="K70" i="1"/>
  <c r="K72" i="18" s="1"/>
  <c r="K60" i="1"/>
  <c r="K62" i="18" s="1"/>
  <c r="I117" i="1"/>
  <c r="O339" i="1"/>
  <c r="D316" i="2" s="1"/>
  <c r="F87" i="2"/>
  <c r="K68" i="1"/>
  <c r="O68" i="1" s="1"/>
  <c r="K80" i="18"/>
  <c r="O228" i="1"/>
  <c r="D211" i="2" s="1"/>
  <c r="K275" i="18"/>
  <c r="O327" i="1"/>
  <c r="K58" i="1"/>
  <c r="K66" i="1"/>
  <c r="K68" i="18" s="1"/>
  <c r="K76" i="1"/>
  <c r="K78" i="18" s="1"/>
  <c r="E14" i="13"/>
  <c r="O103" i="1"/>
  <c r="K53" i="1"/>
  <c r="K55" i="18" s="1"/>
  <c r="K64" i="1"/>
  <c r="K66" i="18" s="1"/>
  <c r="K74" i="1"/>
  <c r="K76" i="18" s="1"/>
  <c r="K244" i="18"/>
  <c r="K278" i="18"/>
  <c r="O307" i="1"/>
  <c r="K85" i="1"/>
  <c r="K85" i="18" s="1"/>
  <c r="O353" i="1"/>
  <c r="K61" i="1"/>
  <c r="K63" i="18" s="1"/>
  <c r="O131" i="1"/>
  <c r="O187" i="1"/>
  <c r="X342" i="18"/>
  <c r="O230" i="1"/>
  <c r="K73" i="1"/>
  <c r="K75" i="18" s="1"/>
  <c r="K84" i="1"/>
  <c r="K84" i="18" s="1"/>
  <c r="V294" i="1"/>
  <c r="K55" i="1"/>
  <c r="K57" i="18" s="1"/>
  <c r="AB304" i="1"/>
  <c r="AJ260" i="1"/>
  <c r="F243" i="2" s="1"/>
  <c r="AJ175" i="1"/>
  <c r="F172" i="2" s="1"/>
  <c r="O99" i="1"/>
  <c r="O77" i="1"/>
  <c r="O275" i="1"/>
  <c r="C117" i="1"/>
  <c r="O127" i="1"/>
  <c r="O298" i="1"/>
  <c r="O351" i="1"/>
  <c r="O169" i="1"/>
  <c r="F117" i="1"/>
  <c r="H117" i="1"/>
  <c r="C267" i="1"/>
  <c r="E117" i="1"/>
  <c r="G117" i="1"/>
  <c r="AJ38" i="1"/>
  <c r="F39" i="2" s="1"/>
  <c r="K273" i="18"/>
  <c r="O337" i="1"/>
  <c r="O270" i="1"/>
  <c r="O366" i="1"/>
  <c r="O318" i="1"/>
  <c r="K336" i="18"/>
  <c r="O170" i="1"/>
  <c r="O302" i="1"/>
  <c r="O54" i="1"/>
  <c r="X100" i="18"/>
  <c r="O120" i="1"/>
  <c r="L255" i="18"/>
  <c r="L309" i="18"/>
  <c r="O247" i="1"/>
  <c r="D32" i="2"/>
  <c r="X99" i="18"/>
  <c r="N200" i="18"/>
  <c r="K331" i="18"/>
  <c r="O268" i="1"/>
  <c r="O356" i="1"/>
  <c r="K298" i="18"/>
  <c r="K297" i="18" s="1"/>
  <c r="F267" i="1"/>
  <c r="O370" i="1"/>
  <c r="K290" i="18"/>
  <c r="K301" i="18"/>
  <c r="O301" i="1"/>
  <c r="D282" i="2" s="1"/>
  <c r="O341" i="1"/>
  <c r="O355" i="1"/>
  <c r="O331" i="1"/>
  <c r="K319" i="18"/>
  <c r="O231" i="1"/>
  <c r="O188" i="1"/>
  <c r="K239" i="18"/>
  <c r="O242" i="1"/>
  <c r="K311" i="18"/>
  <c r="O309" i="1"/>
  <c r="D290" i="2" s="1"/>
  <c r="K181" i="18"/>
  <c r="O220" i="1"/>
  <c r="K233" i="18"/>
  <c r="O236" i="1"/>
  <c r="O274" i="1"/>
  <c r="O229" i="1"/>
  <c r="O237" i="1"/>
  <c r="O348" i="1"/>
  <c r="O74" i="1"/>
  <c r="K274" i="18"/>
  <c r="O102" i="1"/>
  <c r="O150" i="1"/>
  <c r="K309" i="18"/>
  <c r="O308" i="1"/>
  <c r="K327" i="18"/>
  <c r="O328" i="1"/>
  <c r="O106" i="1"/>
  <c r="K258" i="18"/>
  <c r="O260" i="1"/>
  <c r="D243" i="2" s="1"/>
  <c r="O146" i="1"/>
  <c r="K338" i="18"/>
  <c r="O338" i="1"/>
  <c r="O143" i="1"/>
  <c r="K300" i="18"/>
  <c r="O300" i="1"/>
  <c r="O109" i="1"/>
  <c r="O192" i="1"/>
  <c r="D189" i="2" s="1"/>
  <c r="K284" i="18"/>
  <c r="D341" i="2"/>
  <c r="O273" i="1"/>
  <c r="D177" i="2"/>
  <c r="O104" i="1"/>
  <c r="O272" i="1"/>
  <c r="K318" i="18"/>
  <c r="O319" i="1"/>
  <c r="O317" i="1" s="1"/>
  <c r="O374" i="1"/>
  <c r="K342" i="18"/>
  <c r="O342" i="1"/>
  <c r="O295" i="1"/>
  <c r="O326" i="1"/>
  <c r="O325" i="1"/>
  <c r="K325" i="18"/>
  <c r="O126" i="1"/>
  <c r="O193" i="1"/>
  <c r="D190" i="2" s="1"/>
  <c r="K190" i="18"/>
  <c r="O105" i="1"/>
  <c r="K289" i="18"/>
  <c r="O258" i="1"/>
  <c r="K272" i="18"/>
  <c r="K255" i="18"/>
  <c r="O257" i="1"/>
  <c r="D240" i="2" s="1"/>
  <c r="O375" i="1"/>
  <c r="K378" i="18"/>
  <c r="K377" i="18"/>
  <c r="AF297" i="18"/>
  <c r="AJ149" i="1"/>
  <c r="F145" i="2" s="1"/>
  <c r="K123" i="1"/>
  <c r="O125" i="1"/>
  <c r="D121" i="2" s="1"/>
  <c r="O72" i="1"/>
  <c r="E187" i="13"/>
  <c r="W87" i="1"/>
  <c r="W88" i="18"/>
  <c r="AL50" i="18"/>
  <c r="K174" i="18"/>
  <c r="K349" i="18"/>
  <c r="N88" i="18"/>
  <c r="E182" i="13"/>
  <c r="P268" i="15"/>
  <c r="H247" i="2"/>
  <c r="H258" i="2"/>
  <c r="H243" i="2"/>
  <c r="P252" i="15"/>
  <c r="K220" i="18"/>
  <c r="D19" i="2"/>
  <c r="AB325" i="18"/>
  <c r="AB202" i="18"/>
  <c r="K127" i="18"/>
  <c r="O129" i="1"/>
  <c r="D125" i="2" s="1"/>
  <c r="AD11" i="1"/>
  <c r="D306" i="2"/>
  <c r="W208" i="1"/>
  <c r="D23" i="2"/>
  <c r="AB162" i="1"/>
  <c r="T161" i="1"/>
  <c r="AJ120" i="1"/>
  <c r="K358" i="18"/>
  <c r="O357" i="1"/>
  <c r="D95" i="2"/>
  <c r="AB287" i="18"/>
  <c r="AB298" i="18"/>
  <c r="AB297" i="18" s="1"/>
  <c r="AB237" i="18"/>
  <c r="O250" i="1"/>
  <c r="X372" i="18"/>
  <c r="D286" i="2"/>
  <c r="D285" i="2" s="1"/>
  <c r="O304" i="1"/>
  <c r="AJ369" i="1"/>
  <c r="F344" i="2" s="1"/>
  <c r="J322" i="1"/>
  <c r="AE322" i="1"/>
  <c r="AJ140" i="1"/>
  <c r="P265" i="15"/>
  <c r="E143" i="13"/>
  <c r="R46" i="18"/>
  <c r="R31" i="18"/>
  <c r="O181" i="1"/>
  <c r="K178" i="18"/>
  <c r="U79" i="18"/>
  <c r="Y209" i="18"/>
  <c r="Y208" i="1"/>
  <c r="H42" i="19"/>
  <c r="R42" i="18"/>
  <c r="R88" i="18"/>
  <c r="R45" i="18"/>
  <c r="AJ58" i="1" l="1"/>
  <c r="AL163" i="18"/>
  <c r="E235" i="13"/>
  <c r="I366" i="11"/>
  <c r="N374" i="18"/>
  <c r="AF30" i="1"/>
  <c r="AF29" i="1" s="1"/>
  <c r="V30" i="1"/>
  <c r="V29" i="1" s="1"/>
  <c r="AD369" i="18"/>
  <c r="Y369" i="18"/>
  <c r="D254" i="11"/>
  <c r="Q30" i="1"/>
  <c r="Q29" i="1" s="1"/>
  <c r="S208" i="1"/>
  <c r="AB168" i="1"/>
  <c r="AJ215" i="1"/>
  <c r="T316" i="18"/>
  <c r="AE288" i="18"/>
  <c r="AJ286" i="1"/>
  <c r="H183" i="2"/>
  <c r="O52" i="1"/>
  <c r="D53" i="2" s="1"/>
  <c r="AJ69" i="1"/>
  <c r="M282" i="1"/>
  <c r="O98" i="1"/>
  <c r="D94" i="2" s="1"/>
  <c r="AJ299" i="1"/>
  <c r="F280" i="2" s="1"/>
  <c r="N161" i="1"/>
  <c r="K170" i="18"/>
  <c r="Q208" i="1"/>
  <c r="X200" i="1"/>
  <c r="K168" i="1"/>
  <c r="O119" i="1"/>
  <c r="C91" i="7"/>
  <c r="C90" i="7" s="1"/>
  <c r="C89" i="7" s="1"/>
  <c r="C322" i="1"/>
  <c r="AI208" i="1"/>
  <c r="O138" i="1"/>
  <c r="D134" i="2" s="1"/>
  <c r="O100" i="1"/>
  <c r="D50" i="11"/>
  <c r="D49" i="11" s="1"/>
  <c r="D88" i="11"/>
  <c r="AL258" i="1"/>
  <c r="AL255" i="1" s="1"/>
  <c r="D175" i="11"/>
  <c r="D174" i="11" s="1"/>
  <c r="P261" i="15"/>
  <c r="X132" i="18"/>
  <c r="W334" i="18"/>
  <c r="AD246" i="18"/>
  <c r="X174" i="18"/>
  <c r="AJ174" i="18" s="1"/>
  <c r="N178" i="15" s="1"/>
  <c r="X161" i="18"/>
  <c r="D135" i="11"/>
  <c r="AL53" i="1"/>
  <c r="H17" i="2"/>
  <c r="AL14" i="1"/>
  <c r="D171" i="11"/>
  <c r="E154" i="13" s="1"/>
  <c r="D182" i="11"/>
  <c r="E160" i="13" s="1"/>
  <c r="E157" i="13" s="1"/>
  <c r="D26" i="12"/>
  <c r="AO344" i="1" s="1"/>
  <c r="D22" i="12"/>
  <c r="AO195" i="1" s="1"/>
  <c r="AL174" i="1"/>
  <c r="AL171" i="1" s="1"/>
  <c r="AL165" i="1" s="1"/>
  <c r="AL154" i="1" s="1"/>
  <c r="AJ150" i="1"/>
  <c r="F146" i="2" s="1"/>
  <c r="AJ113" i="1"/>
  <c r="F109" i="2" s="1"/>
  <c r="AJ98" i="1"/>
  <c r="F94" i="2" s="1"/>
  <c r="V246" i="18"/>
  <c r="AJ145" i="1"/>
  <c r="F141" i="2" s="1"/>
  <c r="AB206" i="1"/>
  <c r="E53" i="19"/>
  <c r="AE316" i="18"/>
  <c r="AC246" i="18"/>
  <c r="H264" i="2"/>
  <c r="H263" i="2" s="1"/>
  <c r="N205" i="18"/>
  <c r="N204" i="18" s="1"/>
  <c r="N206" i="1"/>
  <c r="AJ170" i="1"/>
  <c r="F167" i="2" s="1"/>
  <c r="AJ158" i="1"/>
  <c r="F155" i="2" s="1"/>
  <c r="AJ142" i="1"/>
  <c r="F138" i="2" s="1"/>
  <c r="AJ341" i="1"/>
  <c r="F318" i="2" s="1"/>
  <c r="AH208" i="1"/>
  <c r="O101" i="1"/>
  <c r="U362" i="18"/>
  <c r="AJ192" i="1"/>
  <c r="F189" i="2" s="1"/>
  <c r="O142" i="1"/>
  <c r="D138" i="2" s="1"/>
  <c r="AJ240" i="1"/>
  <c r="F223" i="2" s="1"/>
  <c r="U161" i="1"/>
  <c r="O122" i="1"/>
  <c r="D118" i="2" s="1"/>
  <c r="AJ156" i="1"/>
  <c r="F153" i="2" s="1"/>
  <c r="AJ60" i="1"/>
  <c r="F61" i="2" s="1"/>
  <c r="AJ307" i="1"/>
  <c r="AN307" i="1" s="1"/>
  <c r="AG374" i="18"/>
  <c r="M374" i="18"/>
  <c r="W369" i="18"/>
  <c r="AH362" i="18"/>
  <c r="N362" i="18"/>
  <c r="AD208" i="1"/>
  <c r="AJ64" i="1"/>
  <c r="F65" i="2" s="1"/>
  <c r="K296" i="18"/>
  <c r="O117" i="18"/>
  <c r="L118" i="15" s="1"/>
  <c r="O222" i="1"/>
  <c r="D205" i="2" s="1"/>
  <c r="AJ224" i="1"/>
  <c r="F207" i="2" s="1"/>
  <c r="N369" i="18"/>
  <c r="X185" i="18"/>
  <c r="X175" i="18"/>
  <c r="X109" i="18"/>
  <c r="X94" i="18"/>
  <c r="AB66" i="18"/>
  <c r="O65" i="1"/>
  <c r="D66" i="2" s="1"/>
  <c r="X277" i="1"/>
  <c r="AJ275" i="1"/>
  <c r="F258" i="2" s="1"/>
  <c r="X309" i="18"/>
  <c r="AJ309" i="18" s="1"/>
  <c r="N302" i="15" s="1"/>
  <c r="AJ328" i="1"/>
  <c r="F305" i="2" s="1"/>
  <c r="W316" i="18"/>
  <c r="S316" i="18"/>
  <c r="M316" i="18"/>
  <c r="R288" i="18"/>
  <c r="W282" i="18"/>
  <c r="U282" i="18"/>
  <c r="AB144" i="18"/>
  <c r="AB104" i="18"/>
  <c r="O99" i="18"/>
  <c r="L100" i="15" s="1"/>
  <c r="O107" i="18"/>
  <c r="L108" i="15" s="1"/>
  <c r="AJ183" i="1"/>
  <c r="AJ182" i="1" s="1"/>
  <c r="AJ231" i="1"/>
  <c r="AN231" i="1" s="1"/>
  <c r="AJ300" i="1"/>
  <c r="F281" i="2" s="1"/>
  <c r="AJ319" i="1"/>
  <c r="F297" i="2" s="1"/>
  <c r="AJ203" i="1"/>
  <c r="AB220" i="18"/>
  <c r="AJ287" i="1"/>
  <c r="F269" i="2" s="1"/>
  <c r="X210" i="1"/>
  <c r="X209" i="18" s="1"/>
  <c r="X208" i="18" s="1"/>
  <c r="X206" i="18" s="1"/>
  <c r="AJ269" i="1"/>
  <c r="F252" i="2" s="1"/>
  <c r="AJ216" i="1"/>
  <c r="F199" i="2" s="1"/>
  <c r="AC208" i="1"/>
  <c r="L208" i="18"/>
  <c r="F335" i="2"/>
  <c r="H176" i="2"/>
  <c r="W161" i="1"/>
  <c r="AJ342" i="1"/>
  <c r="F319" i="2" s="1"/>
  <c r="AF322" i="1"/>
  <c r="AA322" i="1"/>
  <c r="AJ330" i="1"/>
  <c r="F307" i="2" s="1"/>
  <c r="AA374" i="18"/>
  <c r="AF369" i="18"/>
  <c r="L369" i="18"/>
  <c r="AC362" i="18"/>
  <c r="AA183" i="18"/>
  <c r="AA163" i="18" s="1"/>
  <c r="O141" i="18"/>
  <c r="L142" i="15" s="1"/>
  <c r="K199" i="18"/>
  <c r="K92" i="18"/>
  <c r="AJ138" i="1"/>
  <c r="F134" i="2" s="1"/>
  <c r="AJ118" i="1"/>
  <c r="F114" i="2" s="1"/>
  <c r="O124" i="18"/>
  <c r="L125" i="15" s="1"/>
  <c r="AD208" i="18"/>
  <c r="O85" i="18"/>
  <c r="L86" i="15" s="1"/>
  <c r="O55" i="18"/>
  <c r="O330" i="18"/>
  <c r="L323" i="15" s="1"/>
  <c r="AG208" i="18"/>
  <c r="AG206" i="18" s="1"/>
  <c r="AE282" i="18"/>
  <c r="O262" i="18"/>
  <c r="L255" i="15" s="1"/>
  <c r="S199" i="18"/>
  <c r="AB157" i="18"/>
  <c r="O125" i="18"/>
  <c r="L126" i="15" s="1"/>
  <c r="AB32" i="18"/>
  <c r="O226" i="18"/>
  <c r="L219" i="15" s="1"/>
  <c r="O310" i="18"/>
  <c r="L303" i="15" s="1"/>
  <c r="AH208" i="18"/>
  <c r="AH206" i="18" s="1"/>
  <c r="O358" i="18"/>
  <c r="L351" i="15" s="1"/>
  <c r="O84" i="18"/>
  <c r="L85" i="15" s="1"/>
  <c r="O72" i="18"/>
  <c r="L74" i="15" s="1"/>
  <c r="O341" i="18"/>
  <c r="L334" i="15" s="1"/>
  <c r="W288" i="18"/>
  <c r="X58" i="18"/>
  <c r="E205" i="13"/>
  <c r="E204" i="13" s="1"/>
  <c r="D333" i="2"/>
  <c r="D73" i="2"/>
  <c r="D350" i="2"/>
  <c r="D101" i="2"/>
  <c r="D122" i="2"/>
  <c r="D302" i="2"/>
  <c r="D303" i="2"/>
  <c r="D277" i="2"/>
  <c r="D349" i="2"/>
  <c r="D297" i="2"/>
  <c r="D255" i="2"/>
  <c r="D100" i="2"/>
  <c r="D256" i="2"/>
  <c r="D105" i="2"/>
  <c r="D315" i="2"/>
  <c r="D142" i="2"/>
  <c r="D102" i="2"/>
  <c r="D305" i="2"/>
  <c r="J305" i="2" s="1"/>
  <c r="AN328" i="1"/>
  <c r="D289" i="2"/>
  <c r="D98" i="2"/>
  <c r="O347" i="1"/>
  <c r="D220" i="2"/>
  <c r="D212" i="2"/>
  <c r="D257" i="2"/>
  <c r="D219" i="2"/>
  <c r="D203" i="2"/>
  <c r="D214" i="2"/>
  <c r="D308" i="2"/>
  <c r="D331" i="2"/>
  <c r="D318" i="2"/>
  <c r="D345" i="2"/>
  <c r="D332" i="2"/>
  <c r="D251" i="2"/>
  <c r="D116" i="2"/>
  <c r="AN120" i="1"/>
  <c r="D55" i="2"/>
  <c r="D283" i="2"/>
  <c r="D167" i="2"/>
  <c r="D296" i="2"/>
  <c r="O365" i="1"/>
  <c r="D340" i="2" s="1"/>
  <c r="D253" i="2"/>
  <c r="D314" i="2"/>
  <c r="D166" i="2"/>
  <c r="D327" i="2"/>
  <c r="D279" i="2"/>
  <c r="D123" i="2"/>
  <c r="D78" i="2"/>
  <c r="D115" i="2"/>
  <c r="D213" i="2"/>
  <c r="D127" i="2"/>
  <c r="D329" i="2"/>
  <c r="D288" i="2"/>
  <c r="D97" i="2"/>
  <c r="D99" i="2"/>
  <c r="D304" i="2"/>
  <c r="D280" i="2"/>
  <c r="AN299" i="1"/>
  <c r="D96" i="2"/>
  <c r="D84" i="2"/>
  <c r="D120" i="2"/>
  <c r="D312" i="2"/>
  <c r="D136" i="2"/>
  <c r="AN140" i="1"/>
  <c r="D344" i="2"/>
  <c r="J344" i="2" s="1"/>
  <c r="AN369" i="1"/>
  <c r="D223" i="2"/>
  <c r="D202" i="2"/>
  <c r="D313" i="2"/>
  <c r="D201" i="2"/>
  <c r="D325" i="2"/>
  <c r="D309" i="2"/>
  <c r="D339" i="2"/>
  <c r="D307" i="2"/>
  <c r="AG322" i="1"/>
  <c r="M322" i="1"/>
  <c r="D293" i="2"/>
  <c r="D292" i="2" s="1"/>
  <c r="D229" i="2"/>
  <c r="O243" i="1"/>
  <c r="D227" i="2" s="1"/>
  <c r="D226" i="2" s="1"/>
  <c r="D216" i="2"/>
  <c r="D206" i="2"/>
  <c r="AN215" i="1"/>
  <c r="O198" i="1"/>
  <c r="AJ132" i="1"/>
  <c r="F128" i="2" s="1"/>
  <c r="AJ109" i="1"/>
  <c r="AN109" i="1" s="1"/>
  <c r="D47" i="2"/>
  <c r="AN40" i="1"/>
  <c r="D40" i="2"/>
  <c r="AN39" i="1"/>
  <c r="D39" i="2"/>
  <c r="J39" i="2" s="1"/>
  <c r="AN38" i="1"/>
  <c r="D29" i="2"/>
  <c r="D28" i="2"/>
  <c r="J28" i="2" s="1"/>
  <c r="AN27" i="1"/>
  <c r="D26" i="2"/>
  <c r="AN24" i="1"/>
  <c r="D24" i="2"/>
  <c r="AN23" i="1"/>
  <c r="D22" i="2"/>
  <c r="D20" i="2"/>
  <c r="D18" i="2"/>
  <c r="D17" i="2"/>
  <c r="AN16" i="1"/>
  <c r="D16" i="2"/>
  <c r="J16" i="2" s="1"/>
  <c r="AN15" i="1"/>
  <c r="AA369" i="18"/>
  <c r="AG334" i="18"/>
  <c r="M334" i="18"/>
  <c r="S334" i="18"/>
  <c r="AC334" i="18"/>
  <c r="AB47" i="18"/>
  <c r="AB25" i="18"/>
  <c r="D222" i="2"/>
  <c r="D81" i="2"/>
  <c r="D317" i="2"/>
  <c r="D217" i="2"/>
  <c r="D153" i="2"/>
  <c r="D156" i="2"/>
  <c r="D154" i="2"/>
  <c r="D208" i="2"/>
  <c r="AO97" i="1"/>
  <c r="AL78" i="1"/>
  <c r="AL71" i="1" s="1"/>
  <c r="AL80" i="1"/>
  <c r="AN80" i="1" s="1"/>
  <c r="H65" i="2"/>
  <c r="H64" i="2" s="1"/>
  <c r="AL63" i="1"/>
  <c r="H31" i="2"/>
  <c r="O53" i="1"/>
  <c r="O73" i="1"/>
  <c r="H292" i="1"/>
  <c r="AN192" i="1"/>
  <c r="AF31" i="18"/>
  <c r="K198" i="1"/>
  <c r="AJ336" i="1"/>
  <c r="X191" i="1"/>
  <c r="X189" i="1" s="1"/>
  <c r="AJ143" i="1"/>
  <c r="AB89" i="18"/>
  <c r="O183" i="1"/>
  <c r="AN183" i="1" s="1"/>
  <c r="L30" i="1"/>
  <c r="O300" i="18"/>
  <c r="L293" i="15" s="1"/>
  <c r="O181" i="18"/>
  <c r="L185" i="15" s="1"/>
  <c r="AB278" i="18"/>
  <c r="AB266" i="18" s="1"/>
  <c r="X30" i="1"/>
  <c r="K176" i="18"/>
  <c r="O176" i="18" s="1"/>
  <c r="L180" i="15" s="1"/>
  <c r="O178" i="1"/>
  <c r="W208" i="18"/>
  <c r="W206" i="18" s="1"/>
  <c r="K369" i="18"/>
  <c r="AJ76" i="1"/>
  <c r="F77" i="2" s="1"/>
  <c r="AJ54" i="1"/>
  <c r="K175" i="18"/>
  <c r="O175" i="18" s="1"/>
  <c r="O177" i="1"/>
  <c r="AB330" i="18"/>
  <c r="AJ148" i="1"/>
  <c r="F144" i="2" s="1"/>
  <c r="AE208" i="1"/>
  <c r="AJ75" i="1"/>
  <c r="F76" i="2" s="1"/>
  <c r="K173" i="18"/>
  <c r="O173" i="18" s="1"/>
  <c r="L177" i="15" s="1"/>
  <c r="O175" i="1"/>
  <c r="H115" i="1"/>
  <c r="V316" i="18"/>
  <c r="T246" i="18"/>
  <c r="AB186" i="1"/>
  <c r="X86" i="18"/>
  <c r="X72" i="18"/>
  <c r="N198" i="18"/>
  <c r="N197" i="18" s="1"/>
  <c r="H323" i="2"/>
  <c r="P239" i="15"/>
  <c r="D105" i="11"/>
  <c r="AB232" i="1"/>
  <c r="X221" i="1"/>
  <c r="AB179" i="1"/>
  <c r="X179" i="1"/>
  <c r="AJ176" i="1"/>
  <c r="AJ169" i="1"/>
  <c r="AN169" i="1" s="1"/>
  <c r="R165" i="1"/>
  <c r="R154" i="1" s="1"/>
  <c r="Z161" i="1"/>
  <c r="AJ157" i="1"/>
  <c r="AJ141" i="1"/>
  <c r="F137" i="2" s="1"/>
  <c r="AJ137" i="1"/>
  <c r="F133" i="2" s="1"/>
  <c r="AB117" i="1"/>
  <c r="AJ112" i="1"/>
  <c r="F108" i="2" s="1"/>
  <c r="AJ68" i="1"/>
  <c r="AJ65" i="1"/>
  <c r="AB57" i="1"/>
  <c r="AJ53" i="1"/>
  <c r="F54" i="2" s="1"/>
  <c r="F53" i="2"/>
  <c r="N316" i="18"/>
  <c r="S294" i="18"/>
  <c r="AA288" i="18"/>
  <c r="Z282" i="18"/>
  <c r="O231" i="18"/>
  <c r="L224" i="15" s="1"/>
  <c r="N208" i="18"/>
  <c r="Q199" i="18"/>
  <c r="T199" i="18"/>
  <c r="X186" i="18"/>
  <c r="AJ186" i="18" s="1"/>
  <c r="X173" i="18"/>
  <c r="AJ173" i="18" s="1"/>
  <c r="X141" i="18"/>
  <c r="AB130" i="18"/>
  <c r="X111" i="18"/>
  <c r="AB109" i="18"/>
  <c r="X106" i="18"/>
  <c r="X93" i="18"/>
  <c r="AB83" i="18"/>
  <c r="X74" i="18"/>
  <c r="X69" i="18"/>
  <c r="AB63" i="18"/>
  <c r="X63" i="18"/>
  <c r="X40" i="18"/>
  <c r="H197" i="1"/>
  <c r="J292" i="1"/>
  <c r="H344" i="1"/>
  <c r="L288" i="18"/>
  <c r="U208" i="1"/>
  <c r="O245" i="1"/>
  <c r="AJ251" i="1"/>
  <c r="AJ121" i="1"/>
  <c r="F117" i="2" s="1"/>
  <c r="Z115" i="1"/>
  <c r="AB231" i="18"/>
  <c r="K161" i="1"/>
  <c r="AJ211" i="1"/>
  <c r="AN211" i="1" s="1"/>
  <c r="W372" i="1"/>
  <c r="F180" i="2"/>
  <c r="F179" i="2" s="1"/>
  <c r="O318" i="18"/>
  <c r="L311" i="15" s="1"/>
  <c r="O133" i="1"/>
  <c r="AJ257" i="1"/>
  <c r="F240" i="2" s="1"/>
  <c r="AB246" i="18"/>
  <c r="Q208" i="18"/>
  <c r="Q206" i="18" s="1"/>
  <c r="AJ96" i="1"/>
  <c r="F92" i="2" s="1"/>
  <c r="N95" i="15" s="1"/>
  <c r="AL12" i="18"/>
  <c r="AL10" i="18" s="1"/>
  <c r="F197" i="1"/>
  <c r="O306" i="1"/>
  <c r="D281" i="2"/>
  <c r="O94" i="1"/>
  <c r="AN182" i="1"/>
  <c r="M344" i="1"/>
  <c r="S197" i="1"/>
  <c r="AJ188" i="1"/>
  <c r="AN188" i="1" s="1"/>
  <c r="S161" i="1"/>
  <c r="N30" i="1"/>
  <c r="N41" i="1" s="1"/>
  <c r="N42" i="18" s="1"/>
  <c r="M30" i="1"/>
  <c r="M43" i="1" s="1"/>
  <c r="AC369" i="18"/>
  <c r="K188" i="18"/>
  <c r="L192" i="15" s="1"/>
  <c r="O168" i="1"/>
  <c r="K156" i="18"/>
  <c r="O156" i="18" s="1"/>
  <c r="L159" i="15" s="1"/>
  <c r="AJ353" i="1"/>
  <c r="AN353" i="1" s="1"/>
  <c r="AJ73" i="1"/>
  <c r="F74" i="2" s="1"/>
  <c r="W246" i="18"/>
  <c r="Y197" i="1"/>
  <c r="H301" i="2"/>
  <c r="AJ108" i="1"/>
  <c r="F104" i="2" s="1"/>
  <c r="AJ72" i="1"/>
  <c r="O143" i="18"/>
  <c r="L144" i="15" s="1"/>
  <c r="O63" i="18"/>
  <c r="L65" i="15" s="1"/>
  <c r="K350" i="1"/>
  <c r="AJ220" i="1"/>
  <c r="X280" i="1"/>
  <c r="AB311" i="1"/>
  <c r="AB367" i="18"/>
  <c r="O66" i="18"/>
  <c r="L68" i="15" s="1"/>
  <c r="AD292" i="1"/>
  <c r="V165" i="1"/>
  <c r="AF161" i="1"/>
  <c r="AB155" i="1"/>
  <c r="AB136" i="1"/>
  <c r="N49" i="1"/>
  <c r="AJ100" i="1"/>
  <c r="R282" i="18"/>
  <c r="O131" i="18"/>
  <c r="L132" i="15" s="1"/>
  <c r="AJ352" i="1"/>
  <c r="F328" i="2" s="1"/>
  <c r="V322" i="1"/>
  <c r="G292" i="1"/>
  <c r="F344" i="1"/>
  <c r="E51" i="19"/>
  <c r="X168" i="1"/>
  <c r="AB62" i="18"/>
  <c r="O152" i="1"/>
  <c r="X127" i="18"/>
  <c r="AJ119" i="1"/>
  <c r="X103" i="18"/>
  <c r="X96" i="18"/>
  <c r="AJ83" i="1"/>
  <c r="C15" i="7"/>
  <c r="C14" i="7" s="1"/>
  <c r="C10" i="7" s="1"/>
  <c r="O145" i="1"/>
  <c r="O148" i="1"/>
  <c r="E115" i="1"/>
  <c r="O132" i="1"/>
  <c r="O48" i="18"/>
  <c r="L50" i="15" s="1"/>
  <c r="K31" i="18"/>
  <c r="L199" i="18"/>
  <c r="O144" i="18"/>
  <c r="L145" i="15" s="1"/>
  <c r="H221" i="2"/>
  <c r="AB68" i="18"/>
  <c r="O35" i="18"/>
  <c r="L37" i="15" s="1"/>
  <c r="O190" i="18"/>
  <c r="AG294" i="18"/>
  <c r="O257" i="18"/>
  <c r="L250" i="15" s="1"/>
  <c r="M199" i="18"/>
  <c r="X83" i="18"/>
  <c r="X102" i="18"/>
  <c r="O178" i="18"/>
  <c r="L182" i="15" s="1"/>
  <c r="AI208" i="18"/>
  <c r="AI206" i="18" s="1"/>
  <c r="K266" i="18"/>
  <c r="X34" i="18"/>
  <c r="O28" i="18"/>
  <c r="L30" i="15" s="1"/>
  <c r="O60" i="1"/>
  <c r="AN60" i="1" s="1"/>
  <c r="E344" i="1"/>
  <c r="AA87" i="1"/>
  <c r="AA49" i="1" s="1"/>
  <c r="F79" i="2"/>
  <c r="H119" i="2"/>
  <c r="AB139" i="18"/>
  <c r="AB129" i="18"/>
  <c r="X120" i="18"/>
  <c r="AB119" i="18"/>
  <c r="AB84" i="18"/>
  <c r="AB67" i="18"/>
  <c r="F136" i="2"/>
  <c r="AJ163" i="1"/>
  <c r="F160" i="2" s="1"/>
  <c r="F159" i="2" s="1"/>
  <c r="AJ271" i="1"/>
  <c r="F254" i="2" s="1"/>
  <c r="D324" i="2"/>
  <c r="AJ329" i="1"/>
  <c r="AJ295" i="1"/>
  <c r="H343" i="2"/>
  <c r="L197" i="1"/>
  <c r="L195" i="1" s="1"/>
  <c r="E22" i="13" s="1"/>
  <c r="I165" i="1"/>
  <c r="I154" i="1" s="1"/>
  <c r="Z206" i="18"/>
  <c r="O64" i="1"/>
  <c r="AN64" i="1" s="1"/>
  <c r="M208" i="1"/>
  <c r="M197" i="1" s="1"/>
  <c r="M195" i="1" s="1"/>
  <c r="O77" i="18"/>
  <c r="L79" i="15" s="1"/>
  <c r="AJ180" i="1"/>
  <c r="AH288" i="18"/>
  <c r="AJ225" i="1"/>
  <c r="AJ355" i="1"/>
  <c r="AN355" i="1" s="1"/>
  <c r="S374" i="18"/>
  <c r="Y316" i="18"/>
  <c r="Z183" i="18"/>
  <c r="Z163" i="18" s="1"/>
  <c r="I322" i="1"/>
  <c r="K179" i="1"/>
  <c r="X285" i="1"/>
  <c r="AJ247" i="1"/>
  <c r="AN247" i="1" s="1"/>
  <c r="X155" i="1"/>
  <c r="U246" i="18"/>
  <c r="AB317" i="1"/>
  <c r="F116" i="2"/>
  <c r="X368" i="1"/>
  <c r="AJ218" i="1"/>
  <c r="AN218" i="1" s="1"/>
  <c r="O296" i="18"/>
  <c r="L290" i="15" s="1"/>
  <c r="O76" i="1"/>
  <c r="AJ199" i="1"/>
  <c r="AN199" i="1" s="1"/>
  <c r="K154" i="18"/>
  <c r="O154" i="18" s="1"/>
  <c r="L157" i="15" s="1"/>
  <c r="AJ263" i="1"/>
  <c r="F246" i="2" s="1"/>
  <c r="AJ105" i="1"/>
  <c r="O307" i="18"/>
  <c r="L300" i="15" s="1"/>
  <c r="T282" i="18"/>
  <c r="AB249" i="1"/>
  <c r="O85" i="1"/>
  <c r="AB337" i="18"/>
  <c r="X306" i="1"/>
  <c r="AB22" i="18"/>
  <c r="AB18" i="18"/>
  <c r="C197" i="1"/>
  <c r="C195" i="1" s="1"/>
  <c r="O113" i="1"/>
  <c r="AG208" i="1"/>
  <c r="AG197" i="1" s="1"/>
  <c r="AG195" i="1" s="1"/>
  <c r="AJ55" i="1"/>
  <c r="F56" i="2" s="1"/>
  <c r="AG282" i="18"/>
  <c r="O236" i="18"/>
  <c r="L229" i="15" s="1"/>
  <c r="Q197" i="1"/>
  <c r="Q195" i="1" s="1"/>
  <c r="E38" i="13" s="1"/>
  <c r="X206" i="1"/>
  <c r="AJ364" i="1"/>
  <c r="AN364" i="1" s="1"/>
  <c r="AC322" i="1"/>
  <c r="AJ310" i="1"/>
  <c r="AB141" i="18"/>
  <c r="AB132" i="18"/>
  <c r="AJ132" i="18" s="1"/>
  <c r="N133" i="15" s="1"/>
  <c r="X78" i="18"/>
  <c r="O207" i="1"/>
  <c r="M294" i="18"/>
  <c r="AE208" i="18"/>
  <c r="AE206" i="18" s="1"/>
  <c r="Z88" i="18"/>
  <c r="Z50" i="18" s="1"/>
  <c r="AB17" i="18"/>
  <c r="O274" i="18"/>
  <c r="L267" i="15" s="1"/>
  <c r="AA344" i="1"/>
  <c r="U288" i="18"/>
  <c r="X108" i="18"/>
  <c r="X107" i="18"/>
  <c r="O149" i="1"/>
  <c r="AB245" i="1"/>
  <c r="H188" i="2"/>
  <c r="AE161" i="1"/>
  <c r="O326" i="18"/>
  <c r="L319" i="15" s="1"/>
  <c r="X131" i="18"/>
  <c r="AJ61" i="1"/>
  <c r="F62" i="2" s="1"/>
  <c r="O59" i="1"/>
  <c r="AL123" i="1"/>
  <c r="AJ66" i="1"/>
  <c r="F67" i="2" s="1"/>
  <c r="AJ59" i="1"/>
  <c r="F60" i="2" s="1"/>
  <c r="Z344" i="1"/>
  <c r="X167" i="18"/>
  <c r="AJ167" i="18" s="1"/>
  <c r="X64" i="18"/>
  <c r="AJ135" i="1"/>
  <c r="F131" i="2" s="1"/>
  <c r="AB71" i="1"/>
  <c r="U374" i="18"/>
  <c r="O238" i="18"/>
  <c r="L231" i="15" s="1"/>
  <c r="X54" i="18"/>
  <c r="AJ190" i="1"/>
  <c r="AN190" i="1" s="1"/>
  <c r="AJ181" i="1"/>
  <c r="AN181" i="1" s="1"/>
  <c r="AJ127" i="1"/>
  <c r="AN127" i="1" s="1"/>
  <c r="N288" i="18"/>
  <c r="X208" i="1"/>
  <c r="T362" i="18"/>
  <c r="AI305" i="18"/>
  <c r="U49" i="1"/>
  <c r="E65" i="13" s="1"/>
  <c r="Z322" i="1"/>
  <c r="O58" i="1"/>
  <c r="K57" i="1"/>
  <c r="AJ173" i="1"/>
  <c r="O167" i="18"/>
  <c r="L171" i="15" s="1"/>
  <c r="AB285" i="1"/>
  <c r="AI11" i="1"/>
  <c r="AG11" i="1"/>
  <c r="H194" i="2"/>
  <c r="AG161" i="1"/>
  <c r="AJ152" i="1"/>
  <c r="F148" i="2" s="1"/>
  <c r="AJ131" i="1"/>
  <c r="X123" i="1"/>
  <c r="AH282" i="18"/>
  <c r="AH49" i="1"/>
  <c r="E121" i="13" s="1"/>
  <c r="AB92" i="18"/>
  <c r="AE197" i="1"/>
  <c r="AE195" i="1" s="1"/>
  <c r="AG165" i="1"/>
  <c r="AG154" i="1" s="1"/>
  <c r="AJ151" i="1"/>
  <c r="F147" i="2" s="1"/>
  <c r="AA115" i="1"/>
  <c r="X136" i="1"/>
  <c r="AJ130" i="1"/>
  <c r="F126" i="2" s="1"/>
  <c r="X123" i="18"/>
  <c r="AJ106" i="1"/>
  <c r="AN106" i="1" s="1"/>
  <c r="W362" i="18"/>
  <c r="AI253" i="1"/>
  <c r="AJ326" i="1"/>
  <c r="AN326" i="1" s="1"/>
  <c r="X79" i="18"/>
  <c r="O312" i="18"/>
  <c r="L305" i="15" s="1"/>
  <c r="H165" i="2"/>
  <c r="W256" i="18"/>
  <c r="W253" i="18" s="1"/>
  <c r="O225" i="18"/>
  <c r="L218" i="15" s="1"/>
  <c r="X191" i="18"/>
  <c r="X24" i="18"/>
  <c r="X20" i="18"/>
  <c r="O367" i="18"/>
  <c r="L360" i="15" s="1"/>
  <c r="O96" i="18"/>
  <c r="L97" i="15" s="1"/>
  <c r="O336" i="18"/>
  <c r="L329" i="15" s="1"/>
  <c r="X246" i="18"/>
  <c r="AI323" i="18"/>
  <c r="O329" i="18"/>
  <c r="L322" i="15" s="1"/>
  <c r="AE305" i="18"/>
  <c r="Q288" i="18"/>
  <c r="X129" i="18"/>
  <c r="AB117" i="18"/>
  <c r="X101" i="18"/>
  <c r="AB100" i="18"/>
  <c r="AB97" i="18"/>
  <c r="AB85" i="18"/>
  <c r="AB69" i="18"/>
  <c r="AD256" i="18"/>
  <c r="AD253" i="18" s="1"/>
  <c r="AE323" i="18"/>
  <c r="O340" i="18"/>
  <c r="L333" i="15" s="1"/>
  <c r="O355" i="18"/>
  <c r="L348" i="15" s="1"/>
  <c r="AF246" i="18"/>
  <c r="L246" i="18"/>
  <c r="Q183" i="18"/>
  <c r="AD163" i="18"/>
  <c r="AB161" i="18"/>
  <c r="AB125" i="18"/>
  <c r="X97" i="18"/>
  <c r="AB94" i="18"/>
  <c r="O377" i="18"/>
  <c r="O301" i="18"/>
  <c r="L294" i="15" s="1"/>
  <c r="AD288" i="18"/>
  <c r="U199" i="18"/>
  <c r="O350" i="18"/>
  <c r="L343" i="15" s="1"/>
  <c r="AC208" i="18"/>
  <c r="AC206" i="18" s="1"/>
  <c r="AA362" i="18"/>
  <c r="N282" i="18"/>
  <c r="T369" i="18"/>
  <c r="AI362" i="18"/>
  <c r="Y288" i="18"/>
  <c r="X135" i="18"/>
  <c r="AB78" i="18"/>
  <c r="X75" i="18"/>
  <c r="X110" i="18"/>
  <c r="AB108" i="18"/>
  <c r="AB107" i="18"/>
  <c r="AB90" i="18"/>
  <c r="X22" i="18"/>
  <c r="AJ22" i="18" s="1"/>
  <c r="AE369" i="18"/>
  <c r="AA316" i="18"/>
  <c r="Y246" i="18"/>
  <c r="AB40" i="18"/>
  <c r="V208" i="18"/>
  <c r="V206" i="18" s="1"/>
  <c r="Z362" i="18"/>
  <c r="AE362" i="18"/>
  <c r="AJ343" i="18"/>
  <c r="N336" i="15" s="1"/>
  <c r="O349" i="18"/>
  <c r="L342" i="15" s="1"/>
  <c r="AB54" i="18"/>
  <c r="X17" i="18"/>
  <c r="M281" i="1"/>
  <c r="O281" i="1" s="1"/>
  <c r="M288" i="1"/>
  <c r="M283" i="1"/>
  <c r="M286" i="1"/>
  <c r="M289" i="1"/>
  <c r="M287" i="1"/>
  <c r="M289" i="18" s="1"/>
  <c r="O289" i="18" s="1"/>
  <c r="I49" i="1"/>
  <c r="O103" i="18"/>
  <c r="L104" i="15" s="1"/>
  <c r="O147" i="1"/>
  <c r="K144" i="1"/>
  <c r="O263" i="18"/>
  <c r="L256" i="15" s="1"/>
  <c r="O260" i="18"/>
  <c r="L253" i="15" s="1"/>
  <c r="O255" i="18"/>
  <c r="L248" i="15" s="1"/>
  <c r="L31" i="18"/>
  <c r="AJ340" i="1"/>
  <c r="AB210" i="1"/>
  <c r="X350" i="1"/>
  <c r="AJ337" i="1"/>
  <c r="AN337" i="1" s="1"/>
  <c r="K207" i="18"/>
  <c r="O84" i="1"/>
  <c r="AJ202" i="1"/>
  <c r="O62" i="18"/>
  <c r="L64" i="15" s="1"/>
  <c r="AH322" i="1"/>
  <c r="N322" i="1"/>
  <c r="AB138" i="18"/>
  <c r="X118" i="18"/>
  <c r="AB70" i="18"/>
  <c r="X28" i="18"/>
  <c r="AF344" i="1"/>
  <c r="AB262" i="18"/>
  <c r="AJ262" i="18" s="1"/>
  <c r="O324" i="1"/>
  <c r="O278" i="1"/>
  <c r="AJ236" i="1"/>
  <c r="AB71" i="18"/>
  <c r="AB16" i="18"/>
  <c r="O244" i="18"/>
  <c r="L237" i="15" s="1"/>
  <c r="O339" i="18"/>
  <c r="L332" i="15" s="1"/>
  <c r="G49" i="1"/>
  <c r="O168" i="18"/>
  <c r="L172" i="15" s="1"/>
  <c r="AL271" i="18"/>
  <c r="P264" i="15" s="1"/>
  <c r="O136" i="18"/>
  <c r="L137" i="15" s="1"/>
  <c r="O148" i="18"/>
  <c r="L149" i="15" s="1"/>
  <c r="AJ282" i="1"/>
  <c r="F265" i="2" s="1"/>
  <c r="X97" i="1"/>
  <c r="O170" i="18"/>
  <c r="L174" i="15" s="1"/>
  <c r="O354" i="1"/>
  <c r="X245" i="1"/>
  <c r="AB243" i="1"/>
  <c r="O360" i="18"/>
  <c r="L353" i="15" s="1"/>
  <c r="Z266" i="18"/>
  <c r="V256" i="18"/>
  <c r="V253" i="18" s="1"/>
  <c r="R246" i="18"/>
  <c r="AA223" i="18"/>
  <c r="AH223" i="18"/>
  <c r="W183" i="18"/>
  <c r="X178" i="18"/>
  <c r="AJ178" i="18" s="1"/>
  <c r="X138" i="18"/>
  <c r="X117" i="18"/>
  <c r="X98" i="18"/>
  <c r="AB96" i="18"/>
  <c r="AB86" i="18"/>
  <c r="X85" i="18"/>
  <c r="AB72" i="18"/>
  <c r="AJ72" i="18" s="1"/>
  <c r="X70" i="18"/>
  <c r="AI36" i="18"/>
  <c r="O25" i="18"/>
  <c r="L27" i="15" s="1"/>
  <c r="O18" i="18"/>
  <c r="L20" i="15" s="1"/>
  <c r="O56" i="18"/>
  <c r="L58" i="15" s="1"/>
  <c r="O337" i="18"/>
  <c r="L330" i="15" s="1"/>
  <c r="AJ230" i="1"/>
  <c r="AJ319" i="18"/>
  <c r="N312" i="15" s="1"/>
  <c r="AE374" i="18"/>
  <c r="U369" i="18"/>
  <c r="AF362" i="18"/>
  <c r="L362" i="18"/>
  <c r="R362" i="18"/>
  <c r="AE347" i="18"/>
  <c r="AH347" i="18"/>
  <c r="M347" i="18"/>
  <c r="Z347" i="18"/>
  <c r="AG323" i="18"/>
  <c r="R316" i="18"/>
  <c r="AG305" i="18"/>
  <c r="R294" i="18"/>
  <c r="V294" i="18"/>
  <c r="AI256" i="18"/>
  <c r="AI253" i="18" s="1"/>
  <c r="Q256" i="18"/>
  <c r="Q253" i="18" s="1"/>
  <c r="AF183" i="18"/>
  <c r="AG165" i="18"/>
  <c r="O182" i="1"/>
  <c r="AI197" i="1"/>
  <c r="AI195" i="1" s="1"/>
  <c r="AJ272" i="1"/>
  <c r="AN260" i="1"/>
  <c r="AJ309" i="1"/>
  <c r="AN309" i="1" s="1"/>
  <c r="O204" i="1"/>
  <c r="AN204" i="1" s="1"/>
  <c r="N203" i="18"/>
  <c r="O203" i="18" s="1"/>
  <c r="AN203" i="18" s="1"/>
  <c r="AD374" i="18"/>
  <c r="V323" i="18"/>
  <c r="AJ328" i="18"/>
  <c r="N321" i="15" s="1"/>
  <c r="AI316" i="18"/>
  <c r="G197" i="1"/>
  <c r="D180" i="2"/>
  <c r="AJ207" i="1"/>
  <c r="O269" i="1"/>
  <c r="O76" i="18"/>
  <c r="L78" i="15" s="1"/>
  <c r="X116" i="18"/>
  <c r="O24" i="18"/>
  <c r="L26" i="15" s="1"/>
  <c r="O20" i="18"/>
  <c r="L22" i="15" s="1"/>
  <c r="X63" i="1"/>
  <c r="AJ222" i="1"/>
  <c r="AJ246" i="1"/>
  <c r="AN246" i="1" s="1"/>
  <c r="K136" i="1"/>
  <c r="X57" i="1"/>
  <c r="AB51" i="1"/>
  <c r="O20" i="1"/>
  <c r="D21" i="2" s="1"/>
  <c r="R369" i="18"/>
  <c r="Y305" i="18"/>
  <c r="AA256" i="18"/>
  <c r="AA253" i="18" s="1"/>
  <c r="AB133" i="18"/>
  <c r="K93" i="1"/>
  <c r="O200" i="18"/>
  <c r="AJ124" i="1"/>
  <c r="AJ261" i="1"/>
  <c r="F244" i="2" s="1"/>
  <c r="J244" i="2" s="1"/>
  <c r="V362" i="18"/>
  <c r="X41" i="18"/>
  <c r="K292" i="1"/>
  <c r="D234" i="2"/>
  <c r="O95" i="1"/>
  <c r="AJ325" i="1"/>
  <c r="AN325" i="1" s="1"/>
  <c r="AJ298" i="1"/>
  <c r="M277" i="1"/>
  <c r="O210" i="1"/>
  <c r="Y374" i="18"/>
  <c r="AH369" i="18"/>
  <c r="O371" i="18"/>
  <c r="L364" i="15" s="1"/>
  <c r="AJ360" i="18"/>
  <c r="N353" i="15" s="1"/>
  <c r="AA347" i="18"/>
  <c r="AE334" i="18"/>
  <c r="Q334" i="18"/>
  <c r="AA323" i="18"/>
  <c r="AF323" i="18"/>
  <c r="AJ325" i="18"/>
  <c r="N318" i="15" s="1"/>
  <c r="AB221" i="1"/>
  <c r="AA208" i="1"/>
  <c r="AA197" i="1" s="1"/>
  <c r="AA195" i="1" s="1"/>
  <c r="AJ242" i="1"/>
  <c r="AJ305" i="1"/>
  <c r="AN305" i="1" s="1"/>
  <c r="O163" i="1"/>
  <c r="X304" i="1"/>
  <c r="O78" i="18"/>
  <c r="L80" i="15" s="1"/>
  <c r="AD253" i="1"/>
  <c r="AG253" i="1"/>
  <c r="E103" i="13" s="1"/>
  <c r="Z369" i="18"/>
  <c r="AB20" i="18"/>
  <c r="O325" i="18"/>
  <c r="L318" i="15" s="1"/>
  <c r="O134" i="1"/>
  <c r="O75" i="18"/>
  <c r="L77" i="15" s="1"/>
  <c r="AJ233" i="1"/>
  <c r="H295" i="2"/>
  <c r="AJ74" i="1"/>
  <c r="K208" i="18"/>
  <c r="J115" i="1"/>
  <c r="O137" i="1"/>
  <c r="AJ250" i="1"/>
  <c r="P309" i="15"/>
  <c r="R322" i="1"/>
  <c r="V154" i="1"/>
  <c r="W199" i="18"/>
  <c r="X140" i="18"/>
  <c r="AB99" i="18"/>
  <c r="AJ99" i="18" s="1"/>
  <c r="I292" i="1"/>
  <c r="G10" i="19"/>
  <c r="AB135" i="18"/>
  <c r="AC374" i="18"/>
  <c r="M369" i="18"/>
  <c r="Y362" i="18"/>
  <c r="N246" i="18"/>
  <c r="AB74" i="18"/>
  <c r="X71" i="18"/>
  <c r="O22" i="18"/>
  <c r="L24" i="15" s="1"/>
  <c r="U208" i="18"/>
  <c r="U206" i="18" s="1"/>
  <c r="V199" i="18"/>
  <c r="X188" i="18"/>
  <c r="AJ188" i="18" s="1"/>
  <c r="N192" i="15" s="1"/>
  <c r="X56" i="18"/>
  <c r="P288" i="15"/>
  <c r="P187" i="15"/>
  <c r="AI369" i="18"/>
  <c r="AA246" i="18"/>
  <c r="Z294" i="18"/>
  <c r="AD206" i="18"/>
  <c r="R183" i="18"/>
  <c r="AJ299" i="18"/>
  <c r="N292" i="15" s="1"/>
  <c r="Z199" i="18"/>
  <c r="AF374" i="18"/>
  <c r="O127" i="18"/>
  <c r="L128" i="15" s="1"/>
  <c r="AB369" i="18"/>
  <c r="AJ357" i="18"/>
  <c r="N350" i="15" s="1"/>
  <c r="Q246" i="18"/>
  <c r="R223" i="18"/>
  <c r="AB136" i="18"/>
  <c r="AJ214" i="18"/>
  <c r="AN214" i="18" s="1"/>
  <c r="P355" i="15"/>
  <c r="P298" i="15"/>
  <c r="R241" i="15"/>
  <c r="O122" i="18"/>
  <c r="X55" i="18"/>
  <c r="K197" i="18"/>
  <c r="F123" i="2"/>
  <c r="O179" i="1"/>
  <c r="O232" i="1"/>
  <c r="AE372" i="1"/>
  <c r="AA292" i="1"/>
  <c r="U253" i="1"/>
  <c r="M50" i="18"/>
  <c r="O123" i="18"/>
  <c r="L124" i="15" s="1"/>
  <c r="D178" i="2"/>
  <c r="D176" i="2" s="1"/>
  <c r="AH197" i="1"/>
  <c r="AH195" i="1" s="1"/>
  <c r="L374" i="18"/>
  <c r="V223" i="18"/>
  <c r="AJ237" i="18"/>
  <c r="N230" i="15" s="1"/>
  <c r="Z223" i="18"/>
  <c r="AC223" i="18"/>
  <c r="AJ220" i="18"/>
  <c r="N213" i="15" s="1"/>
  <c r="X150" i="18"/>
  <c r="J197" i="1"/>
  <c r="AB324" i="1"/>
  <c r="L194" i="15"/>
  <c r="AJ237" i="1"/>
  <c r="W294" i="18"/>
  <c r="AC288" i="18"/>
  <c r="AF288" i="18"/>
  <c r="AI282" i="18"/>
  <c r="S282" i="18"/>
  <c r="W266" i="18"/>
  <c r="AJ275" i="18"/>
  <c r="N268" i="15" s="1"/>
  <c r="V266" i="18"/>
  <c r="AJ259" i="18"/>
  <c r="N252" i="15" s="1"/>
  <c r="AB64" i="18"/>
  <c r="O234" i="18"/>
  <c r="L227" i="15" s="1"/>
  <c r="D139" i="2"/>
  <c r="H210" i="2"/>
  <c r="AG362" i="18"/>
  <c r="S183" i="18"/>
  <c r="L344" i="1"/>
  <c r="O372" i="18"/>
  <c r="L365" i="15" s="1"/>
  <c r="O191" i="1"/>
  <c r="O189" i="1" s="1"/>
  <c r="U197" i="1"/>
  <c r="U195" i="1" s="1"/>
  <c r="O227" i="1"/>
  <c r="AF165" i="1"/>
  <c r="AF154" i="1" s="1"/>
  <c r="AJ356" i="18"/>
  <c r="N349" i="15" s="1"/>
  <c r="AA334" i="18"/>
  <c r="L334" i="18"/>
  <c r="AJ337" i="18"/>
  <c r="N330" i="15" s="1"/>
  <c r="V334" i="18"/>
  <c r="O331" i="18"/>
  <c r="L324" i="15" s="1"/>
  <c r="AJ330" i="18"/>
  <c r="N323" i="15" s="1"/>
  <c r="W323" i="18"/>
  <c r="AD323" i="18"/>
  <c r="F292" i="1"/>
  <c r="K249" i="1"/>
  <c r="AJ255" i="18"/>
  <c r="N248" i="15" s="1"/>
  <c r="AJ213" i="18"/>
  <c r="AN213" i="18" s="1"/>
  <c r="AD165" i="1"/>
  <c r="AD154" i="1" s="1"/>
  <c r="AJ134" i="1"/>
  <c r="F130" i="2" s="1"/>
  <c r="AJ77" i="1"/>
  <c r="AH294" i="18"/>
  <c r="O227" i="18"/>
  <c r="L220" i="15" s="1"/>
  <c r="X147" i="18"/>
  <c r="Y165" i="1"/>
  <c r="Y154" i="1" s="1"/>
  <c r="O373" i="1"/>
  <c r="O372" i="1" s="1"/>
  <c r="D18" i="11" s="1"/>
  <c r="AJ283" i="1"/>
  <c r="F266" i="2" s="1"/>
  <c r="AB128" i="1"/>
  <c r="AB123" i="1"/>
  <c r="W115" i="1"/>
  <c r="AD49" i="1"/>
  <c r="E91" i="13" s="1"/>
  <c r="E89" i="13" s="1"/>
  <c r="M256" i="18"/>
  <c r="M253" i="18" s="1"/>
  <c r="X255" i="1"/>
  <c r="O66" i="1"/>
  <c r="O311" i="1"/>
  <c r="AF208" i="1"/>
  <c r="AC344" i="1"/>
  <c r="AC115" i="1"/>
  <c r="O133" i="18"/>
  <c r="L134" i="15" s="1"/>
  <c r="AJ258" i="1"/>
  <c r="F241" i="2" s="1"/>
  <c r="T49" i="1"/>
  <c r="E59" i="13" s="1"/>
  <c r="R374" i="18"/>
  <c r="Z316" i="18"/>
  <c r="O368" i="1"/>
  <c r="AJ274" i="1"/>
  <c r="W322" i="1"/>
  <c r="E322" i="1"/>
  <c r="AJ370" i="1"/>
  <c r="W197" i="1"/>
  <c r="W195" i="1" s="1"/>
  <c r="Y344" i="1"/>
  <c r="AG292" i="1"/>
  <c r="Y282" i="18"/>
  <c r="V161" i="1"/>
  <c r="U344" i="1"/>
  <c r="AF292" i="1"/>
  <c r="AE253" i="1"/>
  <c r="AJ218" i="18"/>
  <c r="N211" i="15" s="1"/>
  <c r="X172" i="18"/>
  <c r="AJ172" i="18" s="1"/>
  <c r="N176" i="15" s="1"/>
  <c r="O332" i="18"/>
  <c r="L325" i="15" s="1"/>
  <c r="K197" i="1"/>
  <c r="AJ356" i="1"/>
  <c r="AB267" i="1"/>
  <c r="E80" i="13" s="1"/>
  <c r="W253" i="1"/>
  <c r="S253" i="1"/>
  <c r="AJ84" i="1"/>
  <c r="F82" i="2" s="1"/>
  <c r="AG288" i="18"/>
  <c r="AB191" i="18"/>
  <c r="T165" i="18"/>
  <c r="AB368" i="1"/>
  <c r="AJ331" i="1"/>
  <c r="AN331" i="1" s="1"/>
  <c r="Y322" i="1"/>
  <c r="T165" i="1"/>
  <c r="T154" i="1" s="1"/>
  <c r="AF199" i="18"/>
  <c r="AJ248" i="18"/>
  <c r="N242" i="15" s="1"/>
  <c r="N239" i="15" s="1"/>
  <c r="AJ232" i="18"/>
  <c r="AJ371" i="18"/>
  <c r="O205" i="18"/>
  <c r="O204" i="18" s="1"/>
  <c r="L203" i="15" s="1"/>
  <c r="K204" i="18"/>
  <c r="M208" i="18"/>
  <c r="O209" i="18"/>
  <c r="O155" i="1"/>
  <c r="D155" i="2"/>
  <c r="D230" i="2"/>
  <c r="H287" i="2"/>
  <c r="X296" i="1"/>
  <c r="AI161" i="1"/>
  <c r="AJ103" i="1"/>
  <c r="AN103" i="1" s="1"/>
  <c r="Q362" i="18"/>
  <c r="Q316" i="18"/>
  <c r="AA199" i="18"/>
  <c r="AB131" i="18"/>
  <c r="O135" i="18"/>
  <c r="L136" i="15" s="1"/>
  <c r="O273" i="18"/>
  <c r="L266" i="15" s="1"/>
  <c r="K60" i="18"/>
  <c r="O60" i="18" s="1"/>
  <c r="L62" i="15" s="1"/>
  <c r="O67" i="18"/>
  <c r="L69" i="15" s="1"/>
  <c r="N372" i="1"/>
  <c r="R344" i="1"/>
  <c r="AB312" i="18"/>
  <c r="AJ312" i="18" s="1"/>
  <c r="S246" i="18"/>
  <c r="X168" i="18"/>
  <c r="AJ168" i="18" s="1"/>
  <c r="X143" i="18"/>
  <c r="AB34" i="18"/>
  <c r="O14" i="1"/>
  <c r="D15" i="2" s="1"/>
  <c r="AJ354" i="1"/>
  <c r="U292" i="1"/>
  <c r="AB93" i="1"/>
  <c r="L165" i="1"/>
  <c r="L154" i="1" s="1"/>
  <c r="F195" i="1"/>
  <c r="AJ278" i="1"/>
  <c r="O61" i="18"/>
  <c r="L63" i="15" s="1"/>
  <c r="AH344" i="1"/>
  <c r="AH292" i="1"/>
  <c r="AJ230" i="18"/>
  <c r="N223" i="15" s="1"/>
  <c r="W374" i="18"/>
  <c r="AB148" i="18"/>
  <c r="L322" i="1"/>
  <c r="K155" i="18"/>
  <c r="O155" i="18" s="1"/>
  <c r="L158" i="15" s="1"/>
  <c r="AJ338" i="18"/>
  <c r="N331" i="15" s="1"/>
  <c r="D79" i="2"/>
  <c r="S347" i="18"/>
  <c r="AH256" i="18"/>
  <c r="AH253" i="18" s="1"/>
  <c r="O202" i="1"/>
  <c r="AJ159" i="1"/>
  <c r="F156" i="2" s="1"/>
  <c r="Y347" i="18"/>
  <c r="AH246" i="18"/>
  <c r="AE223" i="18"/>
  <c r="Y183" i="18"/>
  <c r="Y195" i="1"/>
  <c r="K155" i="1"/>
  <c r="N201" i="18"/>
  <c r="O201" i="18" s="1"/>
  <c r="AJ198" i="18"/>
  <c r="R208" i="1"/>
  <c r="R197" i="1" s="1"/>
  <c r="R195" i="1" s="1"/>
  <c r="E46" i="13" s="1"/>
  <c r="AC199" i="18"/>
  <c r="AJ241" i="1"/>
  <c r="AN241" i="1" s="1"/>
  <c r="AB362" i="1"/>
  <c r="AD344" i="1"/>
  <c r="S322" i="1"/>
  <c r="AH11" i="1"/>
  <c r="AA266" i="18"/>
  <c r="L256" i="18"/>
  <c r="L253" i="18" s="1"/>
  <c r="AB128" i="18"/>
  <c r="Y208" i="18"/>
  <c r="Y206" i="18" s="1"/>
  <c r="O93" i="18"/>
  <c r="L94" i="15" s="1"/>
  <c r="AJ235" i="1"/>
  <c r="O342" i="18"/>
  <c r="L335" i="15" s="1"/>
  <c r="H135" i="2"/>
  <c r="AL322" i="1"/>
  <c r="AJ212" i="1"/>
  <c r="AN212" i="1" s="1"/>
  <c r="AG115" i="1"/>
  <c r="E102" i="13" s="1"/>
  <c r="AB147" i="18"/>
  <c r="O102" i="18"/>
  <c r="L103" i="15" s="1"/>
  <c r="F322" i="1"/>
  <c r="I344" i="1"/>
  <c r="X249" i="1"/>
  <c r="O135" i="1"/>
  <c r="Q292" i="1"/>
  <c r="AH183" i="18"/>
  <c r="G322" i="1"/>
  <c r="AJ298" i="18"/>
  <c r="AJ221" i="18"/>
  <c r="N214" i="15" s="1"/>
  <c r="E49" i="1"/>
  <c r="S344" i="1"/>
  <c r="AF115" i="1"/>
  <c r="U316" i="18"/>
  <c r="O210" i="18"/>
  <c r="AB146" i="18"/>
  <c r="AJ342" i="18"/>
  <c r="N335" i="15" s="1"/>
  <c r="O54" i="18"/>
  <c r="L56" i="15" s="1"/>
  <c r="D25" i="2"/>
  <c r="J25" i="2" s="1"/>
  <c r="AJ341" i="18"/>
  <c r="R115" i="1"/>
  <c r="L41" i="1"/>
  <c r="L42" i="18" s="1"/>
  <c r="O123" i="1"/>
  <c r="Y115" i="1"/>
  <c r="AB139" i="1"/>
  <c r="AI115" i="1"/>
  <c r="E127" i="13" s="1"/>
  <c r="O32" i="1"/>
  <c r="D33" i="2" s="1"/>
  <c r="O146" i="18"/>
  <c r="L147" i="15" s="1"/>
  <c r="X93" i="1"/>
  <c r="AJ287" i="18"/>
  <c r="N280" i="15" s="1"/>
  <c r="AJ331" i="18"/>
  <c r="N324" i="15" s="1"/>
  <c r="D291" i="2"/>
  <c r="O275" i="18"/>
  <c r="L268" i="15" s="1"/>
  <c r="AB296" i="1"/>
  <c r="AJ202" i="18"/>
  <c r="AJ174" i="1"/>
  <c r="AJ147" i="1"/>
  <c r="F143" i="2" s="1"/>
  <c r="X139" i="1"/>
  <c r="S115" i="1"/>
  <c r="E52" i="13" s="1"/>
  <c r="X39" i="18"/>
  <c r="AB19" i="18"/>
  <c r="O147" i="18"/>
  <c r="L148" i="15" s="1"/>
  <c r="L89" i="1"/>
  <c r="AC197" i="1"/>
  <c r="AC195" i="1" s="1"/>
  <c r="O118" i="1"/>
  <c r="O57" i="18"/>
  <c r="AJ217" i="1"/>
  <c r="V115" i="1"/>
  <c r="AH253" i="1"/>
  <c r="AE165" i="1"/>
  <c r="AE154" i="1" s="1"/>
  <c r="Q323" i="18"/>
  <c r="U323" i="18"/>
  <c r="AB111" i="18"/>
  <c r="AB93" i="18"/>
  <c r="C165" i="1"/>
  <c r="F201" i="2"/>
  <c r="J201" i="2" s="1"/>
  <c r="AJ372" i="18"/>
  <c r="N365" i="15" s="1"/>
  <c r="K128" i="1"/>
  <c r="AJ70" i="1"/>
  <c r="F71" i="2" s="1"/>
  <c r="AJ62" i="1"/>
  <c r="F63" i="2" s="1"/>
  <c r="M362" i="18"/>
  <c r="AB155" i="18"/>
  <c r="AB110" i="18"/>
  <c r="X60" i="18"/>
  <c r="N298" i="18"/>
  <c r="N297" i="18" s="1"/>
  <c r="N294" i="18" s="1"/>
  <c r="N296" i="1"/>
  <c r="K288" i="18"/>
  <c r="N256" i="18"/>
  <c r="N253" i="18" s="1"/>
  <c r="X170" i="18"/>
  <c r="AJ170" i="18" s="1"/>
  <c r="N174" i="15" s="1"/>
  <c r="K323" i="18"/>
  <c r="AJ238" i="18"/>
  <c r="N231" i="15" s="1"/>
  <c r="N223" i="18"/>
  <c r="AF223" i="18"/>
  <c r="W223" i="18"/>
  <c r="O211" i="18"/>
  <c r="X156" i="18"/>
  <c r="AE36" i="18"/>
  <c r="AJ129" i="1"/>
  <c r="AN129" i="1" s="1"/>
  <c r="AJ272" i="18"/>
  <c r="N265" i="15" s="1"/>
  <c r="AJ271" i="18"/>
  <c r="N264" i="15" s="1"/>
  <c r="T266" i="18"/>
  <c r="AG246" i="18"/>
  <c r="AB76" i="18"/>
  <c r="AB75" i="18"/>
  <c r="AJ75" i="18" s="1"/>
  <c r="N77" i="15" s="1"/>
  <c r="X57" i="18"/>
  <c r="AB26" i="18"/>
  <c r="AD282" i="18"/>
  <c r="Z256" i="18"/>
  <c r="Z253" i="18" s="1"/>
  <c r="AE256" i="18"/>
  <c r="AE253" i="18" s="1"/>
  <c r="AI183" i="18"/>
  <c r="M183" i="18"/>
  <c r="X179" i="18"/>
  <c r="AJ179" i="18" s="1"/>
  <c r="N183" i="15" s="1"/>
  <c r="X124" i="18"/>
  <c r="AB77" i="18"/>
  <c r="AB61" i="18"/>
  <c r="O91" i="1"/>
  <c r="K87" i="1"/>
  <c r="AC282" i="18"/>
  <c r="S266" i="18"/>
  <c r="Y256" i="18"/>
  <c r="Y253" i="18" s="1"/>
  <c r="O104" i="18"/>
  <c r="L105" i="15" s="1"/>
  <c r="O278" i="18"/>
  <c r="L271" i="15" s="1"/>
  <c r="AC266" i="18"/>
  <c r="AE266" i="18"/>
  <c r="AC256" i="18"/>
  <c r="AC253" i="18" s="1"/>
  <c r="X190" i="18"/>
  <c r="X122" i="18"/>
  <c r="X35" i="18"/>
  <c r="O29" i="18"/>
  <c r="L31" i="15" s="1"/>
  <c r="X23" i="18"/>
  <c r="X19" i="18"/>
  <c r="O129" i="18"/>
  <c r="L130" i="15" s="1"/>
  <c r="O118" i="18"/>
  <c r="L119" i="15" s="1"/>
  <c r="AJ109" i="18"/>
  <c r="N110" i="15" s="1"/>
  <c r="AE165" i="18"/>
  <c r="AB106" i="18"/>
  <c r="AB41" i="18"/>
  <c r="AJ354" i="18"/>
  <c r="N347" i="15" s="1"/>
  <c r="AB316" i="18"/>
  <c r="H232" i="2"/>
  <c r="X130" i="18"/>
  <c r="O40" i="18"/>
  <c r="L42" i="15" s="1"/>
  <c r="O32" i="18"/>
  <c r="L34" i="15" s="1"/>
  <c r="K82" i="1"/>
  <c r="O130" i="18"/>
  <c r="L131" i="15" s="1"/>
  <c r="AB144" i="1"/>
  <c r="S362" i="18"/>
  <c r="W347" i="18"/>
  <c r="O328" i="18"/>
  <c r="L321" i="15" s="1"/>
  <c r="R323" i="18"/>
  <c r="AG316" i="18"/>
  <c r="Q305" i="18"/>
  <c r="AJ300" i="18"/>
  <c r="N293" i="15" s="1"/>
  <c r="AC294" i="18"/>
  <c r="X80" i="18"/>
  <c r="O268" i="18"/>
  <c r="L261" i="15" s="1"/>
  <c r="AB199" i="18"/>
  <c r="AJ95" i="1"/>
  <c r="F91" i="2" s="1"/>
  <c r="N94" i="15" s="1"/>
  <c r="AI199" i="18"/>
  <c r="AB102" i="18"/>
  <c r="O314" i="18"/>
  <c r="L307" i="15" s="1"/>
  <c r="O228" i="18"/>
  <c r="L221" i="15" s="1"/>
  <c r="AB256" i="18"/>
  <c r="X71" i="1"/>
  <c r="R347" i="18"/>
  <c r="V347" i="18"/>
  <c r="AH323" i="18"/>
  <c r="N323" i="18"/>
  <c r="T323" i="18"/>
  <c r="M305" i="18"/>
  <c r="S305" i="18"/>
  <c r="AH199" i="18"/>
  <c r="AB29" i="18"/>
  <c r="O97" i="1"/>
  <c r="AJ178" i="1"/>
  <c r="AD362" i="18"/>
  <c r="Y323" i="18"/>
  <c r="R305" i="18"/>
  <c r="Q294" i="18"/>
  <c r="AG199" i="18"/>
  <c r="X25" i="18"/>
  <c r="O259" i="18"/>
  <c r="L252" i="15" s="1"/>
  <c r="AJ297" i="18"/>
  <c r="N291" i="15" s="1"/>
  <c r="AB282" i="18"/>
  <c r="Q369" i="18"/>
  <c r="AB55" i="18"/>
  <c r="O219" i="18"/>
  <c r="L212" i="15" s="1"/>
  <c r="O354" i="18"/>
  <c r="L347" i="15" s="1"/>
  <c r="AJ101" i="1"/>
  <c r="V374" i="18"/>
  <c r="AH305" i="18"/>
  <c r="N305" i="18"/>
  <c r="K79" i="18"/>
  <c r="O79" i="18" s="1"/>
  <c r="L81" i="15" s="1"/>
  <c r="L370" i="15"/>
  <c r="Z288" i="18"/>
  <c r="O232" i="18"/>
  <c r="L225" i="15" s="1"/>
  <c r="AF282" i="18"/>
  <c r="U256" i="18"/>
  <c r="U253" i="18" s="1"/>
  <c r="AB156" i="18"/>
  <c r="X145" i="18"/>
  <c r="AB124" i="18"/>
  <c r="AB56" i="18"/>
  <c r="AB48" i="18"/>
  <c r="O47" i="18"/>
  <c r="L49" i="15" s="1"/>
  <c r="W49" i="1"/>
  <c r="C285" i="1"/>
  <c r="C253" i="1" s="1"/>
  <c r="H285" i="1"/>
  <c r="H253" i="1" s="1"/>
  <c r="L282" i="18"/>
  <c r="X48" i="18"/>
  <c r="AB35" i="18"/>
  <c r="X26" i="18"/>
  <c r="AJ17" i="18"/>
  <c r="N19" i="15" s="1"/>
  <c r="X29" i="18"/>
  <c r="D34" i="2"/>
  <c r="J34" i="2" s="1"/>
  <c r="O17" i="18"/>
  <c r="L19" i="15" s="1"/>
  <c r="M283" i="18"/>
  <c r="O283" i="18" s="1"/>
  <c r="O283" i="1"/>
  <c r="F285" i="1"/>
  <c r="F253" i="1" s="1"/>
  <c r="I285" i="1"/>
  <c r="I253" i="1" s="1"/>
  <c r="H227" i="1"/>
  <c r="H241" i="2"/>
  <c r="H240" i="2"/>
  <c r="H251" i="2"/>
  <c r="D357" i="11"/>
  <c r="E230" i="13"/>
  <c r="D324" i="11"/>
  <c r="E225" i="13" s="1"/>
  <c r="E224" i="13" s="1"/>
  <c r="AL350" i="1"/>
  <c r="AL344" i="1" s="1"/>
  <c r="K280" i="1"/>
  <c r="K253" i="1" s="1"/>
  <c r="E227" i="1"/>
  <c r="J227" i="1"/>
  <c r="H36" i="19"/>
  <c r="J189" i="2"/>
  <c r="D188" i="2"/>
  <c r="X327" i="18"/>
  <c r="AJ327" i="18" s="1"/>
  <c r="N320" i="15" s="1"/>
  <c r="AJ327" i="1"/>
  <c r="AN327" i="1" s="1"/>
  <c r="X324" i="1"/>
  <c r="AJ308" i="1"/>
  <c r="AB306" i="1"/>
  <c r="AJ301" i="1"/>
  <c r="AN301" i="1" s="1"/>
  <c r="AB294" i="1"/>
  <c r="K109" i="18"/>
  <c r="O109" i="18" s="1"/>
  <c r="O111" i="1"/>
  <c r="U14" i="18"/>
  <c r="L161" i="1"/>
  <c r="D319" i="2"/>
  <c r="O334" i="1"/>
  <c r="O322" i="1" s="1"/>
  <c r="AB373" i="1"/>
  <c r="AB372" i="1" s="1"/>
  <c r="AJ374" i="1"/>
  <c r="AN374" i="1" s="1"/>
  <c r="AB377" i="18"/>
  <c r="K221" i="18"/>
  <c r="G280" i="1"/>
  <c r="N50" i="18"/>
  <c r="O23" i="18"/>
  <c r="L25" i="15" s="1"/>
  <c r="K172" i="18"/>
  <c r="O172" i="18" s="1"/>
  <c r="D171" i="2"/>
  <c r="K171" i="1"/>
  <c r="K165" i="1" s="1"/>
  <c r="O62" i="1"/>
  <c r="K64" i="18"/>
  <c r="O64" i="18" s="1"/>
  <c r="L66" i="15" s="1"/>
  <c r="AB57" i="18"/>
  <c r="X32" i="18"/>
  <c r="O26" i="18"/>
  <c r="AB24" i="18"/>
  <c r="R38" i="18"/>
  <c r="AB28" i="18"/>
  <c r="O270" i="18"/>
  <c r="L263" i="15" s="1"/>
  <c r="X378" i="18"/>
  <c r="AJ375" i="1"/>
  <c r="AN375" i="1" s="1"/>
  <c r="X373" i="1"/>
  <c r="X303" i="18"/>
  <c r="Y46" i="18"/>
  <c r="AB46" i="18" s="1"/>
  <c r="AJ234" i="18"/>
  <c r="N227" i="15" s="1"/>
  <c r="T223" i="18"/>
  <c r="AB165" i="18"/>
  <c r="AI50" i="18"/>
  <c r="R44" i="18"/>
  <c r="AJ302" i="1"/>
  <c r="AN302" i="1" s="1"/>
  <c r="Y31" i="18"/>
  <c r="AB31" i="18" s="1"/>
  <c r="AA14" i="18"/>
  <c r="U46" i="18"/>
  <c r="U36" i="18" s="1"/>
  <c r="Q38" i="15" s="1"/>
  <c r="R256" i="18"/>
  <c r="R253" i="18" s="1"/>
  <c r="AJ257" i="18"/>
  <c r="N250" i="15" s="1"/>
  <c r="U165" i="18"/>
  <c r="AJ161" i="18"/>
  <c r="AN161" i="18" s="1"/>
  <c r="X155" i="18"/>
  <c r="AB150" i="18"/>
  <c r="D75" i="2"/>
  <c r="F314" i="2"/>
  <c r="X231" i="18"/>
  <c r="AJ231" i="18" s="1"/>
  <c r="N224" i="15" s="1"/>
  <c r="X232" i="1"/>
  <c r="AJ234" i="1"/>
  <c r="AN234" i="1" s="1"/>
  <c r="AB225" i="18"/>
  <c r="AB227" i="1"/>
  <c r="T46" i="18"/>
  <c r="T36" i="18" s="1"/>
  <c r="T11" i="1"/>
  <c r="F105" i="2"/>
  <c r="F40" i="2"/>
  <c r="AJ21" i="1"/>
  <c r="R30" i="18"/>
  <c r="R14" i="18" s="1"/>
  <c r="AB236" i="18"/>
  <c r="AJ236" i="18" s="1"/>
  <c r="AJ239" i="1"/>
  <c r="AN239" i="1" s="1"/>
  <c r="AB238" i="1"/>
  <c r="AJ146" i="1"/>
  <c r="X144" i="1"/>
  <c r="W292" i="1"/>
  <c r="X241" i="18"/>
  <c r="AJ241" i="18" s="1"/>
  <c r="AJ244" i="1"/>
  <c r="AN244" i="1" s="1"/>
  <c r="X243" i="1"/>
  <c r="T197" i="1"/>
  <c r="T195" i="1" s="1"/>
  <c r="AB198" i="1"/>
  <c r="Z197" i="1"/>
  <c r="Z195" i="1" s="1"/>
  <c r="X186" i="1"/>
  <c r="AJ187" i="1"/>
  <c r="X369" i="18"/>
  <c r="X258" i="18"/>
  <c r="X256" i="18" s="1"/>
  <c r="AJ259" i="1"/>
  <c r="AJ172" i="1"/>
  <c r="AN172" i="1" s="1"/>
  <c r="X171" i="1"/>
  <c r="X318" i="18"/>
  <c r="AJ318" i="18" s="1"/>
  <c r="X317" i="1"/>
  <c r="U165" i="1"/>
  <c r="U154" i="1" s="1"/>
  <c r="AB154" i="18"/>
  <c r="O19" i="18"/>
  <c r="L21" i="15" s="1"/>
  <c r="T14" i="18"/>
  <c r="Z14" i="18"/>
  <c r="O16" i="18"/>
  <c r="L18" i="15" s="1"/>
  <c r="O241" i="18"/>
  <c r="L234" i="15" s="1"/>
  <c r="AJ210" i="18"/>
  <c r="D184" i="2"/>
  <c r="H152" i="2"/>
  <c r="P168" i="15"/>
  <c r="P16" i="15"/>
  <c r="AB332" i="18"/>
  <c r="AB323" i="18" s="1"/>
  <c r="AJ332" i="1"/>
  <c r="AN332" i="1" s="1"/>
  <c r="X326" i="18"/>
  <c r="AJ326" i="18" s="1"/>
  <c r="AB207" i="18"/>
  <c r="AJ207" i="18" s="1"/>
  <c r="AJ209" i="1"/>
  <c r="AJ201" i="1"/>
  <c r="AN201" i="1" s="1"/>
  <c r="X200" i="18"/>
  <c r="X199" i="18" s="1"/>
  <c r="AJ34" i="1"/>
  <c r="AJ32" i="1" s="1"/>
  <c r="F33" i="2" s="1"/>
  <c r="AJ25" i="1"/>
  <c r="Y266" i="18"/>
  <c r="AD266" i="18"/>
  <c r="AF266" i="18"/>
  <c r="AH266" i="18"/>
  <c r="N266" i="18"/>
  <c r="R266" i="18"/>
  <c r="S256" i="18"/>
  <c r="S253" i="18" s="1"/>
  <c r="N165" i="18"/>
  <c r="AB60" i="18"/>
  <c r="O41" i="18"/>
  <c r="L43" i="15" s="1"/>
  <c r="AB39" i="18"/>
  <c r="O34" i="18"/>
  <c r="O249" i="18"/>
  <c r="K171" i="18"/>
  <c r="O357" i="18"/>
  <c r="AJ102" i="1"/>
  <c r="R100" i="18"/>
  <c r="AJ100" i="18" s="1"/>
  <c r="N101" i="15" s="1"/>
  <c r="R97" i="1"/>
  <c r="H337" i="2"/>
  <c r="X263" i="18"/>
  <c r="AJ263" i="18" s="1"/>
  <c r="N256" i="15" s="1"/>
  <c r="AJ264" i="1"/>
  <c r="V197" i="1"/>
  <c r="V195" i="1" s="1"/>
  <c r="X198" i="1"/>
  <c r="AA282" i="18"/>
  <c r="U266" i="18"/>
  <c r="AJ274" i="18"/>
  <c r="N267" i="15" s="1"/>
  <c r="AI266" i="18"/>
  <c r="O261" i="18"/>
  <c r="L254" i="15" s="1"/>
  <c r="AJ260" i="18"/>
  <c r="AG183" i="18"/>
  <c r="AC36" i="18"/>
  <c r="K149" i="18"/>
  <c r="O149" i="18" s="1"/>
  <c r="O151" i="1"/>
  <c r="N183" i="18"/>
  <c r="O191" i="18"/>
  <c r="V183" i="18"/>
  <c r="AF165" i="18"/>
  <c r="X76" i="18"/>
  <c r="O365" i="18"/>
  <c r="AJ227" i="18"/>
  <c r="F329" i="2"/>
  <c r="J329" i="2" s="1"/>
  <c r="K69" i="18"/>
  <c r="O69" i="18" s="1"/>
  <c r="L71" i="15" s="1"/>
  <c r="O67" i="1"/>
  <c r="X273" i="18"/>
  <c r="AJ273" i="18" s="1"/>
  <c r="N266" i="15" s="1"/>
  <c r="AJ273" i="1"/>
  <c r="AJ46" i="1"/>
  <c r="AN46" i="1" s="1"/>
  <c r="S288" i="18"/>
  <c r="AB80" i="18"/>
  <c r="AB79" i="18"/>
  <c r="AJ79" i="18" s="1"/>
  <c r="X77" i="18"/>
  <c r="K138" i="18"/>
  <c r="O138" i="18" s="1"/>
  <c r="K139" i="1"/>
  <c r="O97" i="18"/>
  <c r="Y253" i="1"/>
  <c r="N347" i="18"/>
  <c r="T347" i="18"/>
  <c r="T345" i="18" s="1"/>
  <c r="AD334" i="18"/>
  <c r="AH334" i="18"/>
  <c r="N334" i="18"/>
  <c r="T334" i="18"/>
  <c r="Y334" i="18"/>
  <c r="AC323" i="18"/>
  <c r="O141" i="1"/>
  <c r="AN141" i="1" s="1"/>
  <c r="K139" i="18"/>
  <c r="O139" i="18" s="1"/>
  <c r="K353" i="18"/>
  <c r="O352" i="1"/>
  <c r="S49" i="1"/>
  <c r="E51" i="13" s="1"/>
  <c r="S88" i="18"/>
  <c r="S50" i="18" s="1"/>
  <c r="P367" i="15"/>
  <c r="AJ318" i="1"/>
  <c r="AN318" i="1" s="1"/>
  <c r="AJ338" i="1"/>
  <c r="AN338" i="1" s="1"/>
  <c r="X339" i="18"/>
  <c r="AJ339" i="18" s="1"/>
  <c r="N332" i="15" s="1"/>
  <c r="AJ94" i="1"/>
  <c r="AJ86" i="1"/>
  <c r="AB82" i="1"/>
  <c r="U294" i="18"/>
  <c r="R199" i="18"/>
  <c r="X104" i="18"/>
  <c r="AJ104" i="18" s="1"/>
  <c r="N105" i="15" s="1"/>
  <c r="AB103" i="18"/>
  <c r="O140" i="18"/>
  <c r="L141" i="15" s="1"/>
  <c r="O186" i="18"/>
  <c r="O359" i="1"/>
  <c r="AN359" i="1" s="1"/>
  <c r="K358" i="1"/>
  <c r="L93" i="1"/>
  <c r="L92" i="18"/>
  <c r="D295" i="2"/>
  <c r="O258" i="18"/>
  <c r="K256" i="18"/>
  <c r="K253" i="18" s="1"/>
  <c r="K71" i="1"/>
  <c r="O75" i="1"/>
  <c r="AN75" i="1" s="1"/>
  <c r="D338" i="2"/>
  <c r="O362" i="1"/>
  <c r="AJ219" i="1"/>
  <c r="AN219" i="1" s="1"/>
  <c r="X215" i="18"/>
  <c r="AJ215" i="18" s="1"/>
  <c r="AD347" i="18"/>
  <c r="AG347" i="18"/>
  <c r="O352" i="18"/>
  <c r="L345" i="15" s="1"/>
  <c r="L347" i="18"/>
  <c r="AF334" i="18"/>
  <c r="O338" i="18"/>
  <c r="R334" i="18"/>
  <c r="Z323" i="18"/>
  <c r="AC305" i="18"/>
  <c r="AA305" i="18"/>
  <c r="AF294" i="18"/>
  <c r="O299" i="18"/>
  <c r="L57" i="15"/>
  <c r="O220" i="18"/>
  <c r="L213" i="15" s="1"/>
  <c r="X290" i="18"/>
  <c r="AJ290" i="18" s="1"/>
  <c r="AJ289" i="1"/>
  <c r="F271" i="2" s="1"/>
  <c r="M115" i="1"/>
  <c r="AJ353" i="18"/>
  <c r="N346" i="15" s="1"/>
  <c r="AC347" i="18"/>
  <c r="AC345" i="18" s="1"/>
  <c r="AF347" i="18"/>
  <c r="AI347" i="18"/>
  <c r="Q347" i="18"/>
  <c r="U347" i="18"/>
  <c r="U345" i="18" s="1"/>
  <c r="Z334" i="18"/>
  <c r="AI334" i="18"/>
  <c r="U334" i="18"/>
  <c r="Z305" i="18"/>
  <c r="AE294" i="18"/>
  <c r="AJ138" i="18"/>
  <c r="N139" i="15" s="1"/>
  <c r="K71" i="18"/>
  <c r="O71" i="18" s="1"/>
  <c r="O69" i="1"/>
  <c r="E285" i="1"/>
  <c r="E253" i="1" s="1"/>
  <c r="X238" i="1"/>
  <c r="D199" i="2"/>
  <c r="X119" i="18"/>
  <c r="AJ119" i="18" s="1"/>
  <c r="N120" i="15" s="1"/>
  <c r="AB118" i="18"/>
  <c r="K106" i="18"/>
  <c r="O106" i="18" s="1"/>
  <c r="O108" i="1"/>
  <c r="AN108" i="1" s="1"/>
  <c r="O130" i="1"/>
  <c r="K128" i="18"/>
  <c r="O128" i="18" s="1"/>
  <c r="O319" i="18"/>
  <c r="K316" i="18"/>
  <c r="AA372" i="1"/>
  <c r="AA161" i="1"/>
  <c r="AB365" i="18"/>
  <c r="AJ365" i="18" s="1"/>
  <c r="N358" i="15" s="1"/>
  <c r="W344" i="1"/>
  <c r="N344" i="1"/>
  <c r="AJ223" i="1"/>
  <c r="AN223" i="1" s="1"/>
  <c r="X219" i="18"/>
  <c r="AJ219" i="18" s="1"/>
  <c r="X18" i="18"/>
  <c r="W14" i="18"/>
  <c r="AD14" i="18"/>
  <c r="K83" i="18"/>
  <c r="O83" i="18" s="1"/>
  <c r="E165" i="1"/>
  <c r="E154" i="1" s="1"/>
  <c r="D224" i="2"/>
  <c r="O238" i="1"/>
  <c r="X128" i="18"/>
  <c r="O96" i="1"/>
  <c r="K94" i="18"/>
  <c r="O94" i="18" s="1"/>
  <c r="L95" i="15" s="1"/>
  <c r="R95" i="15" s="1"/>
  <c r="K108" i="18"/>
  <c r="O108" i="18" s="1"/>
  <c r="O110" i="1"/>
  <c r="J153" i="2"/>
  <c r="M292" i="1"/>
  <c r="Z292" i="1"/>
  <c r="AI292" i="1"/>
  <c r="AJ17" i="1"/>
  <c r="AN17" i="1" s="1"/>
  <c r="S369" i="18"/>
  <c r="T256" i="18"/>
  <c r="T253" i="18" s="1"/>
  <c r="X157" i="18"/>
  <c r="AJ157" i="18" s="1"/>
  <c r="X144" i="18"/>
  <c r="AJ144" i="18" s="1"/>
  <c r="AB143" i="18"/>
  <c r="X136" i="18"/>
  <c r="X92" i="18"/>
  <c r="O74" i="18"/>
  <c r="O150" i="18"/>
  <c r="O80" i="18"/>
  <c r="AJ358" i="18"/>
  <c r="AI165" i="1"/>
  <c r="AI154" i="1" s="1"/>
  <c r="Q165" i="1"/>
  <c r="Q154" i="1" s="1"/>
  <c r="Z165" i="1"/>
  <c r="Z154" i="1" s="1"/>
  <c r="AH161" i="1"/>
  <c r="T115" i="1"/>
  <c r="E60" i="13" s="1"/>
  <c r="AD294" i="18"/>
  <c r="AI288" i="18"/>
  <c r="M246" i="18"/>
  <c r="AE183" i="18"/>
  <c r="AC163" i="18"/>
  <c r="AB101" i="18"/>
  <c r="X89" i="18"/>
  <c r="H80" i="2"/>
  <c r="AJ71" i="18"/>
  <c r="N73" i="15" s="1"/>
  <c r="Z253" i="1"/>
  <c r="AJ244" i="18"/>
  <c r="N237" i="15" s="1"/>
  <c r="N165" i="1"/>
  <c r="N154" i="1" s="1"/>
  <c r="AH115" i="1"/>
  <c r="E122" i="13" s="1"/>
  <c r="Q115" i="1"/>
  <c r="N115" i="1"/>
  <c r="W305" i="18"/>
  <c r="W293" i="18" s="1"/>
  <c r="O302" i="18"/>
  <c r="L295" i="15" s="1"/>
  <c r="Y294" i="18"/>
  <c r="X125" i="18"/>
  <c r="AJ125" i="18" s="1"/>
  <c r="C115" i="1"/>
  <c r="O111" i="18"/>
  <c r="L112" i="15" s="1"/>
  <c r="V292" i="1"/>
  <c r="O70" i="1"/>
  <c r="H228" i="2"/>
  <c r="R292" i="1"/>
  <c r="R253" i="1"/>
  <c r="AJ177" i="1"/>
  <c r="F174" i="2" s="1"/>
  <c r="L316" i="18"/>
  <c r="AD199" i="18"/>
  <c r="AD50" i="18"/>
  <c r="X61" i="18"/>
  <c r="I197" i="1"/>
  <c r="J344" i="1"/>
  <c r="S292" i="1"/>
  <c r="AE292" i="1"/>
  <c r="Q253" i="1"/>
  <c r="T208" i="18"/>
  <c r="T206" i="18" s="1"/>
  <c r="AF305" i="18"/>
  <c r="X176" i="18"/>
  <c r="AJ176" i="18" s="1"/>
  <c r="X149" i="18"/>
  <c r="AB140" i="18"/>
  <c r="X62" i="18"/>
  <c r="F49" i="1"/>
  <c r="C49" i="1"/>
  <c r="F115" i="1"/>
  <c r="C344" i="1"/>
  <c r="O327" i="18"/>
  <c r="O311" i="18"/>
  <c r="L304" i="15" s="1"/>
  <c r="E142" i="13"/>
  <c r="AI344" i="1"/>
  <c r="Q322" i="1"/>
  <c r="AA253" i="1"/>
  <c r="AC165" i="1"/>
  <c r="AC154" i="1" s="1"/>
  <c r="AI374" i="18"/>
  <c r="Q374" i="18"/>
  <c r="L323" i="18"/>
  <c r="S323" i="18"/>
  <c r="AD316" i="18"/>
  <c r="AB122" i="18"/>
  <c r="AB98" i="18"/>
  <c r="J49" i="1"/>
  <c r="R165" i="18"/>
  <c r="D369" i="11"/>
  <c r="E237" i="13" s="1"/>
  <c r="E234" i="13" s="1"/>
  <c r="H12" i="19"/>
  <c r="H10" i="19" s="1"/>
  <c r="U322" i="1"/>
  <c r="S208" i="18"/>
  <c r="S206" i="18" s="1"/>
  <c r="AA165" i="1"/>
  <c r="AA154" i="1" s="1"/>
  <c r="Y165" i="18"/>
  <c r="AD115" i="1"/>
  <c r="AJ110" i="1"/>
  <c r="F106" i="2" s="1"/>
  <c r="AH374" i="18"/>
  <c r="AC316" i="18"/>
  <c r="O132" i="18"/>
  <c r="O145" i="18"/>
  <c r="E12" i="19"/>
  <c r="E10" i="19" s="1"/>
  <c r="AF206" i="18"/>
  <c r="AF195" i="18" s="1"/>
  <c r="C45" i="7"/>
  <c r="C41" i="7" s="1"/>
  <c r="C37" i="7" s="1"/>
  <c r="C36" i="7" s="1"/>
  <c r="AF253" i="1"/>
  <c r="T253" i="1"/>
  <c r="E61" i="13" s="1"/>
  <c r="Z374" i="18"/>
  <c r="Z246" i="18"/>
  <c r="X148" i="18"/>
  <c r="AJ148" i="18" s="1"/>
  <c r="N149" i="15" s="1"/>
  <c r="X84" i="18"/>
  <c r="AH36" i="18"/>
  <c r="S14" i="18"/>
  <c r="AG14" i="18"/>
  <c r="L294" i="18"/>
  <c r="H165" i="1"/>
  <c r="H154" i="1" s="1"/>
  <c r="O89" i="18"/>
  <c r="AA294" i="18"/>
  <c r="AJ329" i="18"/>
  <c r="AJ201" i="18"/>
  <c r="AB200" i="1"/>
  <c r="AJ193" i="1"/>
  <c r="AJ191" i="1" s="1"/>
  <c r="AC11" i="1"/>
  <c r="O233" i="18"/>
  <c r="L226" i="15" s="1"/>
  <c r="O218" i="18"/>
  <c r="L183" i="18"/>
  <c r="AH50" i="18"/>
  <c r="AA50" i="18"/>
  <c r="X67" i="18"/>
  <c r="X66" i="18"/>
  <c r="AJ66" i="18" s="1"/>
  <c r="AI14" i="18"/>
  <c r="J280" i="2"/>
  <c r="P316" i="15"/>
  <c r="AB334" i="1"/>
  <c r="AB322" i="1" s="1"/>
  <c r="AD322" i="1"/>
  <c r="AC253" i="1"/>
  <c r="AD197" i="1"/>
  <c r="AD195" i="1" s="1"/>
  <c r="AE11" i="1"/>
  <c r="E95" i="13" s="1"/>
  <c r="M323" i="18"/>
  <c r="AI246" i="18"/>
  <c r="AB145" i="18"/>
  <c r="AG36" i="18"/>
  <c r="AC14" i="18"/>
  <c r="M87" i="1"/>
  <c r="M49" i="1" s="1"/>
  <c r="O68" i="18"/>
  <c r="L70" i="15" s="1"/>
  <c r="H311" i="2"/>
  <c r="S223" i="18"/>
  <c r="AD36" i="18"/>
  <c r="Z36" i="18"/>
  <c r="L292" i="1"/>
  <c r="O272" i="18"/>
  <c r="L115" i="1"/>
  <c r="O98" i="18"/>
  <c r="F10" i="19"/>
  <c r="AJ355" i="18"/>
  <c r="AA206" i="18"/>
  <c r="M206" i="18"/>
  <c r="M195" i="18" s="1"/>
  <c r="W165" i="1"/>
  <c r="W154" i="1" s="1"/>
  <c r="AI49" i="1"/>
  <c r="E126" i="13" s="1"/>
  <c r="E124" i="13" s="1"/>
  <c r="AJ22" i="1"/>
  <c r="AN22" i="1" s="1"/>
  <c r="AJ18" i="1"/>
  <c r="AN18" i="1" s="1"/>
  <c r="V369" i="18"/>
  <c r="AB190" i="18"/>
  <c r="J165" i="1"/>
  <c r="J154" i="1" s="1"/>
  <c r="J285" i="1"/>
  <c r="J253" i="1" s="1"/>
  <c r="AJ211" i="18"/>
  <c r="AG344" i="1"/>
  <c r="AJ47" i="1"/>
  <c r="T288" i="18"/>
  <c r="AB58" i="18"/>
  <c r="H256" i="2"/>
  <c r="D230" i="11"/>
  <c r="I230" i="11" s="1"/>
  <c r="AO154" i="1"/>
  <c r="AL130" i="1"/>
  <c r="E170" i="13"/>
  <c r="E167" i="13" s="1"/>
  <c r="AL287" i="18"/>
  <c r="P280" i="15" s="1"/>
  <c r="AL82" i="1"/>
  <c r="AL288" i="1"/>
  <c r="AL285" i="1" s="1"/>
  <c r="H255" i="2"/>
  <c r="H90" i="2"/>
  <c r="AL221" i="1"/>
  <c r="D191" i="11"/>
  <c r="D190" i="11" s="1"/>
  <c r="E163" i="13" s="1"/>
  <c r="E162" i="13" s="1"/>
  <c r="D5" i="20"/>
  <c r="H182" i="19"/>
  <c r="E245" i="13"/>
  <c r="D273" i="11"/>
  <c r="AL20" i="1"/>
  <c r="H21" i="2" s="1"/>
  <c r="D303" i="11"/>
  <c r="D302" i="11"/>
  <c r="I302" i="11" s="1"/>
  <c r="D164" i="11"/>
  <c r="D163" i="11" s="1"/>
  <c r="H130" i="2"/>
  <c r="AL292" i="1"/>
  <c r="H292" i="2"/>
  <c r="AL232" i="1"/>
  <c r="AL195" i="1" s="1"/>
  <c r="E155" i="13"/>
  <c r="D289" i="11"/>
  <c r="I289" i="11" s="1"/>
  <c r="AL136" i="1"/>
  <c r="AL305" i="18"/>
  <c r="AL293" i="18" s="1"/>
  <c r="D158" i="11"/>
  <c r="H134" i="2"/>
  <c r="AL223" i="18"/>
  <c r="AL193" i="18" s="1"/>
  <c r="AL8" i="18" s="1"/>
  <c r="H208" i="2"/>
  <c r="H204" i="2" s="1"/>
  <c r="AE26" i="17"/>
  <c r="E241" i="13"/>
  <c r="E240" i="13" s="1"/>
  <c r="AL57" i="1"/>
  <c r="P216" i="15"/>
  <c r="H216" i="2"/>
  <c r="H94" i="2"/>
  <c r="H140" i="2"/>
  <c r="H326" i="2"/>
  <c r="H62" i="2"/>
  <c r="H58" i="2" s="1"/>
  <c r="E175" i="13"/>
  <c r="E172" i="13" s="1"/>
  <c r="H54" i="2"/>
  <c r="AL51" i="1"/>
  <c r="L280" i="1"/>
  <c r="L253" i="1" s="1"/>
  <c r="G227" i="1"/>
  <c r="AL107" i="1"/>
  <c r="H108" i="2"/>
  <c r="H103" i="2" s="1"/>
  <c r="D297" i="11"/>
  <c r="D298" i="11"/>
  <c r="E210" i="13" s="1"/>
  <c r="E209" i="13" s="1"/>
  <c r="D61" i="2"/>
  <c r="P52" i="15"/>
  <c r="F24" i="2"/>
  <c r="D246" i="2"/>
  <c r="K221" i="1"/>
  <c r="O224" i="1"/>
  <c r="AN224" i="1" s="1"/>
  <c r="L206" i="18"/>
  <c r="D225" i="2"/>
  <c r="F288" i="2"/>
  <c r="AN92" i="1"/>
  <c r="D88" i="2"/>
  <c r="J88" i="2" s="1"/>
  <c r="AJ210" i="1"/>
  <c r="AB209" i="18"/>
  <c r="O56" i="1"/>
  <c r="K58" i="18"/>
  <c r="N225" i="15"/>
  <c r="Q161" i="1"/>
  <c r="AJ162" i="1"/>
  <c r="AJ122" i="1"/>
  <c r="AN122" i="1" s="1"/>
  <c r="X117" i="1"/>
  <c r="AJ56" i="1"/>
  <c r="F57" i="2" s="1"/>
  <c r="X51" i="1"/>
  <c r="F59" i="2"/>
  <c r="K305" i="18"/>
  <c r="O309" i="18"/>
  <c r="K223" i="18"/>
  <c r="O239" i="18"/>
  <c r="O162" i="1"/>
  <c r="M161" i="1"/>
  <c r="AL144" i="1"/>
  <c r="D146" i="2"/>
  <c r="AJ312" i="1"/>
  <c r="AN312" i="1" s="1"/>
  <c r="X314" i="18"/>
  <c r="X270" i="18"/>
  <c r="AJ270" i="18" s="1"/>
  <c r="AJ270" i="1"/>
  <c r="AN270" i="1" s="1"/>
  <c r="AD305" i="18"/>
  <c r="AJ311" i="18"/>
  <c r="N304" i="15" s="1"/>
  <c r="T305" i="18"/>
  <c r="K107" i="1"/>
  <c r="O112" i="1"/>
  <c r="AN112" i="1" s="1"/>
  <c r="K110" i="18"/>
  <c r="O110" i="18" s="1"/>
  <c r="AG50" i="18"/>
  <c r="S195" i="1"/>
  <c r="D69" i="2"/>
  <c r="AJ366" i="1"/>
  <c r="AN366" i="1" s="1"/>
  <c r="X365" i="1"/>
  <c r="X367" i="18"/>
  <c r="AJ367" i="18" s="1"/>
  <c r="X336" i="18"/>
  <c r="AJ335" i="1"/>
  <c r="AN335" i="1" s="1"/>
  <c r="X334" i="1"/>
  <c r="AC161" i="1"/>
  <c r="AJ133" i="1"/>
  <c r="X128" i="1"/>
  <c r="D200" i="2"/>
  <c r="J243" i="2"/>
  <c r="D258" i="2"/>
  <c r="X268" i="18"/>
  <c r="X267" i="1"/>
  <c r="AJ268" i="1"/>
  <c r="AN268" i="1" s="1"/>
  <c r="AF197" i="1"/>
  <c r="AF195" i="1" s="1"/>
  <c r="E110" i="13" s="1"/>
  <c r="AD161" i="1"/>
  <c r="AD372" i="1"/>
  <c r="D241" i="2"/>
  <c r="O255" i="1"/>
  <c r="D173" i="2"/>
  <c r="AJ216" i="18"/>
  <c r="AJ197" i="18"/>
  <c r="L223" i="18"/>
  <c r="O243" i="18"/>
  <c r="X68" i="18"/>
  <c r="W50" i="18"/>
  <c r="AE50" i="18"/>
  <c r="O251" i="1"/>
  <c r="AN251" i="1" s="1"/>
  <c r="K248" i="18"/>
  <c r="E144" i="13"/>
  <c r="AL354" i="18"/>
  <c r="D41" i="2"/>
  <c r="J41" i="2" s="1"/>
  <c r="F29" i="2"/>
  <c r="AE246" i="18"/>
  <c r="AJ249" i="18"/>
  <c r="U204" i="18"/>
  <c r="AJ205" i="18"/>
  <c r="AI165" i="18"/>
  <c r="AJ175" i="18"/>
  <c r="N179" i="15" s="1"/>
  <c r="L165" i="18"/>
  <c r="M165" i="18"/>
  <c r="O174" i="18"/>
  <c r="D68" i="2"/>
  <c r="K63" i="1"/>
  <c r="K70" i="18"/>
  <c r="O70" i="18" s="1"/>
  <c r="O303" i="18"/>
  <c r="K294" i="18"/>
  <c r="O343" i="18"/>
  <c r="K334" i="18"/>
  <c r="AF256" i="18"/>
  <c r="AF253" i="18" s="1"/>
  <c r="AB261" i="18"/>
  <c r="AJ262" i="1"/>
  <c r="D48" i="2"/>
  <c r="D185" i="2"/>
  <c r="O186" i="1"/>
  <c r="X350" i="18"/>
  <c r="AJ350" i="18" s="1"/>
  <c r="AJ349" i="1"/>
  <c r="AN349" i="1" s="1"/>
  <c r="AB340" i="18"/>
  <c r="M165" i="1"/>
  <c r="M154" i="1" s="1"/>
  <c r="AB63" i="1"/>
  <c r="AJ67" i="1"/>
  <c r="X139" i="18"/>
  <c r="L189" i="15"/>
  <c r="O185" i="18"/>
  <c r="AB349" i="18"/>
  <c r="AB347" i="1"/>
  <c r="AJ111" i="1"/>
  <c r="X107" i="1"/>
  <c r="AB97" i="1"/>
  <c r="AJ99" i="1"/>
  <c r="AN99" i="1" s="1"/>
  <c r="AJ85" i="1"/>
  <c r="X82" i="1"/>
  <c r="AG266" i="18"/>
  <c r="AJ269" i="18"/>
  <c r="N262" i="15" s="1"/>
  <c r="Q266" i="18"/>
  <c r="V165" i="18"/>
  <c r="X171" i="18"/>
  <c r="AJ171" i="18" s="1"/>
  <c r="AE14" i="18"/>
  <c r="AB255" i="1"/>
  <c r="Y372" i="1"/>
  <c r="Y161" i="1"/>
  <c r="X349" i="18"/>
  <c r="X347" i="1"/>
  <c r="AJ348" i="1"/>
  <c r="AN348" i="1" s="1"/>
  <c r="T344" i="1"/>
  <c r="AJ301" i="18"/>
  <c r="AI294" i="18"/>
  <c r="AJ185" i="18"/>
  <c r="W165" i="18"/>
  <c r="X181" i="18"/>
  <c r="AJ181" i="18" s="1"/>
  <c r="AH165" i="18"/>
  <c r="Q165" i="18"/>
  <c r="AC50" i="18"/>
  <c r="AA36" i="18"/>
  <c r="O39" i="18"/>
  <c r="X16" i="18"/>
  <c r="K101" i="18"/>
  <c r="O101" i="18" s="1"/>
  <c r="K97" i="1"/>
  <c r="K119" i="18"/>
  <c r="O119" i="18" s="1"/>
  <c r="K117" i="1"/>
  <c r="O121" i="1"/>
  <c r="AN121" i="1" s="1"/>
  <c r="C292" i="1"/>
  <c r="H98" i="2"/>
  <c r="AL97" i="1"/>
  <c r="K374" i="18"/>
  <c r="O378" i="18"/>
  <c r="G115" i="1"/>
  <c r="AN33" i="1"/>
  <c r="K362" i="18"/>
  <c r="O364" i="18"/>
  <c r="P362" i="15"/>
  <c r="AF316" i="18"/>
  <c r="AJ339" i="1"/>
  <c r="AN339" i="1" s="1"/>
  <c r="F214" i="2"/>
  <c r="J214" i="2" s="1"/>
  <c r="X282" i="18"/>
  <c r="AJ283" i="18"/>
  <c r="U305" i="18"/>
  <c r="AJ307" i="18"/>
  <c r="O55" i="1"/>
  <c r="AN55" i="1" s="1"/>
  <c r="K51" i="1"/>
  <c r="H276" i="2"/>
  <c r="AB281" i="18"/>
  <c r="AJ281" i="18" s="1"/>
  <c r="N274" i="15" s="1"/>
  <c r="AJ281" i="1"/>
  <c r="AB280" i="1"/>
  <c r="AJ19" i="1"/>
  <c r="AN19" i="1" s="1"/>
  <c r="AJ243" i="18"/>
  <c r="N236" i="15" s="1"/>
  <c r="M271" i="18"/>
  <c r="O271" i="1"/>
  <c r="AJ126" i="1"/>
  <c r="AN126" i="1" s="1"/>
  <c r="U123" i="1"/>
  <c r="U115" i="1" s="1"/>
  <c r="E66" i="13" s="1"/>
  <c r="U124" i="18"/>
  <c r="U50" i="18" s="1"/>
  <c r="O90" i="18"/>
  <c r="L266" i="18"/>
  <c r="O269" i="18"/>
  <c r="D174" i="2"/>
  <c r="AJ357" i="1"/>
  <c r="AN357" i="1" s="1"/>
  <c r="T294" i="18"/>
  <c r="AJ284" i="18"/>
  <c r="Q282" i="18"/>
  <c r="S165" i="18"/>
  <c r="P198" i="15"/>
  <c r="X364" i="18"/>
  <c r="AJ363" i="1"/>
  <c r="AN363" i="1" s="1"/>
  <c r="X362" i="1"/>
  <c r="AG49" i="1"/>
  <c r="AG223" i="18"/>
  <c r="M223" i="18"/>
  <c r="P327" i="15"/>
  <c r="AB352" i="18"/>
  <c r="AJ352" i="18" s="1"/>
  <c r="AB350" i="1"/>
  <c r="AJ351" i="1"/>
  <c r="AN351" i="1" s="1"/>
  <c r="AJ288" i="1"/>
  <c r="AB289" i="18"/>
  <c r="AE199" i="18"/>
  <c r="Q344" i="1"/>
  <c r="AJ310" i="18"/>
  <c r="AB302" i="18"/>
  <c r="X226" i="18"/>
  <c r="AJ226" i="18" s="1"/>
  <c r="AJ229" i="1"/>
  <c r="AN229" i="1" s="1"/>
  <c r="AJ233" i="18"/>
  <c r="F331" i="2"/>
  <c r="AC292" i="1"/>
  <c r="AJ228" i="18"/>
  <c r="N221" i="15" s="1"/>
  <c r="F70" i="2"/>
  <c r="AI322" i="1"/>
  <c r="T292" i="1"/>
  <c r="X225" i="18"/>
  <c r="X227" i="1"/>
  <c r="AJ228" i="1"/>
  <c r="AN228" i="1" s="1"/>
  <c r="AE115" i="1"/>
  <c r="E97" i="13" s="1"/>
  <c r="AE49" i="1"/>
  <c r="AD223" i="18"/>
  <c r="O230" i="18"/>
  <c r="AB123" i="18"/>
  <c r="K86" i="18"/>
  <c r="O86" i="18" s="1"/>
  <c r="V344" i="1"/>
  <c r="X146" i="18"/>
  <c r="AB116" i="18"/>
  <c r="O116" i="18"/>
  <c r="V253" i="1"/>
  <c r="AB191" i="1"/>
  <c r="AB189" i="1" s="1"/>
  <c r="V282" i="18"/>
  <c r="O237" i="18"/>
  <c r="X90" i="18"/>
  <c r="O100" i="18"/>
  <c r="O179" i="18"/>
  <c r="G344" i="1"/>
  <c r="K322" i="1"/>
  <c r="S165" i="1"/>
  <c r="S154" i="1" s="1"/>
  <c r="Z49" i="1"/>
  <c r="AJ239" i="18"/>
  <c r="N232" i="15" s="1"/>
  <c r="AJ212" i="18"/>
  <c r="Y199" i="18"/>
  <c r="AB120" i="18"/>
  <c r="O120" i="18"/>
  <c r="AC49" i="1"/>
  <c r="AJ296" i="18"/>
  <c r="X154" i="18"/>
  <c r="AH14" i="18"/>
  <c r="O61" i="1"/>
  <c r="AN61" i="1" s="1"/>
  <c r="L305" i="18"/>
  <c r="AH165" i="1"/>
  <c r="AH154" i="1" s="1"/>
  <c r="AJ125" i="1"/>
  <c r="AN125" i="1" s="1"/>
  <c r="AJ104" i="1"/>
  <c r="AN104" i="1" s="1"/>
  <c r="U223" i="18"/>
  <c r="U183" i="18"/>
  <c r="AB149" i="18"/>
  <c r="T50" i="18"/>
  <c r="E292" i="1"/>
  <c r="AB107" i="1"/>
  <c r="Y223" i="18"/>
  <c r="T183" i="18"/>
  <c r="T163" i="18" s="1"/>
  <c r="X133" i="18"/>
  <c r="AJ133" i="18" s="1"/>
  <c r="AB127" i="18"/>
  <c r="F165" i="1"/>
  <c r="F154" i="1" s="1"/>
  <c r="H146" i="19"/>
  <c r="AE344" i="1"/>
  <c r="G165" i="1"/>
  <c r="G154" i="1" s="1"/>
  <c r="E197" i="1"/>
  <c r="AG369" i="18"/>
  <c r="L123" i="15"/>
  <c r="X47" i="18"/>
  <c r="AB23" i="18"/>
  <c r="H49" i="1"/>
  <c r="K282" i="18"/>
  <c r="T322" i="1"/>
  <c r="R208" i="18"/>
  <c r="V305" i="18"/>
  <c r="AI223" i="18"/>
  <c r="Q223" i="18"/>
  <c r="I115" i="1"/>
  <c r="Y292" i="1"/>
  <c r="AB171" i="1"/>
  <c r="U11" i="1"/>
  <c r="AH316" i="18"/>
  <c r="AG256" i="18"/>
  <c r="AG253" i="18" s="1"/>
  <c r="O356" i="18"/>
  <c r="D311" i="11"/>
  <c r="D310" i="11" s="1"/>
  <c r="I227" i="1"/>
  <c r="N287" i="1"/>
  <c r="N285" i="1" s="1"/>
  <c r="N253" i="1" s="1"/>
  <c r="G285" i="1"/>
  <c r="N286" i="1"/>
  <c r="J167" i="2" l="1"/>
  <c r="AF193" i="18"/>
  <c r="AJ123" i="18"/>
  <c r="L195" i="18"/>
  <c r="J24" i="2"/>
  <c r="AJ107" i="18"/>
  <c r="M45" i="1"/>
  <c r="M31" i="18"/>
  <c r="K49" i="1"/>
  <c r="AN158" i="1"/>
  <c r="Q37" i="1"/>
  <c r="AN52" i="1"/>
  <c r="AB362" i="18"/>
  <c r="R231" i="15"/>
  <c r="AJ278" i="18"/>
  <c r="AL278" i="18" s="1"/>
  <c r="P271" i="15" s="1"/>
  <c r="J155" i="2"/>
  <c r="J123" i="2"/>
  <c r="AJ83" i="18"/>
  <c r="N84" i="15" s="1"/>
  <c r="AN170" i="1"/>
  <c r="AJ206" i="1"/>
  <c r="F197" i="2" s="1"/>
  <c r="D210" i="2"/>
  <c r="AJ200" i="1"/>
  <c r="F196" i="2" s="1"/>
  <c r="J136" i="2"/>
  <c r="V31" i="18"/>
  <c r="AN151" i="1"/>
  <c r="M293" i="18"/>
  <c r="AN150" i="1"/>
  <c r="N206" i="15"/>
  <c r="R206" i="15" s="1"/>
  <c r="J94" i="2"/>
  <c r="AN70" i="1"/>
  <c r="N45" i="1"/>
  <c r="N46" i="18" s="1"/>
  <c r="N29" i="1"/>
  <c r="AJ54" i="18"/>
  <c r="N56" i="15" s="1"/>
  <c r="R56" i="15" s="1"/>
  <c r="AN240" i="1"/>
  <c r="X197" i="1"/>
  <c r="J223" i="2"/>
  <c r="AF163" i="18"/>
  <c r="AN98" i="1"/>
  <c r="AI345" i="18"/>
  <c r="L345" i="18"/>
  <c r="X253" i="1"/>
  <c r="E73" i="13" s="1"/>
  <c r="AJ98" i="18"/>
  <c r="N99" i="15" s="1"/>
  <c r="AN137" i="1"/>
  <c r="AN260" i="18"/>
  <c r="F102" i="2"/>
  <c r="J102" i="2" s="1"/>
  <c r="H299" i="2"/>
  <c r="AN341" i="18"/>
  <c r="D16" i="12"/>
  <c r="AO115" i="1" s="1"/>
  <c r="J297" i="2"/>
  <c r="AJ86" i="18"/>
  <c r="N87" i="15" s="1"/>
  <c r="AN156" i="1"/>
  <c r="D170" i="11"/>
  <c r="J168" i="11" s="1"/>
  <c r="E152" i="13"/>
  <c r="J17" i="2"/>
  <c r="D20" i="12"/>
  <c r="H171" i="2"/>
  <c r="AL267" i="1"/>
  <c r="D181" i="11"/>
  <c r="J169" i="11" s="1"/>
  <c r="AJ127" i="18"/>
  <c r="N128" i="15" s="1"/>
  <c r="R128" i="15" s="1"/>
  <c r="Z195" i="18"/>
  <c r="AJ111" i="18"/>
  <c r="AJ108" i="18"/>
  <c r="N109" i="15" s="1"/>
  <c r="AJ70" i="18"/>
  <c r="N72" i="15" s="1"/>
  <c r="AF345" i="18"/>
  <c r="J318" i="2"/>
  <c r="AH163" i="18"/>
  <c r="AJ55" i="18"/>
  <c r="N57" i="15" s="1"/>
  <c r="R57" i="15" s="1"/>
  <c r="AN325" i="18"/>
  <c r="R318" i="15"/>
  <c r="AO345" i="1"/>
  <c r="E150" i="13"/>
  <c r="D229" i="11"/>
  <c r="G57" i="19" s="1"/>
  <c r="H57" i="19" s="1"/>
  <c r="AG265" i="18"/>
  <c r="AJ97" i="18"/>
  <c r="N98" i="15" s="1"/>
  <c r="N44" i="1"/>
  <c r="N45" i="18" s="1"/>
  <c r="AJ34" i="18"/>
  <c r="N36" i="15" s="1"/>
  <c r="AH345" i="18"/>
  <c r="H195" i="1"/>
  <c r="AJ92" i="18"/>
  <c r="O316" i="18"/>
  <c r="AB208" i="1"/>
  <c r="AJ208" i="1" s="1"/>
  <c r="F198" i="2" s="1"/>
  <c r="J281" i="2"/>
  <c r="D119" i="2"/>
  <c r="AA195" i="18"/>
  <c r="AA193" i="18" s="1"/>
  <c r="N345" i="18"/>
  <c r="N321" i="18" s="1"/>
  <c r="AN62" i="1"/>
  <c r="J138" i="2"/>
  <c r="F185" i="2"/>
  <c r="AN330" i="1"/>
  <c r="AJ16" i="18"/>
  <c r="N18" i="15" s="1"/>
  <c r="N31" i="18"/>
  <c r="J195" i="1"/>
  <c r="AN341" i="1"/>
  <c r="AJ150" i="18"/>
  <c r="N151" i="15" s="1"/>
  <c r="AN142" i="1"/>
  <c r="AJ90" i="18"/>
  <c r="N91" i="15" s="1"/>
  <c r="K344" i="1"/>
  <c r="E15" i="13" s="1"/>
  <c r="AN163" i="1"/>
  <c r="M37" i="1"/>
  <c r="D323" i="2"/>
  <c r="V44" i="1"/>
  <c r="X44" i="1" s="1"/>
  <c r="AN216" i="1"/>
  <c r="AN319" i="1"/>
  <c r="AN317" i="1" s="1"/>
  <c r="AJ94" i="18"/>
  <c r="O92" i="18"/>
  <c r="L93" i="15" s="1"/>
  <c r="AN300" i="18"/>
  <c r="J314" i="2"/>
  <c r="W345" i="18"/>
  <c r="W321" i="18" s="1"/>
  <c r="O188" i="18"/>
  <c r="AJ139" i="18"/>
  <c r="N140" i="15" s="1"/>
  <c r="D152" i="2"/>
  <c r="J246" i="2"/>
  <c r="AJ58" i="18"/>
  <c r="N60" i="15" s="1"/>
  <c r="T195" i="18"/>
  <c r="T193" i="18" s="1"/>
  <c r="AJ130" i="18"/>
  <c r="N131" i="15" s="1"/>
  <c r="R131" i="15" s="1"/>
  <c r="J307" i="2"/>
  <c r="W195" i="18"/>
  <c r="W193" i="18" s="1"/>
  <c r="K183" i="18"/>
  <c r="J331" i="2"/>
  <c r="R192" i="15"/>
  <c r="S195" i="18"/>
  <c r="D228" i="2"/>
  <c r="AJ69" i="18"/>
  <c r="D165" i="2"/>
  <c r="O208" i="18"/>
  <c r="R266" i="15"/>
  <c r="AJ40" i="18"/>
  <c r="N42" i="15" s="1"/>
  <c r="R42" i="15" s="1"/>
  <c r="D301" i="2"/>
  <c r="D348" i="2"/>
  <c r="D347" i="2" s="1"/>
  <c r="AE265" i="18"/>
  <c r="F132" i="2"/>
  <c r="V195" i="18"/>
  <c r="V193" i="18" s="1"/>
  <c r="AJ129" i="18"/>
  <c r="AN129" i="18" s="1"/>
  <c r="R293" i="15"/>
  <c r="AJ189" i="1"/>
  <c r="E45" i="13"/>
  <c r="E36" i="13"/>
  <c r="R237" i="15"/>
  <c r="AE163" i="18"/>
  <c r="J199" i="2"/>
  <c r="F339" i="2"/>
  <c r="J339" i="2" s="1"/>
  <c r="AF265" i="18"/>
  <c r="AJ56" i="18"/>
  <c r="N58" i="15" s="1"/>
  <c r="R58" i="15" s="1"/>
  <c r="S293" i="18"/>
  <c r="AI195" i="18"/>
  <c r="AI193" i="18" s="1"/>
  <c r="S345" i="18"/>
  <c r="S321" i="18" s="1"/>
  <c r="AJ41" i="18"/>
  <c r="AN41" i="18" s="1"/>
  <c r="AB183" i="18"/>
  <c r="AB163" i="18" s="1"/>
  <c r="AJ179" i="1"/>
  <c r="E44" i="13"/>
  <c r="E47" i="13"/>
  <c r="M44" i="1"/>
  <c r="AN271" i="1"/>
  <c r="Q163" i="18"/>
  <c r="M41" i="1"/>
  <c r="M42" i="18" s="1"/>
  <c r="J258" i="2"/>
  <c r="AN263" i="1"/>
  <c r="AJ67" i="18"/>
  <c r="AN67" i="18" s="1"/>
  <c r="E37" i="13"/>
  <c r="E119" i="13"/>
  <c r="R265" i="18"/>
  <c r="R293" i="18"/>
  <c r="AJ136" i="1"/>
  <c r="AN202" i="1"/>
  <c r="AJ131" i="18"/>
  <c r="N132" i="15" s="1"/>
  <c r="R132" i="15" s="1"/>
  <c r="L362" i="15"/>
  <c r="F178" i="2"/>
  <c r="AJ74" i="18"/>
  <c r="N76" i="15" s="1"/>
  <c r="AJ85" i="18"/>
  <c r="N86" i="15" s="1"/>
  <c r="R86" i="15" s="1"/>
  <c r="AN342" i="1"/>
  <c r="AN300" i="1"/>
  <c r="E20" i="13"/>
  <c r="D311" i="2"/>
  <c r="N334" i="15"/>
  <c r="R334" i="15" s="1"/>
  <c r="AN283" i="1"/>
  <c r="F187" i="2"/>
  <c r="F186" i="2" s="1"/>
  <c r="E43" i="13"/>
  <c r="E108" i="13"/>
  <c r="O198" i="18"/>
  <c r="O197" i="18" s="1"/>
  <c r="L201" i="15" s="1"/>
  <c r="AJ101" i="18"/>
  <c r="N102" i="15" s="1"/>
  <c r="M29" i="1"/>
  <c r="J116" i="2"/>
  <c r="AJ141" i="18"/>
  <c r="AN141" i="18" s="1"/>
  <c r="V37" i="1"/>
  <c r="X37" i="1" s="1"/>
  <c r="D215" i="2"/>
  <c r="D93" i="2"/>
  <c r="AN138" i="1"/>
  <c r="AN136" i="1" s="1"/>
  <c r="D343" i="2"/>
  <c r="J53" i="2"/>
  <c r="W265" i="18"/>
  <c r="W251" i="18" s="1"/>
  <c r="AN275" i="1"/>
  <c r="H321" i="2"/>
  <c r="AJ18" i="18"/>
  <c r="N20" i="15" s="1"/>
  <c r="R20" i="15" s="1"/>
  <c r="AG163" i="18"/>
  <c r="AJ106" i="18"/>
  <c r="N107" i="15" s="1"/>
  <c r="Q195" i="18"/>
  <c r="Q193" i="18" s="1"/>
  <c r="R163" i="18"/>
  <c r="AJ89" i="18"/>
  <c r="N90" i="15" s="1"/>
  <c r="AJ103" i="18"/>
  <c r="N104" i="15" s="1"/>
  <c r="R104" i="15" s="1"/>
  <c r="U265" i="18"/>
  <c r="J40" i="2"/>
  <c r="AJ25" i="18"/>
  <c r="N27" i="15" s="1"/>
  <c r="R27" i="15" s="1"/>
  <c r="AJ120" i="18"/>
  <c r="N121" i="15" s="1"/>
  <c r="AN244" i="18"/>
  <c r="AI12" i="18"/>
  <c r="AJ62" i="18"/>
  <c r="AN62" i="18" s="1"/>
  <c r="R213" i="15"/>
  <c r="D337" i="2"/>
  <c r="J105" i="2"/>
  <c r="J240" i="2"/>
  <c r="AJ26" i="18"/>
  <c r="N28" i="15" s="1"/>
  <c r="AJ102" i="18"/>
  <c r="AN102" i="18" s="1"/>
  <c r="R323" i="15"/>
  <c r="AJ93" i="18"/>
  <c r="AO155" i="1"/>
  <c r="E215" i="13"/>
  <c r="E214" i="13" s="1"/>
  <c r="AN78" i="1"/>
  <c r="H79" i="2"/>
  <c r="H72" i="2" s="1"/>
  <c r="AN56" i="1"/>
  <c r="F48" i="2"/>
  <c r="J48" i="2" s="1"/>
  <c r="AN47" i="1"/>
  <c r="AN110" i="1"/>
  <c r="D92" i="2"/>
  <c r="J92" i="2" s="1"/>
  <c r="AN96" i="1"/>
  <c r="AN130" i="1"/>
  <c r="D70" i="2"/>
  <c r="J70" i="2" s="1"/>
  <c r="AN69" i="1"/>
  <c r="F84" i="2"/>
  <c r="J84" i="2" s="1"/>
  <c r="AN86" i="1"/>
  <c r="D328" i="2"/>
  <c r="J328" i="2" s="1"/>
  <c r="AN352" i="1"/>
  <c r="F256" i="2"/>
  <c r="J256" i="2" s="1"/>
  <c r="AN273" i="1"/>
  <c r="AN67" i="1"/>
  <c r="F98" i="2"/>
  <c r="AN102" i="1"/>
  <c r="F26" i="2"/>
  <c r="J26" i="2" s="1"/>
  <c r="AN25" i="1"/>
  <c r="F142" i="2"/>
  <c r="J142" i="2" s="1"/>
  <c r="AN146" i="1"/>
  <c r="F22" i="2"/>
  <c r="J22" i="2" s="1"/>
  <c r="AN21" i="1"/>
  <c r="D107" i="2"/>
  <c r="AN111" i="1"/>
  <c r="F289" i="2"/>
  <c r="J289" i="2" s="1"/>
  <c r="AN308" i="1"/>
  <c r="F97" i="2"/>
  <c r="J97" i="2" s="1"/>
  <c r="AN101" i="1"/>
  <c r="F200" i="2"/>
  <c r="J200" i="2" s="1"/>
  <c r="AN217" i="1"/>
  <c r="D114" i="2"/>
  <c r="AN118" i="1"/>
  <c r="L88" i="1"/>
  <c r="F171" i="2"/>
  <c r="J171" i="2" s="1"/>
  <c r="AN174" i="1"/>
  <c r="D131" i="2"/>
  <c r="J131" i="2" s="1"/>
  <c r="AN135" i="1"/>
  <c r="F218" i="2"/>
  <c r="J218" i="2" s="1"/>
  <c r="AN235" i="1"/>
  <c r="AJ155" i="1"/>
  <c r="AN159" i="1"/>
  <c r="F332" i="2"/>
  <c r="J332" i="2" s="1"/>
  <c r="AN356" i="1"/>
  <c r="F345" i="2"/>
  <c r="J345" i="2" s="1"/>
  <c r="J343" i="2" s="1"/>
  <c r="AN370" i="1"/>
  <c r="F257" i="2"/>
  <c r="J257" i="2" s="1"/>
  <c r="AN274" i="1"/>
  <c r="D67" i="2"/>
  <c r="J67" i="2" s="1"/>
  <c r="AN66" i="1"/>
  <c r="F78" i="2"/>
  <c r="J78" i="2" s="1"/>
  <c r="AN77" i="1"/>
  <c r="F220" i="2"/>
  <c r="J220" i="2" s="1"/>
  <c r="AN237" i="1"/>
  <c r="F234" i="2"/>
  <c r="J234" i="2" s="1"/>
  <c r="AN250" i="1"/>
  <c r="F75" i="2"/>
  <c r="J75" i="2" s="1"/>
  <c r="AN74" i="1"/>
  <c r="F216" i="2"/>
  <c r="AN233" i="1"/>
  <c r="D130" i="2"/>
  <c r="J130" i="2" s="1"/>
  <c r="AN134" i="1"/>
  <c r="F225" i="2"/>
  <c r="AN242" i="1"/>
  <c r="AN210" i="1"/>
  <c r="F279" i="2"/>
  <c r="J279" i="2" s="1"/>
  <c r="AN298" i="1"/>
  <c r="D91" i="2"/>
  <c r="AN95" i="1"/>
  <c r="F120" i="2"/>
  <c r="J120" i="2" s="1"/>
  <c r="AN124" i="1"/>
  <c r="F205" i="2"/>
  <c r="J205" i="2" s="1"/>
  <c r="AN222" i="1"/>
  <c r="D252" i="2"/>
  <c r="J252" i="2" s="1"/>
  <c r="AN269" i="1"/>
  <c r="F255" i="2"/>
  <c r="AN272" i="1"/>
  <c r="F213" i="2"/>
  <c r="J213" i="2" s="1"/>
  <c r="AN230" i="1"/>
  <c r="D330" i="2"/>
  <c r="AN354" i="1"/>
  <c r="F219" i="2"/>
  <c r="J219" i="2" s="1"/>
  <c r="AN236" i="1"/>
  <c r="AN278" i="1"/>
  <c r="AN277" i="1" s="1"/>
  <c r="D82" i="2"/>
  <c r="J82" i="2" s="1"/>
  <c r="AN84" i="1"/>
  <c r="F317" i="2"/>
  <c r="J317" i="2" s="1"/>
  <c r="AN340" i="1"/>
  <c r="D143" i="2"/>
  <c r="J143" i="2" s="1"/>
  <c r="AN147" i="1"/>
  <c r="AN281" i="1"/>
  <c r="AJ135" i="18"/>
  <c r="AN135" i="18" s="1"/>
  <c r="AJ191" i="18"/>
  <c r="N195" i="15" s="1"/>
  <c r="R195" i="15" s="1"/>
  <c r="F127" i="2"/>
  <c r="J127" i="2" s="1"/>
  <c r="AN131" i="1"/>
  <c r="F170" i="2"/>
  <c r="AN173" i="1"/>
  <c r="D59" i="2"/>
  <c r="J59" i="2" s="1"/>
  <c r="AN58" i="1"/>
  <c r="D60" i="2"/>
  <c r="J60" i="2" s="1"/>
  <c r="AN59" i="1"/>
  <c r="D145" i="2"/>
  <c r="J145" i="2" s="1"/>
  <c r="AN149" i="1"/>
  <c r="O206" i="1"/>
  <c r="AN207" i="1"/>
  <c r="F291" i="2"/>
  <c r="J291" i="2" s="1"/>
  <c r="AN310" i="1"/>
  <c r="D109" i="2"/>
  <c r="J109" i="2" s="1"/>
  <c r="AN113" i="1"/>
  <c r="D83" i="2"/>
  <c r="AN85" i="1"/>
  <c r="F101" i="2"/>
  <c r="J101" i="2" s="1"/>
  <c r="AN105" i="1"/>
  <c r="D77" i="2"/>
  <c r="J77" i="2" s="1"/>
  <c r="AN76" i="1"/>
  <c r="F208" i="2"/>
  <c r="J208" i="2" s="1"/>
  <c r="AN225" i="1"/>
  <c r="F177" i="2"/>
  <c r="J177" i="2" s="1"/>
  <c r="AN180" i="1"/>
  <c r="AN179" i="1" s="1"/>
  <c r="F277" i="2"/>
  <c r="J277" i="2" s="1"/>
  <c r="AN295" i="1"/>
  <c r="F306" i="2"/>
  <c r="J306" i="2" s="1"/>
  <c r="AN329" i="1"/>
  <c r="D128" i="2"/>
  <c r="J128" i="2" s="1"/>
  <c r="AN132" i="1"/>
  <c r="D144" i="2"/>
  <c r="J144" i="2" s="1"/>
  <c r="AN148" i="1"/>
  <c r="D141" i="2"/>
  <c r="J141" i="2" s="1"/>
  <c r="AN145" i="1"/>
  <c r="F81" i="2"/>
  <c r="J81" i="2" s="1"/>
  <c r="AN83" i="1"/>
  <c r="AJ96" i="18"/>
  <c r="AN96" i="18" s="1"/>
  <c r="F115" i="2"/>
  <c r="J115" i="2" s="1"/>
  <c r="AN119" i="1"/>
  <c r="D148" i="2"/>
  <c r="J148" i="2" s="1"/>
  <c r="AN152" i="1"/>
  <c r="F96" i="2"/>
  <c r="J96" i="2" s="1"/>
  <c r="AN100" i="1"/>
  <c r="F203" i="2"/>
  <c r="J203" i="2" s="1"/>
  <c r="AN220" i="1"/>
  <c r="F73" i="2"/>
  <c r="J73" i="2" s="1"/>
  <c r="AN72" i="1"/>
  <c r="N37" i="1"/>
  <c r="N43" i="1"/>
  <c r="D90" i="2"/>
  <c r="AN94" i="1"/>
  <c r="D129" i="2"/>
  <c r="AN133" i="1"/>
  <c r="AJ63" i="18"/>
  <c r="AN63" i="18" s="1"/>
  <c r="F66" i="2"/>
  <c r="J66" i="2" s="1"/>
  <c r="AN65" i="1"/>
  <c r="F69" i="2"/>
  <c r="J69" i="2" s="1"/>
  <c r="AN68" i="1"/>
  <c r="F154" i="2"/>
  <c r="J154" i="2" s="1"/>
  <c r="AN157" i="1"/>
  <c r="F173" i="2"/>
  <c r="J173" i="2" s="1"/>
  <c r="AN176" i="1"/>
  <c r="D172" i="2"/>
  <c r="J172" i="2" s="1"/>
  <c r="AN175" i="1"/>
  <c r="AN177" i="1"/>
  <c r="Q88" i="1"/>
  <c r="Q87" i="1" s="1"/>
  <c r="Q49" i="1" s="1"/>
  <c r="F55" i="2"/>
  <c r="AN54" i="1"/>
  <c r="D175" i="2"/>
  <c r="AN178" i="1"/>
  <c r="L45" i="1"/>
  <c r="L46" i="18" s="1"/>
  <c r="L43" i="1"/>
  <c r="F139" i="2"/>
  <c r="F135" i="2" s="1"/>
  <c r="AN143" i="1"/>
  <c r="F313" i="2"/>
  <c r="J313" i="2" s="1"/>
  <c r="AN336" i="1"/>
  <c r="D74" i="2"/>
  <c r="J74" i="2" s="1"/>
  <c r="AN73" i="1"/>
  <c r="D54" i="2"/>
  <c r="J54" i="2" s="1"/>
  <c r="AN53" i="1"/>
  <c r="AN14" i="1"/>
  <c r="D195" i="2"/>
  <c r="D46" i="11"/>
  <c r="AL30" i="1"/>
  <c r="D55" i="11"/>
  <c r="D52" i="11"/>
  <c r="AF37" i="1"/>
  <c r="AF38" i="18" s="1"/>
  <c r="AF30" i="18"/>
  <c r="AF14" i="18" s="1"/>
  <c r="AF41" i="1"/>
  <c r="AF42" i="18" s="1"/>
  <c r="AF44" i="1"/>
  <c r="AF43" i="1"/>
  <c r="AF44" i="18" s="1"/>
  <c r="V45" i="1"/>
  <c r="X45" i="1" s="1"/>
  <c r="V88" i="1"/>
  <c r="V26" i="1"/>
  <c r="V43" i="1"/>
  <c r="Q43" i="1"/>
  <c r="O30" i="1"/>
  <c r="E200" i="13"/>
  <c r="S163" i="18"/>
  <c r="X183" i="18"/>
  <c r="AN211" i="18"/>
  <c r="O82" i="1"/>
  <c r="AN168" i="1"/>
  <c r="R94" i="15"/>
  <c r="R267" i="15"/>
  <c r="Q45" i="1"/>
  <c r="Q46" i="18" s="1"/>
  <c r="Q44" i="1"/>
  <c r="Q45" i="18" s="1"/>
  <c r="U377" i="1"/>
  <c r="U390" i="1" s="1"/>
  <c r="Q30" i="18"/>
  <c r="T377" i="1"/>
  <c r="T390" i="1" s="1"/>
  <c r="AN93" i="18"/>
  <c r="Q41" i="1"/>
  <c r="Q42" i="18" s="1"/>
  <c r="W163" i="18"/>
  <c r="AE293" i="18"/>
  <c r="AA345" i="18"/>
  <c r="AA321" i="18" s="1"/>
  <c r="AH265" i="18"/>
  <c r="L44" i="1"/>
  <c r="L45" i="18" s="1"/>
  <c r="AI293" i="18"/>
  <c r="L44" i="18"/>
  <c r="AF45" i="1"/>
  <c r="AF46" i="18" s="1"/>
  <c r="AJ156" i="18"/>
  <c r="N159" i="15" s="1"/>
  <c r="R159" i="15" s="1"/>
  <c r="L37" i="1"/>
  <c r="L38" i="18" s="1"/>
  <c r="AJ139" i="1"/>
  <c r="L29" i="1"/>
  <c r="AF88" i="1"/>
  <c r="AG293" i="18"/>
  <c r="AG251" i="18" s="1"/>
  <c r="F166" i="2"/>
  <c r="J166" i="2" s="1"/>
  <c r="J165" i="2" s="1"/>
  <c r="R353" i="15"/>
  <c r="AJ168" i="1"/>
  <c r="K154" i="1"/>
  <c r="K195" i="1"/>
  <c r="AJ249" i="1"/>
  <c r="F233" i="2" s="1"/>
  <c r="V41" i="1"/>
  <c r="AN201" i="18"/>
  <c r="AD293" i="18"/>
  <c r="AJ48" i="18"/>
  <c r="N50" i="15" s="1"/>
  <c r="R50" i="15" s="1"/>
  <c r="AJ57" i="18"/>
  <c r="N59" i="15" s="1"/>
  <c r="AJ117" i="18"/>
  <c r="AN117" i="18" s="1"/>
  <c r="D57" i="11"/>
  <c r="D104" i="2"/>
  <c r="J104" i="2" s="1"/>
  <c r="AH195" i="18"/>
  <c r="AH193" i="18" s="1"/>
  <c r="AJ122" i="18"/>
  <c r="N123" i="15" s="1"/>
  <c r="R123" i="15" s="1"/>
  <c r="P286" i="15"/>
  <c r="R225" i="15"/>
  <c r="AJ110" i="18"/>
  <c r="N111" i="15" s="1"/>
  <c r="AN232" i="18"/>
  <c r="AJ29" i="18"/>
  <c r="AN29" i="18" s="1"/>
  <c r="AC265" i="18"/>
  <c r="O369" i="18"/>
  <c r="AJ64" i="18"/>
  <c r="N66" i="15" s="1"/>
  <c r="R66" i="15" s="1"/>
  <c r="AJ20" i="18"/>
  <c r="AN20" i="18" s="1"/>
  <c r="AJ78" i="18"/>
  <c r="N80" i="15" s="1"/>
  <c r="R80" i="15" s="1"/>
  <c r="R49" i="1"/>
  <c r="AE345" i="18"/>
  <c r="AE321" i="18" s="1"/>
  <c r="AH12" i="18"/>
  <c r="AH10" i="18" s="1"/>
  <c r="X322" i="1"/>
  <c r="G195" i="1"/>
  <c r="R268" i="15"/>
  <c r="AD345" i="18"/>
  <c r="AD321" i="18" s="1"/>
  <c r="R365" i="15"/>
  <c r="Y345" i="18"/>
  <c r="Y321" i="18" s="1"/>
  <c r="D56" i="11"/>
  <c r="H45" i="2" s="1"/>
  <c r="D53" i="11"/>
  <c r="H42" i="2" s="1"/>
  <c r="AJ90" i="1"/>
  <c r="AN90" i="1" s="1"/>
  <c r="D335" i="11"/>
  <c r="I335" i="11" s="1"/>
  <c r="E231" i="13"/>
  <c r="E229" i="13" s="1"/>
  <c r="C9" i="7"/>
  <c r="E11" i="1"/>
  <c r="F11" i="1"/>
  <c r="O256" i="18"/>
  <c r="O253" i="18" s="1"/>
  <c r="S265" i="18"/>
  <c r="AC12" i="18"/>
  <c r="AC10" i="18" s="1"/>
  <c r="R50" i="18"/>
  <c r="AC293" i="18"/>
  <c r="Z293" i="18"/>
  <c r="AJ147" i="18"/>
  <c r="AN147" i="18" s="1"/>
  <c r="Z345" i="18"/>
  <c r="Z321" i="18" s="1"/>
  <c r="AJ84" i="18"/>
  <c r="AN84" i="18" s="1"/>
  <c r="AD195" i="18"/>
  <c r="AD193" i="18" s="1"/>
  <c r="K265" i="18"/>
  <c r="E63" i="13"/>
  <c r="X316" i="18"/>
  <c r="AN372" i="18"/>
  <c r="AN360" i="18"/>
  <c r="AJ19" i="18"/>
  <c r="N21" i="15" s="1"/>
  <c r="R21" i="15" s="1"/>
  <c r="T265" i="18"/>
  <c r="AN188" i="18"/>
  <c r="T293" i="18"/>
  <c r="J178" i="2"/>
  <c r="AN274" i="18"/>
  <c r="J319" i="2"/>
  <c r="R227" i="15"/>
  <c r="V345" i="18"/>
  <c r="V321" i="18" s="1"/>
  <c r="AN205" i="18"/>
  <c r="N293" i="18"/>
  <c r="L293" i="18"/>
  <c r="D65" i="2"/>
  <c r="J65" i="2" s="1"/>
  <c r="AB223" i="18"/>
  <c r="Z265" i="18"/>
  <c r="V265" i="18"/>
  <c r="AJ80" i="18"/>
  <c r="N82" i="15" s="1"/>
  <c r="AN193" i="1"/>
  <c r="AN191" i="1" s="1"/>
  <c r="AN189" i="1" s="1"/>
  <c r="N253" i="15"/>
  <c r="R253" i="15" s="1"/>
  <c r="AJ51" i="1"/>
  <c r="AN342" i="18"/>
  <c r="AJ39" i="18"/>
  <c r="N41" i="15" s="1"/>
  <c r="R335" i="15"/>
  <c r="AJ306" i="1"/>
  <c r="AB115" i="1"/>
  <c r="E79" i="13" s="1"/>
  <c r="F190" i="2"/>
  <c r="J190" i="2" s="1"/>
  <c r="J188" i="2" s="1"/>
  <c r="AJ190" i="18"/>
  <c r="AJ183" i="18" s="1"/>
  <c r="AJ60" i="18"/>
  <c r="N62" i="15" s="1"/>
  <c r="R62" i="15" s="1"/>
  <c r="AH293" i="18"/>
  <c r="Y195" i="18"/>
  <c r="Y193" i="18" s="1"/>
  <c r="R221" i="15"/>
  <c r="AA12" i="18"/>
  <c r="AA10" i="18" s="1"/>
  <c r="AJ118" i="18"/>
  <c r="N119" i="15" s="1"/>
  <c r="R119" i="15" s="1"/>
  <c r="AN258" i="1"/>
  <c r="AJ368" i="1"/>
  <c r="AN22" i="18"/>
  <c r="AN368" i="1"/>
  <c r="M163" i="18"/>
  <c r="AN261" i="1"/>
  <c r="V293" i="18"/>
  <c r="F303" i="2"/>
  <c r="J303" i="2" s="1"/>
  <c r="N71" i="15"/>
  <c r="R71" i="15" s="1"/>
  <c r="AN69" i="18"/>
  <c r="N255" i="15"/>
  <c r="R255" i="15" s="1"/>
  <c r="AN262" i="18"/>
  <c r="R332" i="15"/>
  <c r="Y265" i="18"/>
  <c r="R345" i="18"/>
  <c r="R321" i="18" s="1"/>
  <c r="AJ258" i="18"/>
  <c r="AJ256" i="18" s="1"/>
  <c r="AJ155" i="18"/>
  <c r="AN155" i="18" s="1"/>
  <c r="AJ24" i="18"/>
  <c r="N26" i="15" s="1"/>
  <c r="R26" i="15" s="1"/>
  <c r="R252" i="15"/>
  <c r="E49" i="13"/>
  <c r="AN259" i="18"/>
  <c r="AJ76" i="18"/>
  <c r="N78" i="15" s="1"/>
  <c r="R78" i="15" s="1"/>
  <c r="D287" i="2"/>
  <c r="R105" i="15"/>
  <c r="AJ35" i="18"/>
  <c r="AN35" i="18" s="1"/>
  <c r="AJ77" i="18"/>
  <c r="N79" i="15" s="1"/>
  <c r="R79" i="15" s="1"/>
  <c r="AG345" i="18"/>
  <c r="AG321" i="18" s="1"/>
  <c r="AN220" i="18"/>
  <c r="AJ140" i="18"/>
  <c r="N141" i="15" s="1"/>
  <c r="R141" i="15" s="1"/>
  <c r="Z193" i="18"/>
  <c r="AN328" i="18"/>
  <c r="AD265" i="18"/>
  <c r="AB305" i="18"/>
  <c r="R330" i="15"/>
  <c r="AJ28" i="18"/>
  <c r="N30" i="15" s="1"/>
  <c r="R30" i="15" s="1"/>
  <c r="AN155" i="1"/>
  <c r="AJ71" i="1"/>
  <c r="O63" i="1"/>
  <c r="O288" i="1"/>
  <c r="M287" i="18"/>
  <c r="E48" i="1"/>
  <c r="AN275" i="18"/>
  <c r="N74" i="15"/>
  <c r="R74" i="15" s="1"/>
  <c r="AN72" i="18"/>
  <c r="P166" i="15"/>
  <c r="J255" i="2"/>
  <c r="K206" i="18"/>
  <c r="K195" i="18" s="1"/>
  <c r="AJ144" i="1"/>
  <c r="AH321" i="18"/>
  <c r="AN238" i="18"/>
  <c r="AJ116" i="18"/>
  <c r="N117" i="15" s="1"/>
  <c r="AN210" i="18"/>
  <c r="AN245" i="1"/>
  <c r="F230" i="2"/>
  <c r="AJ245" i="1"/>
  <c r="F229" i="2" s="1"/>
  <c r="J229" i="2" s="1"/>
  <c r="O161" i="1"/>
  <c r="D179" i="2"/>
  <c r="J180" i="2"/>
  <c r="J179" i="2" s="1"/>
  <c r="N164" i="15"/>
  <c r="R164" i="15" s="1"/>
  <c r="AJ145" i="18"/>
  <c r="N146" i="15" s="1"/>
  <c r="Y163" i="18"/>
  <c r="F302" i="2"/>
  <c r="J302" i="2" s="1"/>
  <c r="D133" i="2"/>
  <c r="O136" i="1"/>
  <c r="AD377" i="1"/>
  <c r="N24" i="15"/>
  <c r="R24" i="15" s="1"/>
  <c r="H254" i="2"/>
  <c r="H250" i="2" s="1"/>
  <c r="AJ61" i="18"/>
  <c r="N63" i="15" s="1"/>
  <c r="R63" i="15" s="1"/>
  <c r="Y293" i="18"/>
  <c r="D160" i="2"/>
  <c r="U293" i="18"/>
  <c r="AJ304" i="1"/>
  <c r="F286" i="2"/>
  <c r="AN304" i="1"/>
  <c r="L251" i="15"/>
  <c r="L249" i="15" s="1"/>
  <c r="L246" i="15" s="1"/>
  <c r="AE21" i="17"/>
  <c r="AA293" i="18"/>
  <c r="R77" i="15"/>
  <c r="AA265" i="18"/>
  <c r="D261" i="2"/>
  <c r="O277" i="1"/>
  <c r="AJ332" i="18"/>
  <c r="N325" i="15" s="1"/>
  <c r="R325" i="15" s="1"/>
  <c r="M345" i="18"/>
  <c r="M321" i="18" s="1"/>
  <c r="F290" i="2"/>
  <c r="J290" i="2" s="1"/>
  <c r="O282" i="1"/>
  <c r="AN282" i="1" s="1"/>
  <c r="L59" i="15"/>
  <c r="AC195" i="18"/>
  <c r="AC193" i="18" s="1"/>
  <c r="L163" i="18"/>
  <c r="AN273" i="18"/>
  <c r="AJ200" i="18"/>
  <c r="AN200" i="18" s="1"/>
  <c r="R321" i="15"/>
  <c r="N207" i="15"/>
  <c r="R207" i="15" s="1"/>
  <c r="AJ136" i="18"/>
  <c r="N137" i="15" s="1"/>
  <c r="R137" i="15" s="1"/>
  <c r="AE12" i="18"/>
  <c r="AE10" i="18" s="1"/>
  <c r="AG12" i="18"/>
  <c r="AG10" i="18" s="1"/>
  <c r="AN330" i="18"/>
  <c r="L265" i="18"/>
  <c r="L321" i="18"/>
  <c r="AN337" i="18"/>
  <c r="AB344" i="1"/>
  <c r="AJ198" i="1"/>
  <c r="AN198" i="1" s="1"/>
  <c r="O297" i="18"/>
  <c r="O298" i="18"/>
  <c r="AN298" i="18" s="1"/>
  <c r="S193" i="18"/>
  <c r="X165" i="1"/>
  <c r="X154" i="1" s="1"/>
  <c r="F308" i="2"/>
  <c r="J308" i="2" s="1"/>
  <c r="AN339" i="18"/>
  <c r="F99" i="2"/>
  <c r="J99" i="2" s="1"/>
  <c r="AN311" i="18"/>
  <c r="O221" i="18"/>
  <c r="AN221" i="18" s="1"/>
  <c r="AJ296" i="1"/>
  <c r="F278" i="2" s="1"/>
  <c r="I195" i="1"/>
  <c r="F261" i="2"/>
  <c r="AJ277" i="1"/>
  <c r="H48" i="1"/>
  <c r="AN331" i="18"/>
  <c r="X266" i="18"/>
  <c r="Q345" i="18"/>
  <c r="Q321" i="18" s="1"/>
  <c r="L26" i="1"/>
  <c r="L30" i="18"/>
  <c r="L14" i="18" s="1"/>
  <c r="F224" i="2"/>
  <c r="J224" i="2" s="1"/>
  <c r="R324" i="15"/>
  <c r="AJ57" i="1"/>
  <c r="AB292" i="1"/>
  <c r="K293" i="18"/>
  <c r="O88" i="1"/>
  <c r="L88" i="18"/>
  <c r="L50" i="18" s="1"/>
  <c r="L87" i="1"/>
  <c r="L49" i="1" s="1"/>
  <c r="AJ369" i="18"/>
  <c r="AN371" i="18"/>
  <c r="N364" i="15"/>
  <c r="R364" i="15" s="1"/>
  <c r="AJ143" i="18"/>
  <c r="N144" i="15" s="1"/>
  <c r="R144" i="15" s="1"/>
  <c r="AJ128" i="18"/>
  <c r="N129" i="15" s="1"/>
  <c r="F330" i="2"/>
  <c r="AI10" i="18"/>
  <c r="AI163" i="18"/>
  <c r="D238" i="2"/>
  <c r="AN130" i="18"/>
  <c r="Q293" i="18"/>
  <c r="X294" i="1"/>
  <c r="X292" i="1" s="1"/>
  <c r="AJ146" i="18"/>
  <c r="N147" i="15" s="1"/>
  <c r="R147" i="15" s="1"/>
  <c r="N163" i="18"/>
  <c r="AG195" i="18"/>
  <c r="AG193" i="18" s="1"/>
  <c r="T321" i="18"/>
  <c r="F125" i="2"/>
  <c r="J125" i="2" s="1"/>
  <c r="AJ199" i="18"/>
  <c r="N202" i="15" s="1"/>
  <c r="AJ149" i="18"/>
  <c r="N150" i="15" s="1"/>
  <c r="F175" i="2"/>
  <c r="AF293" i="18"/>
  <c r="AF251" i="18" s="1"/>
  <c r="AJ154" i="18"/>
  <c r="AN154" i="18" s="1"/>
  <c r="K115" i="1"/>
  <c r="AC321" i="18"/>
  <c r="D87" i="2"/>
  <c r="J87" i="2" s="1"/>
  <c r="AN91" i="1"/>
  <c r="O171" i="1"/>
  <c r="O165" i="1" s="1"/>
  <c r="O154" i="1" s="1"/>
  <c r="X288" i="18"/>
  <c r="X253" i="18"/>
  <c r="N294" i="1"/>
  <c r="N292" i="1" s="1"/>
  <c r="E29" i="13" s="1"/>
  <c r="O296" i="1"/>
  <c r="AF321" i="18"/>
  <c r="M284" i="18"/>
  <c r="M282" i="18" s="1"/>
  <c r="AJ20" i="1"/>
  <c r="F21" i="2" s="1"/>
  <c r="T12" i="18"/>
  <c r="T10" i="18" s="1"/>
  <c r="AN17" i="18"/>
  <c r="E195" i="1"/>
  <c r="M280" i="1"/>
  <c r="M267" i="1" s="1"/>
  <c r="O286" i="1"/>
  <c r="AN286" i="1" s="1"/>
  <c r="M281" i="18"/>
  <c r="O281" i="18" s="1"/>
  <c r="L274" i="15" s="1"/>
  <c r="D264" i="2"/>
  <c r="D323" i="11"/>
  <c r="AE96" i="17"/>
  <c r="G137" i="19"/>
  <c r="E140" i="13"/>
  <c r="AN257" i="1"/>
  <c r="N81" i="15"/>
  <c r="R81" i="15" s="1"/>
  <c r="AN79" i="18"/>
  <c r="N212" i="15"/>
  <c r="R212" i="15" s="1"/>
  <c r="AN219" i="18"/>
  <c r="AI321" i="18"/>
  <c r="N68" i="15"/>
  <c r="R68" i="15" s="1"/>
  <c r="AN66" i="18"/>
  <c r="N145" i="15"/>
  <c r="R145" i="15" s="1"/>
  <c r="AN144" i="18"/>
  <c r="N126" i="15"/>
  <c r="R126" i="15" s="1"/>
  <c r="AN125" i="18"/>
  <c r="E141" i="13"/>
  <c r="L133" i="15"/>
  <c r="R133" i="15" s="1"/>
  <c r="AN132" i="18"/>
  <c r="AN299" i="18"/>
  <c r="L292" i="15"/>
  <c r="R292" i="15" s="1"/>
  <c r="F315" i="2"/>
  <c r="J315" i="2" s="1"/>
  <c r="L98" i="15"/>
  <c r="R98" i="15" s="1"/>
  <c r="AN97" i="18"/>
  <c r="D147" i="2"/>
  <c r="J147" i="2" s="1"/>
  <c r="F184" i="2"/>
  <c r="F183" i="2" s="1"/>
  <c r="AJ186" i="1"/>
  <c r="M193" i="18"/>
  <c r="F19" i="2"/>
  <c r="J19" i="2" s="1"/>
  <c r="AN215" i="18"/>
  <c r="N208" i="15"/>
  <c r="R208" i="15" s="1"/>
  <c r="F296" i="2"/>
  <c r="AJ317" i="1"/>
  <c r="F283" i="2"/>
  <c r="J283" i="2" s="1"/>
  <c r="O93" i="1"/>
  <c r="L312" i="15"/>
  <c r="AN319" i="18"/>
  <c r="Z12" i="18"/>
  <c r="Z10" i="18" s="1"/>
  <c r="L28" i="15"/>
  <c r="AB374" i="18"/>
  <c r="AJ377" i="18"/>
  <c r="AN377" i="18" s="1"/>
  <c r="O144" i="1"/>
  <c r="R304" i="15"/>
  <c r="F23" i="2"/>
  <c r="J23" i="2" s="1"/>
  <c r="AN111" i="18"/>
  <c r="N112" i="15"/>
  <c r="R112" i="15" s="1"/>
  <c r="L151" i="15"/>
  <c r="AN150" i="18"/>
  <c r="F247" i="2"/>
  <c r="J247" i="2" s="1"/>
  <c r="AN264" i="1"/>
  <c r="X323" i="18"/>
  <c r="F169" i="2"/>
  <c r="AJ171" i="1"/>
  <c r="N172" i="15"/>
  <c r="R172" i="15" s="1"/>
  <c r="AN168" i="18"/>
  <c r="AJ373" i="1"/>
  <c r="AJ372" i="1" s="1"/>
  <c r="D30" i="11" s="1"/>
  <c r="F349" i="2"/>
  <c r="F309" i="2"/>
  <c r="J309" i="2" s="1"/>
  <c r="V163" i="18"/>
  <c r="O31" i="18"/>
  <c r="L33" i="15" s="1"/>
  <c r="D365" i="11"/>
  <c r="G58" i="19" s="1"/>
  <c r="D71" i="2"/>
  <c r="J71" i="2" s="1"/>
  <c r="L109" i="15"/>
  <c r="R109" i="15" s="1"/>
  <c r="AN108" i="18"/>
  <c r="AD12" i="18"/>
  <c r="AD10" i="18" s="1"/>
  <c r="D126" i="2"/>
  <c r="O128" i="1"/>
  <c r="D76" i="2"/>
  <c r="J76" i="2" s="1"/>
  <c r="N220" i="15"/>
  <c r="R220" i="15" s="1"/>
  <c r="AN227" i="18"/>
  <c r="W46" i="18"/>
  <c r="W11" i="1"/>
  <c r="W377" i="1" s="1"/>
  <c r="S46" i="18"/>
  <c r="S11" i="1"/>
  <c r="S377" i="1" s="1"/>
  <c r="S390" i="1" s="1"/>
  <c r="L110" i="15"/>
  <c r="R110" i="15" s="1"/>
  <c r="AN109" i="18"/>
  <c r="F202" i="2"/>
  <c r="J202" i="2" s="1"/>
  <c r="N305" i="15"/>
  <c r="R305" i="15" s="1"/>
  <c r="AN312" i="18"/>
  <c r="E57" i="13"/>
  <c r="L107" i="15"/>
  <c r="F47" i="2"/>
  <c r="J47" i="2" s="1"/>
  <c r="X195" i="18"/>
  <c r="AN243" i="1"/>
  <c r="AJ243" i="1"/>
  <c r="F227" i="2" s="1"/>
  <c r="AJ232" i="1"/>
  <c r="F217" i="2"/>
  <c r="L84" i="15"/>
  <c r="R84" i="15" s="1"/>
  <c r="AN83" i="18"/>
  <c r="U163" i="18"/>
  <c r="AJ268" i="18"/>
  <c r="N261" i="15" s="1"/>
  <c r="N348" i="15"/>
  <c r="R348" i="15" s="1"/>
  <c r="AN355" i="18"/>
  <c r="AN327" i="18"/>
  <c r="L320" i="15"/>
  <c r="L316" i="15" s="1"/>
  <c r="O323" i="18"/>
  <c r="L331" i="15"/>
  <c r="R331" i="15" s="1"/>
  <c r="AN338" i="18"/>
  <c r="AF45" i="18"/>
  <c r="AB161" i="1"/>
  <c r="AJ303" i="18"/>
  <c r="N296" i="15" s="1"/>
  <c r="X294" i="18"/>
  <c r="R36" i="18"/>
  <c r="R12" i="18" s="1"/>
  <c r="L139" i="15"/>
  <c r="R139" i="15" s="1"/>
  <c r="AN138" i="18"/>
  <c r="L76" i="15"/>
  <c r="AN74" i="18"/>
  <c r="J174" i="2"/>
  <c r="L73" i="15"/>
  <c r="R73" i="15" s="1"/>
  <c r="AN71" i="18"/>
  <c r="X372" i="1"/>
  <c r="X161" i="1"/>
  <c r="R11" i="1"/>
  <c r="AN231" i="18"/>
  <c r="AN89" i="18"/>
  <c r="L90" i="15"/>
  <c r="AN118" i="18"/>
  <c r="J156" i="2"/>
  <c r="AN187" i="1"/>
  <c r="AN186" i="1" s="1"/>
  <c r="AN238" i="1"/>
  <c r="AJ238" i="1"/>
  <c r="F222" i="2"/>
  <c r="O71" i="1"/>
  <c r="F350" i="2"/>
  <c r="J350" i="2" s="1"/>
  <c r="AN373" i="1"/>
  <c r="AN372" i="1" s="1"/>
  <c r="D63" i="2"/>
  <c r="J63" i="2" s="1"/>
  <c r="R224" i="15"/>
  <c r="AA377" i="1"/>
  <c r="G253" i="1"/>
  <c r="AJ124" i="18"/>
  <c r="AN124" i="18" s="1"/>
  <c r="F206" i="2"/>
  <c r="AJ221" i="1"/>
  <c r="AN104" i="18"/>
  <c r="L350" i="15"/>
  <c r="R350" i="15" s="1"/>
  <c r="AN357" i="18"/>
  <c r="N130" i="15"/>
  <c r="R130" i="15" s="1"/>
  <c r="N229" i="15"/>
  <c r="R229" i="15" s="1"/>
  <c r="AN236" i="18"/>
  <c r="AJ378" i="18"/>
  <c r="N371" i="15" s="1"/>
  <c r="X374" i="18"/>
  <c r="F282" i="2"/>
  <c r="AJ294" i="1"/>
  <c r="AN329" i="18"/>
  <c r="N322" i="15"/>
  <c r="R322" i="15" s="1"/>
  <c r="AN259" i="1"/>
  <c r="F242" i="2"/>
  <c r="J242" i="2" s="1"/>
  <c r="X195" i="1"/>
  <c r="E74" i="13" s="1"/>
  <c r="AB253" i="1"/>
  <c r="X344" i="1"/>
  <c r="E194" i="13"/>
  <c r="E193" i="13" s="1"/>
  <c r="AN234" i="18"/>
  <c r="O89" i="1"/>
  <c r="AN94" i="18"/>
  <c r="F18" i="2"/>
  <c r="J18" i="2" s="1"/>
  <c r="O350" i="1"/>
  <c r="D170" i="2"/>
  <c r="AN75" i="18"/>
  <c r="D335" i="2"/>
  <c r="J335" i="2" s="1"/>
  <c r="AN358" i="1"/>
  <c r="O358" i="1"/>
  <c r="D334" i="2" s="1"/>
  <c r="J334" i="2" s="1"/>
  <c r="L193" i="18"/>
  <c r="N351" i="15"/>
  <c r="R351" i="15" s="1"/>
  <c r="AN358" i="18"/>
  <c r="O353" i="18"/>
  <c r="K347" i="18"/>
  <c r="K345" i="18" s="1"/>
  <c r="K321" i="18" s="1"/>
  <c r="L358" i="15"/>
  <c r="R358" i="15" s="1"/>
  <c r="AN365" i="18"/>
  <c r="AI265" i="18"/>
  <c r="O171" i="18"/>
  <c r="L175" i="15" s="1"/>
  <c r="K165" i="18"/>
  <c r="F35" i="2"/>
  <c r="J35" i="2" s="1"/>
  <c r="J33" i="2" s="1"/>
  <c r="AN34" i="1"/>
  <c r="AN32" i="1" s="1"/>
  <c r="AN170" i="18"/>
  <c r="R149" i="15"/>
  <c r="L265" i="15"/>
  <c r="R265" i="15" s="1"/>
  <c r="AN272" i="18"/>
  <c r="D106" i="2"/>
  <c r="J106" i="2" s="1"/>
  <c r="AH377" i="1"/>
  <c r="L99" i="15"/>
  <c r="AN98" i="18"/>
  <c r="L211" i="15"/>
  <c r="R211" i="15" s="1"/>
  <c r="AN218" i="18"/>
  <c r="N160" i="15"/>
  <c r="R160" i="15" s="1"/>
  <c r="AN157" i="18"/>
  <c r="N108" i="15"/>
  <c r="R108" i="15" s="1"/>
  <c r="AN107" i="18"/>
  <c r="F90" i="2"/>
  <c r="AJ93" i="1"/>
  <c r="R174" i="15"/>
  <c r="AN148" i="18"/>
  <c r="L129" i="15"/>
  <c r="L176" i="15"/>
  <c r="R176" i="15" s="1"/>
  <c r="AN172" i="18"/>
  <c r="T386" i="1"/>
  <c r="AI377" i="1"/>
  <c r="AI390" i="1" s="1"/>
  <c r="AN306" i="1"/>
  <c r="L146" i="15"/>
  <c r="L82" i="15"/>
  <c r="U321" i="18"/>
  <c r="D137" i="2"/>
  <c r="O139" i="1"/>
  <c r="AN139" i="1" s="1"/>
  <c r="L36" i="15"/>
  <c r="R36" i="15" s="1"/>
  <c r="AN34" i="18"/>
  <c r="Y88" i="1"/>
  <c r="AB88" i="1" s="1"/>
  <c r="AB89" i="1"/>
  <c r="AB396" i="1" s="1"/>
  <c r="AB397" i="1" s="1"/>
  <c r="F304" i="2"/>
  <c r="AJ324" i="1"/>
  <c r="H126" i="2"/>
  <c r="H124" i="2" s="1"/>
  <c r="AL128" i="1"/>
  <c r="AL253" i="1"/>
  <c r="H238" i="2"/>
  <c r="AL117" i="1"/>
  <c r="H114" i="2"/>
  <c r="J114" i="2" s="1"/>
  <c r="H270" i="2"/>
  <c r="H268" i="2" s="1"/>
  <c r="H260" i="2" s="1"/>
  <c r="E201" i="13"/>
  <c r="D189" i="11"/>
  <c r="J170" i="11" s="1"/>
  <c r="H274" i="2"/>
  <c r="H93" i="2"/>
  <c r="P197" i="15"/>
  <c r="J98" i="2"/>
  <c r="E149" i="13"/>
  <c r="E147" i="13" s="1"/>
  <c r="D157" i="11"/>
  <c r="J167" i="11" s="1"/>
  <c r="H168" i="2"/>
  <c r="H151" i="2" s="1"/>
  <c r="H132" i="2"/>
  <c r="J134" i="2"/>
  <c r="H52" i="2"/>
  <c r="J216" i="2"/>
  <c r="H215" i="2"/>
  <c r="H192" i="2" s="1"/>
  <c r="E21" i="13"/>
  <c r="M290" i="18"/>
  <c r="O289" i="1"/>
  <c r="AN289" i="1" s="1"/>
  <c r="M285" i="1"/>
  <c r="N134" i="15"/>
  <c r="R134" i="15" s="1"/>
  <c r="AN133" i="18"/>
  <c r="F338" i="2"/>
  <c r="AJ362" i="1"/>
  <c r="AN362" i="1"/>
  <c r="Y44" i="18"/>
  <c r="AB44" i="18" s="1"/>
  <c r="N189" i="15"/>
  <c r="R189" i="15" s="1"/>
  <c r="F251" i="2"/>
  <c r="AJ267" i="1"/>
  <c r="D108" i="2"/>
  <c r="J108" i="2" s="1"/>
  <c r="U12" i="18"/>
  <c r="U10" i="18" s="1"/>
  <c r="AL283" i="18"/>
  <c r="AN283" i="18" s="1"/>
  <c r="AJ282" i="18"/>
  <c r="N276" i="15"/>
  <c r="L102" i="15"/>
  <c r="AN101" i="18"/>
  <c r="N175" i="15"/>
  <c r="M42" i="1"/>
  <c r="M44" i="18"/>
  <c r="Y30" i="18"/>
  <c r="J288" i="2"/>
  <c r="L120" i="15"/>
  <c r="R120" i="15" s="1"/>
  <c r="AN119" i="18"/>
  <c r="N42" i="1"/>
  <c r="N44" i="18"/>
  <c r="AN127" i="18"/>
  <c r="N303" i="15"/>
  <c r="R303" i="15" s="1"/>
  <c r="AN310" i="18"/>
  <c r="AN367" i="18"/>
  <c r="N360" i="15"/>
  <c r="R360" i="15" s="1"/>
  <c r="D309" i="11"/>
  <c r="E222" i="13"/>
  <c r="E219" i="13" s="1"/>
  <c r="M38" i="18"/>
  <c r="M36" i="1"/>
  <c r="AJ68" i="18"/>
  <c r="AN216" i="18"/>
  <c r="N209" i="15"/>
  <c r="R209" i="15" s="1"/>
  <c r="F341" i="2"/>
  <c r="J341" i="2" s="1"/>
  <c r="AJ365" i="1"/>
  <c r="F340" i="2" s="1"/>
  <c r="J340" i="2" s="1"/>
  <c r="AN365" i="1"/>
  <c r="O58" i="18"/>
  <c r="M46" i="18"/>
  <c r="O249" i="1"/>
  <c r="D233" i="2" s="1"/>
  <c r="L236" i="15"/>
  <c r="R236" i="15" s="1"/>
  <c r="AN243" i="18"/>
  <c r="D57" i="2"/>
  <c r="J57" i="2" s="1"/>
  <c r="L140" i="15"/>
  <c r="R140" i="15" s="1"/>
  <c r="AN139" i="18"/>
  <c r="AJ23" i="18"/>
  <c r="N319" i="15"/>
  <c r="AN326" i="18"/>
  <c r="D62" i="2"/>
  <c r="J62" i="2" s="1"/>
  <c r="AN85" i="18"/>
  <c r="F316" i="2"/>
  <c r="J316" i="2" s="1"/>
  <c r="L41" i="15"/>
  <c r="Q265" i="18"/>
  <c r="L187" i="15"/>
  <c r="M45" i="18"/>
  <c r="AN174" i="18"/>
  <c r="L178" i="15"/>
  <c r="AL347" i="18"/>
  <c r="AL345" i="18" s="1"/>
  <c r="AL321" i="18" s="1"/>
  <c r="P347" i="15"/>
  <c r="P340" i="15" s="1"/>
  <c r="P338" i="15" s="1"/>
  <c r="P314" i="15" s="1"/>
  <c r="AN354" i="18"/>
  <c r="D221" i="2"/>
  <c r="J225" i="2"/>
  <c r="O57" i="1"/>
  <c r="N294" i="15"/>
  <c r="R294" i="15" s="1"/>
  <c r="AN301" i="18"/>
  <c r="J241" i="2"/>
  <c r="L87" i="15"/>
  <c r="L262" i="15"/>
  <c r="AN269" i="18"/>
  <c r="AJ280" i="1"/>
  <c r="F264" i="2"/>
  <c r="F263" i="2" s="1"/>
  <c r="F324" i="2"/>
  <c r="AJ347" i="1"/>
  <c r="F245" i="2"/>
  <c r="AN262" i="1"/>
  <c r="AJ255" i="1"/>
  <c r="N300" i="15"/>
  <c r="AN307" i="18"/>
  <c r="AJ225" i="18"/>
  <c r="X223" i="18"/>
  <c r="L296" i="15"/>
  <c r="N43" i="15"/>
  <c r="R43" i="15" s="1"/>
  <c r="F68" i="2"/>
  <c r="AJ63" i="1"/>
  <c r="AB253" i="18"/>
  <c r="AJ261" i="18"/>
  <c r="J61" i="2"/>
  <c r="X362" i="18"/>
  <c r="AJ364" i="18"/>
  <c r="AN364" i="18" s="1"/>
  <c r="L101" i="15"/>
  <c r="R101" i="15" s="1"/>
  <c r="AN100" i="18"/>
  <c r="AN186" i="18"/>
  <c r="N190" i="15"/>
  <c r="R190" i="15" s="1"/>
  <c r="L91" i="15"/>
  <c r="AN90" i="18"/>
  <c r="AJ349" i="18"/>
  <c r="X347" i="18"/>
  <c r="L179" i="15"/>
  <c r="R179" i="15" s="1"/>
  <c r="AN175" i="18"/>
  <c r="L232" i="15"/>
  <c r="R232" i="15" s="1"/>
  <c r="AN239" i="18"/>
  <c r="AN241" i="18"/>
  <c r="N234" i="15"/>
  <c r="R234" i="15" s="1"/>
  <c r="L117" i="15"/>
  <c r="L357" i="15"/>
  <c r="O362" i="18"/>
  <c r="AB165" i="1"/>
  <c r="AB154" i="1" s="1"/>
  <c r="N100" i="15"/>
  <c r="R100" i="15" s="1"/>
  <c r="AN99" i="18"/>
  <c r="N290" i="15"/>
  <c r="AN296" i="18"/>
  <c r="N124" i="15"/>
  <c r="R124" i="15" s="1"/>
  <c r="AN123" i="18"/>
  <c r="N277" i="15"/>
  <c r="AL284" i="18"/>
  <c r="P277" i="15" s="1"/>
  <c r="K246" i="18"/>
  <c r="O248" i="18"/>
  <c r="F253" i="2"/>
  <c r="J253" i="2" s="1"/>
  <c r="AN352" i="18"/>
  <c r="N345" i="15"/>
  <c r="R345" i="15" s="1"/>
  <c r="L349" i="15"/>
  <c r="AN356" i="18"/>
  <c r="E86" i="13"/>
  <c r="E84" i="13" s="1"/>
  <c r="AC377" i="1"/>
  <c r="AC390" i="1" s="1"/>
  <c r="L230" i="15"/>
  <c r="R230" i="15" s="1"/>
  <c r="AN237" i="18"/>
  <c r="L223" i="15"/>
  <c r="AN230" i="18"/>
  <c r="O223" i="18"/>
  <c r="AJ47" i="18"/>
  <c r="AJ340" i="18"/>
  <c r="AB334" i="18"/>
  <c r="AE195" i="18"/>
  <c r="AE193" i="18" s="1"/>
  <c r="N263" i="15"/>
  <c r="R263" i="15" s="1"/>
  <c r="AN270" i="18"/>
  <c r="L302" i="15"/>
  <c r="AN309" i="18"/>
  <c r="O305" i="18"/>
  <c r="AB208" i="18"/>
  <c r="AB206" i="18" s="1"/>
  <c r="AB195" i="18" s="1"/>
  <c r="AJ209" i="18"/>
  <c r="AN209" i="18" s="1"/>
  <c r="L111" i="15"/>
  <c r="R111" i="15" s="1"/>
  <c r="AN110" i="18"/>
  <c r="N205" i="15"/>
  <c r="R205" i="15" s="1"/>
  <c r="AN212" i="18"/>
  <c r="N251" i="15"/>
  <c r="AN228" i="18"/>
  <c r="F122" i="2"/>
  <c r="J122" i="2" s="1"/>
  <c r="O51" i="1"/>
  <c r="D56" i="2"/>
  <c r="N311" i="15"/>
  <c r="AJ316" i="18"/>
  <c r="N177" i="15"/>
  <c r="R177" i="15" s="1"/>
  <c r="AN173" i="18"/>
  <c r="F83" i="2"/>
  <c r="AJ82" i="1"/>
  <c r="F325" i="2"/>
  <c r="J325" i="2" s="1"/>
  <c r="AL258" i="18"/>
  <c r="P251" i="15" s="1"/>
  <c r="N201" i="15"/>
  <c r="AJ314" i="18"/>
  <c r="X305" i="18"/>
  <c r="F58" i="2"/>
  <c r="X115" i="1"/>
  <c r="E72" i="13" s="1"/>
  <c r="R206" i="18"/>
  <c r="AJ336" i="18"/>
  <c r="X334" i="18"/>
  <c r="F20" i="2"/>
  <c r="J20" i="2" s="1"/>
  <c r="AJ14" i="1"/>
  <c r="N287" i="18"/>
  <c r="N265" i="18" s="1"/>
  <c r="L121" i="15"/>
  <c r="E96" i="13"/>
  <c r="E94" i="13" s="1"/>
  <c r="AE377" i="1"/>
  <c r="AE390" i="1" s="1"/>
  <c r="L150" i="15"/>
  <c r="AB288" i="18"/>
  <c r="AB265" i="18" s="1"/>
  <c r="AJ289" i="18"/>
  <c r="N283" i="15"/>
  <c r="AL290" i="18"/>
  <c r="D254" i="2"/>
  <c r="O267" i="1"/>
  <c r="AN318" i="18"/>
  <c r="F95" i="2"/>
  <c r="AJ97" i="1"/>
  <c r="N343" i="15"/>
  <c r="R343" i="15" s="1"/>
  <c r="AN350" i="18"/>
  <c r="O107" i="1"/>
  <c r="R19" i="15"/>
  <c r="F129" i="2"/>
  <c r="AJ128" i="1"/>
  <c r="F293" i="2"/>
  <c r="AN311" i="1"/>
  <c r="AJ311" i="1"/>
  <c r="F118" i="2"/>
  <c r="AJ117" i="1"/>
  <c r="X165" i="18"/>
  <c r="X31" i="18"/>
  <c r="AN185" i="18"/>
  <c r="O183" i="18"/>
  <c r="O287" i="1"/>
  <c r="AN287" i="1" s="1"/>
  <c r="AL93" i="1"/>
  <c r="H91" i="2"/>
  <c r="N226" i="15"/>
  <c r="R226" i="15" s="1"/>
  <c r="AN233" i="18"/>
  <c r="F270" i="2"/>
  <c r="AJ285" i="1"/>
  <c r="F333" i="2"/>
  <c r="J333" i="2" s="1"/>
  <c r="M266" i="18"/>
  <c r="O271" i="18"/>
  <c r="O266" i="18" s="1"/>
  <c r="N180" i="15"/>
  <c r="R180" i="15" s="1"/>
  <c r="AN176" i="18"/>
  <c r="L72" i="15"/>
  <c r="AJ204" i="18"/>
  <c r="U195" i="18"/>
  <c r="U193" i="18" s="1"/>
  <c r="Y38" i="18"/>
  <c r="J146" i="2"/>
  <c r="AN162" i="1"/>
  <c r="O221" i="1"/>
  <c r="D207" i="2"/>
  <c r="AJ165" i="18"/>
  <c r="N171" i="15"/>
  <c r="AN167" i="18"/>
  <c r="AJ302" i="18"/>
  <c r="AB294" i="18"/>
  <c r="AB347" i="18"/>
  <c r="AB345" i="18" s="1"/>
  <c r="N22" i="15"/>
  <c r="R22" i="15" s="1"/>
  <c r="L183" i="15"/>
  <c r="R183" i="15" s="1"/>
  <c r="AN179" i="18"/>
  <c r="L371" i="15"/>
  <c r="O374" i="18"/>
  <c r="F212" i="2"/>
  <c r="J212" i="2" s="1"/>
  <c r="F327" i="2"/>
  <c r="AJ350" i="1"/>
  <c r="E101" i="13"/>
  <c r="E99" i="13" s="1"/>
  <c r="AG377" i="1"/>
  <c r="AG390" i="1" s="1"/>
  <c r="AN16" i="18"/>
  <c r="N182" i="15"/>
  <c r="R182" i="15" s="1"/>
  <c r="AN178" i="18"/>
  <c r="D117" i="2"/>
  <c r="O117" i="1"/>
  <c r="Y42" i="18"/>
  <c r="AB42" i="18" s="1"/>
  <c r="F121" i="2"/>
  <c r="AJ123" i="1"/>
  <c r="D183" i="2"/>
  <c r="J185" i="2"/>
  <c r="AL373" i="1"/>
  <c r="F100" i="2"/>
  <c r="J100" i="2" s="1"/>
  <c r="N125" i="15"/>
  <c r="R125" i="15" s="1"/>
  <c r="AJ227" i="1"/>
  <c r="F211" i="2"/>
  <c r="AN226" i="18"/>
  <c r="N219" i="15"/>
  <c r="R219" i="15" s="1"/>
  <c r="N185" i="15"/>
  <c r="R185" i="15" s="1"/>
  <c r="AN181" i="18"/>
  <c r="F107" i="2"/>
  <c r="AJ107" i="1"/>
  <c r="L336" i="15"/>
  <c r="R336" i="15" s="1"/>
  <c r="O334" i="18"/>
  <c r="AN343" i="18"/>
  <c r="AN249" i="18"/>
  <c r="AJ246" i="18"/>
  <c r="Y45" i="18"/>
  <c r="AB45" i="18" s="1"/>
  <c r="N30" i="18"/>
  <c r="N14" i="18" s="1"/>
  <c r="N26" i="1"/>
  <c r="F195" i="2"/>
  <c r="F312" i="2"/>
  <c r="AJ334" i="1"/>
  <c r="AJ322" i="1" s="1"/>
  <c r="L282" i="15"/>
  <c r="D266" i="2"/>
  <c r="L276" i="15"/>
  <c r="R76" i="15" l="1"/>
  <c r="R362" i="15"/>
  <c r="R99" i="15"/>
  <c r="R151" i="15"/>
  <c r="R121" i="15"/>
  <c r="S251" i="18"/>
  <c r="J187" i="2"/>
  <c r="J186" i="2" s="1"/>
  <c r="N271" i="15"/>
  <c r="N259" i="15" s="1"/>
  <c r="AL266" i="18"/>
  <c r="AN278" i="18"/>
  <c r="R12" i="1"/>
  <c r="R10" i="1" s="1"/>
  <c r="R7" i="1"/>
  <c r="N118" i="15"/>
  <c r="R118" i="15" s="1"/>
  <c r="Z8" i="18"/>
  <c r="AC251" i="18"/>
  <c r="AN92" i="18"/>
  <c r="AN70" i="18"/>
  <c r="N64" i="15"/>
  <c r="R64" i="15" s="1"/>
  <c r="R72" i="15"/>
  <c r="N69" i="15"/>
  <c r="R69" i="15" s="1"/>
  <c r="AN40" i="18"/>
  <c r="AB197" i="1"/>
  <c r="AB195" i="1" s="1"/>
  <c r="E81" i="13" s="1"/>
  <c r="AN54" i="18"/>
  <c r="AJ197" i="1"/>
  <c r="F140" i="2"/>
  <c r="N97" i="15"/>
  <c r="R97" i="15" s="1"/>
  <c r="AE251" i="18"/>
  <c r="AN86" i="18"/>
  <c r="R87" i="15"/>
  <c r="AN146" i="18"/>
  <c r="F89" i="13"/>
  <c r="AD390" i="1"/>
  <c r="AD392" i="1" s="1"/>
  <c r="W381" i="18"/>
  <c r="W390" i="1"/>
  <c r="AH381" i="18"/>
  <c r="AH390" i="1"/>
  <c r="AA386" i="1"/>
  <c r="AA390" i="1"/>
  <c r="D299" i="2"/>
  <c r="AN18" i="18"/>
  <c r="V45" i="18"/>
  <c r="X45" i="18" s="1"/>
  <c r="AJ45" i="18" s="1"/>
  <c r="N47" i="15" s="1"/>
  <c r="AN20" i="1"/>
  <c r="G55" i="19"/>
  <c r="H58" i="19"/>
  <c r="H55" i="19" s="1"/>
  <c r="Q88" i="18"/>
  <c r="Q50" i="18" s="1"/>
  <c r="AN55" i="18"/>
  <c r="F124" i="13"/>
  <c r="G180" i="19"/>
  <c r="V38" i="18"/>
  <c r="X38" i="18" s="1"/>
  <c r="J21" i="2"/>
  <c r="X163" i="18"/>
  <c r="J175" i="2"/>
  <c r="K163" i="18"/>
  <c r="F72" i="2"/>
  <c r="N158" i="15"/>
  <c r="R158" i="15" s="1"/>
  <c r="F232" i="2"/>
  <c r="AH8" i="18"/>
  <c r="AH251" i="18"/>
  <c r="AN77" i="18"/>
  <c r="D89" i="2"/>
  <c r="AN296" i="1"/>
  <c r="AN57" i="18"/>
  <c r="AF26" i="1"/>
  <c r="V30" i="18"/>
  <c r="X30" i="18" s="1"/>
  <c r="X14" i="18" s="1"/>
  <c r="X29" i="1"/>
  <c r="X26" i="1" s="1"/>
  <c r="N142" i="15"/>
  <c r="R142" i="15" s="1"/>
  <c r="R251" i="18"/>
  <c r="N31" i="15"/>
  <c r="R31" i="15" s="1"/>
  <c r="AN106" i="18"/>
  <c r="AN48" i="18"/>
  <c r="R28" i="15"/>
  <c r="AN103" i="18"/>
  <c r="AN191" i="18"/>
  <c r="J330" i="2"/>
  <c r="N136" i="15"/>
  <c r="R136" i="15" s="1"/>
  <c r="AN25" i="18"/>
  <c r="Z251" i="18"/>
  <c r="Z380" i="18" s="1"/>
  <c r="AN316" i="18"/>
  <c r="R102" i="15"/>
  <c r="J90" i="2"/>
  <c r="F343" i="2"/>
  <c r="D124" i="2"/>
  <c r="AN26" i="18"/>
  <c r="AN131" i="18"/>
  <c r="AN56" i="18"/>
  <c r="F165" i="2"/>
  <c r="AN120" i="18"/>
  <c r="J170" i="2"/>
  <c r="R107" i="15"/>
  <c r="AN369" i="18"/>
  <c r="J139" i="2"/>
  <c r="N65" i="15"/>
  <c r="R65" i="15" s="1"/>
  <c r="AN197" i="18"/>
  <c r="AN198" i="18"/>
  <c r="E19" i="13"/>
  <c r="E13" i="13"/>
  <c r="E35" i="13"/>
  <c r="R387" i="1"/>
  <c r="E12" i="13"/>
  <c r="M30" i="18"/>
  <c r="M14" i="18" s="1"/>
  <c r="M26" i="1"/>
  <c r="M11" i="1" s="1"/>
  <c r="N249" i="15"/>
  <c r="F287" i="2"/>
  <c r="F188" i="2"/>
  <c r="AN156" i="18"/>
  <c r="AN24" i="18"/>
  <c r="J287" i="2"/>
  <c r="F152" i="2"/>
  <c r="AN122" i="18"/>
  <c r="AD251" i="18"/>
  <c r="N103" i="15"/>
  <c r="R103" i="15" s="1"/>
  <c r="F64" i="2"/>
  <c r="J152" i="2"/>
  <c r="U251" i="18"/>
  <c r="J176" i="2"/>
  <c r="F176" i="2"/>
  <c r="E42" i="13"/>
  <c r="J58" i="2"/>
  <c r="J79" i="2"/>
  <c r="J72" i="2" s="1"/>
  <c r="D270" i="2"/>
  <c r="J270" i="2" s="1"/>
  <c r="AN288" i="1"/>
  <c r="AN285" i="1" s="1"/>
  <c r="AL45" i="1"/>
  <c r="H46" i="2"/>
  <c r="D31" i="2"/>
  <c r="AL37" i="1"/>
  <c r="H38" i="2"/>
  <c r="H37" i="2" s="1"/>
  <c r="AL43" i="1"/>
  <c r="H44" i="2"/>
  <c r="AL29" i="1"/>
  <c r="H30" i="2"/>
  <c r="H27" i="2" s="1"/>
  <c r="J55" i="2"/>
  <c r="F52" i="2"/>
  <c r="N38" i="18"/>
  <c r="N36" i="18" s="1"/>
  <c r="N12" i="18" s="1"/>
  <c r="N10" i="18" s="1"/>
  <c r="N36" i="1"/>
  <c r="N11" i="1" s="1"/>
  <c r="D197" i="2"/>
  <c r="J197" i="2" s="1"/>
  <c r="AN206" i="1"/>
  <c r="D80" i="2"/>
  <c r="D87" i="11"/>
  <c r="D86" i="11" s="1"/>
  <c r="D58" i="11" s="1"/>
  <c r="AL89" i="1"/>
  <c r="AL88" i="1" s="1"/>
  <c r="AL87" i="1" s="1"/>
  <c r="AL49" i="1" s="1"/>
  <c r="AL41" i="1"/>
  <c r="AL44" i="1"/>
  <c r="X89" i="1"/>
  <c r="V46" i="18"/>
  <c r="X46" i="18" s="1"/>
  <c r="G165" i="19"/>
  <c r="AF42" i="1"/>
  <c r="AJ45" i="1"/>
  <c r="F46" i="2" s="1"/>
  <c r="AF36" i="1"/>
  <c r="AJ44" i="1"/>
  <c r="F45" i="2" s="1"/>
  <c r="L42" i="1"/>
  <c r="D247" i="11"/>
  <c r="D250" i="11"/>
  <c r="D242" i="11"/>
  <c r="AN249" i="1"/>
  <c r="M253" i="1"/>
  <c r="X41" i="1"/>
  <c r="AJ41" i="1" s="1"/>
  <c r="F42" i="2" s="1"/>
  <c r="V42" i="18"/>
  <c r="X88" i="1"/>
  <c r="V87" i="1"/>
  <c r="V49" i="1" s="1"/>
  <c r="V88" i="18"/>
  <c r="AF87" i="1"/>
  <c r="AF49" i="1" s="1"/>
  <c r="AF88" i="18"/>
  <c r="AF50" i="18" s="1"/>
  <c r="AI251" i="18"/>
  <c r="L36" i="18"/>
  <c r="L12" i="18" s="1"/>
  <c r="L10" i="18" s="1"/>
  <c r="L8" i="18" s="1"/>
  <c r="X43" i="1"/>
  <c r="X42" i="1" s="1"/>
  <c r="V44" i="18"/>
  <c r="X44" i="18" s="1"/>
  <c r="AN128" i="18"/>
  <c r="L36" i="1"/>
  <c r="Q42" i="1"/>
  <c r="Q44" i="18"/>
  <c r="N251" i="18"/>
  <c r="R129" i="15"/>
  <c r="R59" i="15"/>
  <c r="AN140" i="18"/>
  <c r="V42" i="1"/>
  <c r="AN350" i="1"/>
  <c r="O294" i="18"/>
  <c r="O293" i="18" s="1"/>
  <c r="V36" i="1"/>
  <c r="Q36" i="1"/>
  <c r="Q38" i="18"/>
  <c r="R377" i="1"/>
  <c r="D168" i="2"/>
  <c r="D151" i="2" s="1"/>
  <c r="D13" i="11"/>
  <c r="C8" i="7"/>
  <c r="AA251" i="18"/>
  <c r="AA8" i="18"/>
  <c r="AN76" i="18"/>
  <c r="F57" i="13"/>
  <c r="U381" i="18"/>
  <c r="AB293" i="18"/>
  <c r="R271" i="15"/>
  <c r="K251" i="18"/>
  <c r="AN78" i="18"/>
  <c r="AN227" i="1"/>
  <c r="AN39" i="18"/>
  <c r="AN64" i="18"/>
  <c r="AN19" i="18"/>
  <c r="R41" i="15"/>
  <c r="T251" i="18"/>
  <c r="AN82" i="1"/>
  <c r="AN57" i="1"/>
  <c r="AN93" i="1"/>
  <c r="AN268" i="18"/>
  <c r="AJ266" i="18"/>
  <c r="AN60" i="18"/>
  <c r="AD386" i="1"/>
  <c r="R10" i="18"/>
  <c r="O280" i="1"/>
  <c r="H11" i="1"/>
  <c r="J11" i="1"/>
  <c r="G11" i="1"/>
  <c r="I11" i="1"/>
  <c r="L214" i="15"/>
  <c r="R214" i="15" s="1"/>
  <c r="D72" i="2"/>
  <c r="O284" i="18"/>
  <c r="O282" i="18" s="1"/>
  <c r="N148" i="15"/>
  <c r="R148" i="15" s="1"/>
  <c r="AN61" i="18"/>
  <c r="O165" i="18"/>
  <c r="O163" i="18" s="1"/>
  <c r="AN28" i="18"/>
  <c r="AB193" i="18"/>
  <c r="AN362" i="18"/>
  <c r="N85" i="15"/>
  <c r="R85" i="15" s="1"/>
  <c r="D140" i="2"/>
  <c r="V251" i="18"/>
  <c r="AN80" i="18"/>
  <c r="R82" i="15"/>
  <c r="Y251" i="18"/>
  <c r="AN190" i="18"/>
  <c r="AC8" i="18"/>
  <c r="AC380" i="18" s="1"/>
  <c r="N194" i="15"/>
  <c r="R194" i="15" s="1"/>
  <c r="R187" i="15" s="1"/>
  <c r="AE8" i="18"/>
  <c r="AE380" i="18" s="1"/>
  <c r="X293" i="18"/>
  <c r="AD381" i="18"/>
  <c r="P259" i="15"/>
  <c r="N362" i="15"/>
  <c r="L251" i="18"/>
  <c r="AN303" i="18"/>
  <c r="AN324" i="1"/>
  <c r="N37" i="15"/>
  <c r="R37" i="15" s="1"/>
  <c r="AJ163" i="18"/>
  <c r="R296" i="15"/>
  <c r="T8" i="18"/>
  <c r="AA381" i="18"/>
  <c r="AN144" i="1"/>
  <c r="R175" i="15"/>
  <c r="AN232" i="1"/>
  <c r="AN171" i="1"/>
  <c r="AN165" i="1" s="1"/>
  <c r="AN154" i="1" s="1"/>
  <c r="AN143" i="18"/>
  <c r="T381" i="18"/>
  <c r="F133" i="19"/>
  <c r="H133" i="19" s="1"/>
  <c r="H129" i="19" s="1"/>
  <c r="D64" i="2"/>
  <c r="K193" i="18"/>
  <c r="AN136" i="18"/>
  <c r="AN221" i="1"/>
  <c r="AI381" i="18"/>
  <c r="D159" i="2"/>
  <c r="D158" i="2" s="1"/>
  <c r="J160" i="2"/>
  <c r="J159" i="2" s="1"/>
  <c r="AJ292" i="1"/>
  <c r="D28" i="11" s="1"/>
  <c r="AN116" i="18"/>
  <c r="O115" i="1"/>
  <c r="D12" i="11" s="1"/>
  <c r="B16" i="12" s="1"/>
  <c r="R117" i="15"/>
  <c r="X193" i="18"/>
  <c r="J261" i="2"/>
  <c r="AJ323" i="18"/>
  <c r="O344" i="1"/>
  <c r="D17" i="11" s="1"/>
  <c r="B26" i="12" s="1"/>
  <c r="X265" i="18"/>
  <c r="F228" i="2"/>
  <c r="J230" i="2"/>
  <c r="J228" i="2" s="1"/>
  <c r="AN334" i="1"/>
  <c r="AN145" i="18"/>
  <c r="AN332" i="18"/>
  <c r="AN323" i="18" s="1"/>
  <c r="R146" i="15"/>
  <c r="F285" i="2"/>
  <c r="J286" i="2"/>
  <c r="J285" i="2" s="1"/>
  <c r="D132" i="2"/>
  <c r="J133" i="2"/>
  <c r="J132" i="2" s="1"/>
  <c r="D265" i="2"/>
  <c r="J265" i="2" s="1"/>
  <c r="AF36" i="18"/>
  <c r="AF12" i="18" s="1"/>
  <c r="Q251" i="18"/>
  <c r="AD8" i="18"/>
  <c r="AN149" i="18"/>
  <c r="R150" i="15"/>
  <c r="AJ165" i="1"/>
  <c r="AJ154" i="1" s="1"/>
  <c r="D25" i="11" s="1"/>
  <c r="C18" i="12" s="1"/>
  <c r="L291" i="15"/>
  <c r="R291" i="15" s="1"/>
  <c r="AN297" i="18"/>
  <c r="AG8" i="18"/>
  <c r="AG380" i="18" s="1"/>
  <c r="AI8" i="18"/>
  <c r="AN128" i="1"/>
  <c r="AJ253" i="1"/>
  <c r="D26" i="11" s="1"/>
  <c r="C20" i="12" s="1"/>
  <c r="AN294" i="1"/>
  <c r="AN292" i="1" s="1"/>
  <c r="O294" i="1"/>
  <c r="O292" i="1" s="1"/>
  <c r="D16" i="11" s="1"/>
  <c r="B24" i="12" s="1"/>
  <c r="E24" i="12" s="1"/>
  <c r="D278" i="2"/>
  <c r="N157" i="15"/>
  <c r="R157" i="15" s="1"/>
  <c r="AN378" i="18"/>
  <c r="AN374" i="18" s="1"/>
  <c r="R371" i="15"/>
  <c r="D326" i="2"/>
  <c r="D321" i="2" s="1"/>
  <c r="AN71" i="1"/>
  <c r="AN171" i="18"/>
  <c r="AN165" i="18" s="1"/>
  <c r="J15" i="2"/>
  <c r="AN281" i="18"/>
  <c r="O287" i="18"/>
  <c r="AN287" i="18" s="1"/>
  <c r="R251" i="15"/>
  <c r="L327" i="15"/>
  <c r="AE15" i="17"/>
  <c r="AE8" i="17" s="1"/>
  <c r="N9" i="17"/>
  <c r="D51" i="11"/>
  <c r="D54" i="11"/>
  <c r="J126" i="2"/>
  <c r="AL115" i="1"/>
  <c r="AO116" i="1" s="1"/>
  <c r="S381" i="18"/>
  <c r="F49" i="13"/>
  <c r="F81" i="19"/>
  <c r="F79" i="19" s="1"/>
  <c r="F53" i="19" s="1"/>
  <c r="J304" i="2"/>
  <c r="J301" i="2" s="1"/>
  <c r="F301" i="2"/>
  <c r="W36" i="18"/>
  <c r="W12" i="18" s="1"/>
  <c r="W10" i="18" s="1"/>
  <c r="W8" i="18" s="1"/>
  <c r="W380" i="18" s="1"/>
  <c r="J184" i="2"/>
  <c r="J183" i="2" s="1"/>
  <c r="AN353" i="18"/>
  <c r="L346" i="15"/>
  <c r="R346" i="15" s="1"/>
  <c r="AN161" i="1"/>
  <c r="D58" i="2"/>
  <c r="AJ374" i="18"/>
  <c r="N370" i="15"/>
  <c r="AN51" i="1"/>
  <c r="K88" i="18"/>
  <c r="E11" i="13"/>
  <c r="F204" i="2"/>
  <c r="J206" i="2"/>
  <c r="E41" i="13"/>
  <c r="J169" i="2"/>
  <c r="F168" i="2"/>
  <c r="O347" i="18"/>
  <c r="O345" i="18" s="1"/>
  <c r="O321" i="18" s="1"/>
  <c r="AN63" i="1"/>
  <c r="J282" i="2"/>
  <c r="F276" i="2"/>
  <c r="J137" i="2"/>
  <c r="D135" i="2"/>
  <c r="AN255" i="1"/>
  <c r="J222" i="2"/>
  <c r="J221" i="2" s="1"/>
  <c r="F221" i="2"/>
  <c r="N93" i="15"/>
  <c r="R93" i="15" s="1"/>
  <c r="F89" i="2"/>
  <c r="AJ208" i="18"/>
  <c r="AN208" i="18" s="1"/>
  <c r="S36" i="18"/>
  <c r="AN258" i="18"/>
  <c r="J217" i="2"/>
  <c r="J215" i="2" s="1"/>
  <c r="F215" i="2"/>
  <c r="R312" i="15"/>
  <c r="L309" i="15"/>
  <c r="R320" i="15"/>
  <c r="Y87" i="1"/>
  <c r="Y49" i="1" s="1"/>
  <c r="AB87" i="1"/>
  <c r="AB49" i="1" s="1"/>
  <c r="E78" i="13" s="1"/>
  <c r="Y88" i="18"/>
  <c r="F123" i="19"/>
  <c r="F120" i="19" s="1"/>
  <c r="AJ161" i="1"/>
  <c r="F119" i="13"/>
  <c r="F295" i="2"/>
  <c r="J296" i="2"/>
  <c r="J295" i="2" s="1"/>
  <c r="J264" i="2"/>
  <c r="F226" i="2"/>
  <c r="J227" i="2"/>
  <c r="J226" i="2" s="1"/>
  <c r="F348" i="2"/>
  <c r="H113" i="2"/>
  <c r="H111" i="2" s="1"/>
  <c r="H236" i="2"/>
  <c r="AN280" i="1"/>
  <c r="AN107" i="1"/>
  <c r="R347" i="15"/>
  <c r="AN117" i="1"/>
  <c r="J140" i="2"/>
  <c r="AN123" i="1"/>
  <c r="D271" i="2"/>
  <c r="J271" i="2" s="1"/>
  <c r="O290" i="18"/>
  <c r="M288" i="18"/>
  <c r="M265" i="18" s="1"/>
  <c r="M251" i="18" s="1"/>
  <c r="AN47" i="18"/>
  <c r="N49" i="15"/>
  <c r="R49" i="15" s="1"/>
  <c r="Y36" i="18"/>
  <c r="AB38" i="18"/>
  <c r="D250" i="2"/>
  <c r="J254" i="2"/>
  <c r="R290" i="15"/>
  <c r="AN267" i="1"/>
  <c r="AJ195" i="1"/>
  <c r="D27" i="11" s="1"/>
  <c r="C22" i="12" s="1"/>
  <c r="J91" i="2"/>
  <c r="H89" i="2"/>
  <c r="J293" i="2"/>
  <c r="J292" i="2" s="1"/>
  <c r="F292" i="2"/>
  <c r="P283" i="15"/>
  <c r="N307" i="15"/>
  <c r="R307" i="15" s="1"/>
  <c r="AN314" i="18"/>
  <c r="AN305" i="18" s="1"/>
  <c r="J251" i="2"/>
  <c r="F250" i="2"/>
  <c r="F194" i="2"/>
  <c r="J195" i="2"/>
  <c r="J121" i="2"/>
  <c r="J119" i="2" s="1"/>
  <c r="F119" i="2"/>
  <c r="N203" i="15"/>
  <c r="R203" i="15" s="1"/>
  <c r="AN204" i="18"/>
  <c r="R223" i="15"/>
  <c r="L216" i="15"/>
  <c r="L242" i="15"/>
  <c r="O246" i="18"/>
  <c r="AN248" i="18"/>
  <c r="AN246" i="18" s="1"/>
  <c r="N295" i="15"/>
  <c r="R295" i="15" s="1"/>
  <c r="AN302" i="18"/>
  <c r="F323" i="2"/>
  <c r="J324" i="2"/>
  <c r="J323" i="2" s="1"/>
  <c r="J211" i="2"/>
  <c r="J210" i="2" s="1"/>
  <c r="F210" i="2"/>
  <c r="R171" i="15"/>
  <c r="N168" i="15"/>
  <c r="N282" i="15"/>
  <c r="N281" i="15" s="1"/>
  <c r="AJ288" i="18"/>
  <c r="AN336" i="18"/>
  <c r="AJ334" i="18"/>
  <c r="N329" i="15"/>
  <c r="R262" i="15"/>
  <c r="N275" i="15"/>
  <c r="F15" i="2"/>
  <c r="J129" i="2"/>
  <c r="F124" i="2"/>
  <c r="R302" i="15"/>
  <c r="L298" i="15"/>
  <c r="J118" i="2"/>
  <c r="F113" i="2"/>
  <c r="L60" i="15"/>
  <c r="AN58" i="18"/>
  <c r="D113" i="2"/>
  <c r="J117" i="2"/>
  <c r="F112" i="19"/>
  <c r="H112" i="19" s="1"/>
  <c r="AC381" i="18"/>
  <c r="F84" i="13"/>
  <c r="J233" i="2"/>
  <c r="J232" i="2" s="1"/>
  <c r="D232" i="2"/>
  <c r="AL282" i="18"/>
  <c r="P276" i="15"/>
  <c r="P275" i="15" s="1"/>
  <c r="L367" i="15"/>
  <c r="AJ206" i="18"/>
  <c r="N204" i="15" s="1"/>
  <c r="R195" i="18"/>
  <c r="R193" i="18" s="1"/>
  <c r="N357" i="15"/>
  <c r="N355" i="15" s="1"/>
  <c r="AJ362" i="18"/>
  <c r="F268" i="2"/>
  <c r="F260" i="2" s="1"/>
  <c r="R300" i="15"/>
  <c r="L264" i="15"/>
  <c r="R264" i="15" s="1"/>
  <c r="AN271" i="18"/>
  <c r="AE381" i="18"/>
  <c r="F94" i="13"/>
  <c r="F238" i="2"/>
  <c r="J245" i="2"/>
  <c r="J238" i="2" s="1"/>
  <c r="N70" i="15"/>
  <c r="R70" i="15" s="1"/>
  <c r="AN68" i="18"/>
  <c r="Y14" i="18"/>
  <c r="AB30" i="18"/>
  <c r="AJ37" i="1"/>
  <c r="D52" i="2"/>
  <c r="J56" i="2"/>
  <c r="AN23" i="18"/>
  <c r="N25" i="15"/>
  <c r="R25" i="15" s="1"/>
  <c r="AB251" i="18"/>
  <c r="AJ253" i="18"/>
  <c r="Y11" i="1"/>
  <c r="D269" i="2"/>
  <c r="F80" i="2"/>
  <c r="J83" i="2"/>
  <c r="J80" i="2" s="1"/>
  <c r="D103" i="2"/>
  <c r="R349" i="15"/>
  <c r="L355" i="15"/>
  <c r="X345" i="18"/>
  <c r="X321" i="18" s="1"/>
  <c r="N218" i="15"/>
  <c r="AN225" i="18"/>
  <c r="AN223" i="18" s="1"/>
  <c r="AJ223" i="18"/>
  <c r="M36" i="18"/>
  <c r="F337" i="2"/>
  <c r="J338" i="2"/>
  <c r="J337" i="2" s="1"/>
  <c r="F311" i="2"/>
  <c r="J312" i="2"/>
  <c r="J311" i="2" s="1"/>
  <c r="D204" i="2"/>
  <c r="J207" i="2"/>
  <c r="AL372" i="1"/>
  <c r="AL161" i="1"/>
  <c r="R18" i="15"/>
  <c r="N342" i="15"/>
  <c r="AJ347" i="18"/>
  <c r="AN349" i="18"/>
  <c r="R261" i="15"/>
  <c r="R311" i="15"/>
  <c r="N309" i="15"/>
  <c r="J107" i="2"/>
  <c r="J103" i="2" s="1"/>
  <c r="F103" i="2"/>
  <c r="N254" i="15"/>
  <c r="O285" i="1"/>
  <c r="AJ294" i="18"/>
  <c r="H348" i="2"/>
  <c r="J349" i="2"/>
  <c r="J348" i="2" s="1"/>
  <c r="F112" i="13"/>
  <c r="AG381" i="18"/>
  <c r="AJ115" i="1"/>
  <c r="D24" i="11" s="1"/>
  <c r="C16" i="12" s="1"/>
  <c r="AN97" i="1"/>
  <c r="AB321" i="18"/>
  <c r="R201" i="15"/>
  <c r="AJ305" i="18"/>
  <c r="AJ344" i="1"/>
  <c r="D29" i="11" s="1"/>
  <c r="C26" i="12" s="1"/>
  <c r="R178" i="15"/>
  <c r="L168" i="15"/>
  <c r="L166" i="15" s="1"/>
  <c r="J68" i="2"/>
  <c r="J64" i="2" s="1"/>
  <c r="U8" i="18"/>
  <c r="U380" i="18" s="1"/>
  <c r="U382" i="18" s="1"/>
  <c r="F326" i="2"/>
  <c r="J327" i="2"/>
  <c r="F93" i="2"/>
  <c r="J95" i="2"/>
  <c r="J93" i="2" s="1"/>
  <c r="N333" i="15"/>
  <c r="R333" i="15" s="1"/>
  <c r="AN340" i="18"/>
  <c r="AN347" i="1"/>
  <c r="N316" i="15"/>
  <c r="R319" i="15"/>
  <c r="J266" i="2"/>
  <c r="R274" i="15"/>
  <c r="D37" i="7" l="1"/>
  <c r="AO378" i="1"/>
  <c r="R390" i="1"/>
  <c r="R392" i="1" s="1"/>
  <c r="R398" i="1"/>
  <c r="X87" i="1"/>
  <c r="X396" i="1"/>
  <c r="X397" i="1" s="1"/>
  <c r="W382" i="18"/>
  <c r="Y12" i="1"/>
  <c r="Y7" i="1"/>
  <c r="R316" i="15"/>
  <c r="J89" i="2"/>
  <c r="AJ265" i="18"/>
  <c r="M377" i="1"/>
  <c r="M390" i="1" s="1"/>
  <c r="AN183" i="18"/>
  <c r="AN163" i="18" s="1"/>
  <c r="R386" i="1"/>
  <c r="R388" i="1" s="1"/>
  <c r="Y387" i="1"/>
  <c r="Y10" i="1"/>
  <c r="AJ29" i="1"/>
  <c r="F30" i="2" s="1"/>
  <c r="AH380" i="18"/>
  <c r="AH382" i="18" s="1"/>
  <c r="AD380" i="18"/>
  <c r="AD382" i="18" s="1"/>
  <c r="AN344" i="1"/>
  <c r="M12" i="18"/>
  <c r="M10" i="18" s="1"/>
  <c r="M8" i="18" s="1"/>
  <c r="M380" i="18" s="1"/>
  <c r="AJ44" i="18"/>
  <c r="N46" i="15" s="1"/>
  <c r="L11" i="1"/>
  <c r="L377" i="1" s="1"/>
  <c r="L390" i="1" s="1"/>
  <c r="T380" i="18"/>
  <c r="T382" i="18" s="1"/>
  <c r="J168" i="2"/>
  <c r="J151" i="2" s="1"/>
  <c r="AA380" i="18"/>
  <c r="AA382" i="18" s="1"/>
  <c r="V14" i="18"/>
  <c r="AL36" i="1"/>
  <c r="D93" i="7"/>
  <c r="D92" i="7" s="1"/>
  <c r="D32" i="7"/>
  <c r="D72" i="7"/>
  <c r="D11" i="7"/>
  <c r="D63" i="7"/>
  <c r="D52" i="7"/>
  <c r="D42" i="7"/>
  <c r="D64" i="7"/>
  <c r="D83" i="7"/>
  <c r="D8" i="7"/>
  <c r="D102" i="7" s="1"/>
  <c r="E279" i="13"/>
  <c r="D67" i="7"/>
  <c r="D82" i="7"/>
  <c r="D68" i="7"/>
  <c r="D14" i="7"/>
  <c r="D57" i="7"/>
  <c r="D85" i="7"/>
  <c r="D20" i="7"/>
  <c r="D10" i="7"/>
  <c r="D41" i="7"/>
  <c r="D29" i="7"/>
  <c r="D61" i="7"/>
  <c r="E40" i="13"/>
  <c r="J135" i="2"/>
  <c r="AI380" i="18"/>
  <c r="AI382" i="18" s="1"/>
  <c r="J326" i="2"/>
  <c r="J321" i="2" s="1"/>
  <c r="F151" i="2"/>
  <c r="Q36" i="18"/>
  <c r="E139" i="13"/>
  <c r="D14" i="12"/>
  <c r="E107" i="13"/>
  <c r="AL42" i="1"/>
  <c r="E25" i="13"/>
  <c r="E24" i="13" s="1"/>
  <c r="J52" i="2"/>
  <c r="H86" i="2"/>
  <c r="H85" i="2" s="1"/>
  <c r="H50" i="2" s="1"/>
  <c r="H43" i="2"/>
  <c r="D12" i="7"/>
  <c r="D66" i="7"/>
  <c r="D43" i="7"/>
  <c r="D39" i="7"/>
  <c r="D15" i="7"/>
  <c r="D73" i="7"/>
  <c r="D51" i="7"/>
  <c r="D86" i="7"/>
  <c r="D18" i="7"/>
  <c r="D49" i="7"/>
  <c r="D96" i="7"/>
  <c r="D95" i="7" s="1"/>
  <c r="D16" i="7"/>
  <c r="D62" i="7"/>
  <c r="D27" i="7"/>
  <c r="D99" i="7"/>
  <c r="D98" i="7" s="1"/>
  <c r="D36" i="7"/>
  <c r="D23" i="7"/>
  <c r="D54" i="7"/>
  <c r="D22" i="7"/>
  <c r="D9" i="7"/>
  <c r="D33" i="7"/>
  <c r="D56" i="7"/>
  <c r="D58" i="7"/>
  <c r="D80" i="7"/>
  <c r="D69" i="7"/>
  <c r="D59" i="7"/>
  <c r="J354" i="2"/>
  <c r="D38" i="7"/>
  <c r="D45" i="7"/>
  <c r="E31" i="12"/>
  <c r="D21" i="7"/>
  <c r="D50" i="7"/>
  <c r="D31" i="7"/>
  <c r="D71" i="7"/>
  <c r="D26" i="7"/>
  <c r="AF10" i="18"/>
  <c r="AF8" i="18" s="1"/>
  <c r="AF380" i="18" s="1"/>
  <c r="AF11" i="1"/>
  <c r="X36" i="1"/>
  <c r="X11" i="1" s="1"/>
  <c r="E70" i="13" s="1"/>
  <c r="V11" i="1"/>
  <c r="D237" i="11"/>
  <c r="G245" i="11" s="1"/>
  <c r="G247" i="11" s="1"/>
  <c r="AJ43" i="1"/>
  <c r="AJ42" i="1" s="1"/>
  <c r="F43" i="2" s="1"/>
  <c r="D38" i="11"/>
  <c r="AE382" i="18"/>
  <c r="N187" i="15"/>
  <c r="N166" i="15" s="1"/>
  <c r="J204" i="2"/>
  <c r="AN266" i="18"/>
  <c r="V50" i="18"/>
  <c r="X88" i="18"/>
  <c r="X50" i="18" s="1"/>
  <c r="X42" i="18"/>
  <c r="AJ42" i="18" s="1"/>
  <c r="N44" i="15" s="1"/>
  <c r="V36" i="18"/>
  <c r="D25" i="7"/>
  <c r="D46" i="7"/>
  <c r="D78" i="7"/>
  <c r="N209" i="1"/>
  <c r="N203" i="1"/>
  <c r="D53" i="7"/>
  <c r="D34" i="7"/>
  <c r="D81" i="7"/>
  <c r="D28" i="7"/>
  <c r="X49" i="1"/>
  <c r="B18" i="12"/>
  <c r="E18" i="12" s="1"/>
  <c r="C102" i="7"/>
  <c r="D76" i="7"/>
  <c r="D77" i="7"/>
  <c r="D75" i="7"/>
  <c r="D48" i="7"/>
  <c r="O253" i="1"/>
  <c r="D14" i="11" s="1"/>
  <c r="B20" i="12" s="1"/>
  <c r="R8" i="18"/>
  <c r="R380" i="18" s="1"/>
  <c r="AN322" i="1"/>
  <c r="L277" i="15"/>
  <c r="L275" i="15" s="1"/>
  <c r="AJ89" i="1"/>
  <c r="AN284" i="18"/>
  <c r="AN282" i="18" s="1"/>
  <c r="L380" i="18"/>
  <c r="X251" i="18"/>
  <c r="AC382" i="18"/>
  <c r="F129" i="19"/>
  <c r="D111" i="2"/>
  <c r="L288" i="15"/>
  <c r="L286" i="15" s="1"/>
  <c r="D263" i="2"/>
  <c r="E26" i="12"/>
  <c r="M381" i="18"/>
  <c r="AN294" i="18"/>
  <c r="AN293" i="18" s="1"/>
  <c r="J299" i="2"/>
  <c r="AG382" i="18"/>
  <c r="F299" i="2"/>
  <c r="F274" i="2"/>
  <c r="AN334" i="18"/>
  <c r="AJ46" i="18"/>
  <c r="D276" i="2"/>
  <c r="D274" i="2" s="1"/>
  <c r="J278" i="2"/>
  <c r="J276" i="2" s="1"/>
  <c r="J274" i="2" s="1"/>
  <c r="AE9" i="17"/>
  <c r="L280" i="15"/>
  <c r="R280" i="15" s="1"/>
  <c r="L340" i="15"/>
  <c r="L338" i="15" s="1"/>
  <c r="L314" i="15" s="1"/>
  <c r="R276" i="15"/>
  <c r="R309" i="15"/>
  <c r="J124" i="2"/>
  <c r="J263" i="2"/>
  <c r="S12" i="18"/>
  <c r="S10" i="18" s="1"/>
  <c r="S8" i="18" s="1"/>
  <c r="S380" i="18" s="1"/>
  <c r="S382" i="18" s="1"/>
  <c r="P38" i="15"/>
  <c r="P14" i="15" s="1"/>
  <c r="P12" i="15" s="1"/>
  <c r="P10" i="15" s="1"/>
  <c r="O88" i="18"/>
  <c r="K50" i="18"/>
  <c r="D268" i="2"/>
  <c r="D260" i="2" s="1"/>
  <c r="R370" i="15"/>
  <c r="R367" i="15" s="1"/>
  <c r="N367" i="15"/>
  <c r="AB88" i="18"/>
  <c r="Y50" i="18"/>
  <c r="F347" i="2"/>
  <c r="F158" i="2"/>
  <c r="AN347" i="18"/>
  <c r="AN345" i="18" s="1"/>
  <c r="N298" i="15"/>
  <c r="R381" i="18"/>
  <c r="F40" i="13"/>
  <c r="Y12" i="18"/>
  <c r="F192" i="2"/>
  <c r="F111" i="2"/>
  <c r="O87" i="1"/>
  <c r="O49" i="1" s="1"/>
  <c r="D11" i="11" s="1"/>
  <c r="B14" i="12" s="1"/>
  <c r="D86" i="2"/>
  <c r="R298" i="15"/>
  <c r="E16" i="12"/>
  <c r="AN115" i="1"/>
  <c r="AN253" i="1"/>
  <c r="L283" i="15"/>
  <c r="L281" i="15" s="1"/>
  <c r="O288" i="18"/>
  <c r="O265" i="18" s="1"/>
  <c r="O251" i="18" s="1"/>
  <c r="AN290" i="18"/>
  <c r="R60" i="15"/>
  <c r="R288" i="15"/>
  <c r="P281" i="15"/>
  <c r="P258" i="15" s="1"/>
  <c r="AL288" i="18"/>
  <c r="AL265" i="18" s="1"/>
  <c r="AN289" i="18"/>
  <c r="R218" i="15"/>
  <c r="R216" i="15" s="1"/>
  <c r="N216" i="15"/>
  <c r="F236" i="2"/>
  <c r="R168" i="15"/>
  <c r="R166" i="15" s="1"/>
  <c r="AJ195" i="18"/>
  <c r="AJ193" i="18" s="1"/>
  <c r="N288" i="15"/>
  <c r="J250" i="2"/>
  <c r="R357" i="15"/>
  <c r="R355" i="15" s="1"/>
  <c r="J347" i="2"/>
  <c r="J158" i="2"/>
  <c r="F38" i="2"/>
  <c r="F37" i="2" s="1"/>
  <c r="AJ36" i="1"/>
  <c r="AB36" i="18"/>
  <c r="AJ38" i="18"/>
  <c r="H347" i="2"/>
  <c r="H158" i="2"/>
  <c r="AJ293" i="18"/>
  <c r="AJ251" i="18" s="1"/>
  <c r="Y377" i="1"/>
  <c r="Y390" i="1" s="1"/>
  <c r="Y392" i="1" s="1"/>
  <c r="Y394" i="1" s="1"/>
  <c r="R259" i="15"/>
  <c r="F321" i="2"/>
  <c r="L239" i="15"/>
  <c r="R242" i="15"/>
  <c r="R239" i="15" s="1"/>
  <c r="N258" i="15"/>
  <c r="N246" i="15"/>
  <c r="L259" i="15"/>
  <c r="N198" i="15"/>
  <c r="J269" i="2"/>
  <c r="J268" i="2" s="1"/>
  <c r="J260" i="2" s="1"/>
  <c r="AJ345" i="18"/>
  <c r="AJ321" i="18" s="1"/>
  <c r="AJ30" i="18"/>
  <c r="AB14" i="18"/>
  <c r="R329" i="15"/>
  <c r="R327" i="15" s="1"/>
  <c r="N327" i="15"/>
  <c r="R342" i="15"/>
  <c r="R340" i="15" s="1"/>
  <c r="N340" i="15"/>
  <c r="N338" i="15" s="1"/>
  <c r="J113" i="2"/>
  <c r="AF10" i="1" l="1"/>
  <c r="AF7" i="1"/>
  <c r="V12" i="1"/>
  <c r="V10" i="1" s="1"/>
  <c r="V7" i="1"/>
  <c r="E138" i="13"/>
  <c r="E18" i="13"/>
  <c r="E17" i="13" s="1"/>
  <c r="D91" i="7"/>
  <c r="D90" i="7" s="1"/>
  <c r="D89" i="7" s="1"/>
  <c r="AF387" i="1"/>
  <c r="F44" i="2"/>
  <c r="AP344" i="1"/>
  <c r="AO49" i="1"/>
  <c r="AO50" i="1" s="1"/>
  <c r="V12" i="18"/>
  <c r="V10" i="18" s="1"/>
  <c r="V8" i="18" s="1"/>
  <c r="V380" i="18" s="1"/>
  <c r="N208" i="1"/>
  <c r="N202" i="18"/>
  <c r="N199" i="18" s="1"/>
  <c r="G40" i="13"/>
  <c r="V377" i="1"/>
  <c r="O203" i="1"/>
  <c r="O200" i="1" s="1"/>
  <c r="AN200" i="1" s="1"/>
  <c r="N200" i="1"/>
  <c r="V387" i="1"/>
  <c r="R277" i="15"/>
  <c r="R275" i="15" s="1"/>
  <c r="AL12" i="1"/>
  <c r="D389" i="11"/>
  <c r="E199" i="13"/>
  <c r="E198" i="13" s="1"/>
  <c r="E192" i="13" s="1"/>
  <c r="D12" i="12"/>
  <c r="AF377" i="1"/>
  <c r="L381" i="18"/>
  <c r="L386" i="1"/>
  <c r="D236" i="11"/>
  <c r="G242" i="11" s="1"/>
  <c r="E106" i="13"/>
  <c r="E105" i="13" s="1"/>
  <c r="X36" i="18"/>
  <c r="X12" i="18" s="1"/>
  <c r="X10" i="18" s="1"/>
  <c r="X8" i="18" s="1"/>
  <c r="X380" i="18" s="1"/>
  <c r="O209" i="1"/>
  <c r="AN209" i="1" s="1"/>
  <c r="N207" i="18"/>
  <c r="O207" i="18" s="1"/>
  <c r="O206" i="18" s="1"/>
  <c r="E71" i="13"/>
  <c r="E69" i="13" s="1"/>
  <c r="X377" i="1"/>
  <c r="R382" i="18"/>
  <c r="AJ88" i="1"/>
  <c r="AN88" i="1" s="1"/>
  <c r="AN87" i="1" s="1"/>
  <c r="AN49" i="1" s="1"/>
  <c r="AN89" i="1"/>
  <c r="D236" i="2"/>
  <c r="AN321" i="18"/>
  <c r="N197" i="15"/>
  <c r="R338" i="15"/>
  <c r="R314" i="15" s="1"/>
  <c r="N48" i="15"/>
  <c r="Y10" i="18"/>
  <c r="Y8" i="18" s="1"/>
  <c r="Y380" i="18" s="1"/>
  <c r="N286" i="15"/>
  <c r="N244" i="15" s="1"/>
  <c r="N314" i="15"/>
  <c r="L258" i="15"/>
  <c r="L244" i="15" s="1"/>
  <c r="J111" i="2"/>
  <c r="R283" i="15"/>
  <c r="D85" i="2"/>
  <c r="D50" i="2" s="1"/>
  <c r="AN288" i="18"/>
  <c r="AN265" i="18" s="1"/>
  <c r="AB50" i="18"/>
  <c r="AJ88" i="18"/>
  <c r="L89" i="15"/>
  <c r="L52" i="15" s="1"/>
  <c r="O50" i="18"/>
  <c r="AB12" i="18"/>
  <c r="J236" i="2"/>
  <c r="R286" i="15"/>
  <c r="N32" i="15"/>
  <c r="R282" i="15"/>
  <c r="E77" i="13"/>
  <c r="E76" i="13" s="1"/>
  <c r="AB377" i="1"/>
  <c r="AJ36" i="18"/>
  <c r="N40" i="15"/>
  <c r="Y381" i="18"/>
  <c r="Y386" i="1"/>
  <c r="AB390" i="1" l="1"/>
  <c r="AB398" i="1"/>
  <c r="AB399" i="1" s="1"/>
  <c r="X390" i="1"/>
  <c r="X398" i="1"/>
  <c r="AG395" i="1"/>
  <c r="AF398" i="1"/>
  <c r="W378" i="1"/>
  <c r="V390" i="1"/>
  <c r="V391" i="1" s="1"/>
  <c r="V393" i="1" s="1"/>
  <c r="V395" i="1" s="1"/>
  <c r="F105" i="13"/>
  <c r="AF390" i="1"/>
  <c r="AF392" i="1" s="1"/>
  <c r="AF394" i="1" s="1"/>
  <c r="N197" i="1"/>
  <c r="N195" i="1" s="1"/>
  <c r="N377" i="1" s="1"/>
  <c r="N407" i="1" s="1"/>
  <c r="G111" i="19"/>
  <c r="G109" i="19" s="1"/>
  <c r="D228" i="11"/>
  <c r="H13" i="2"/>
  <c r="V381" i="18"/>
  <c r="V382" i="18" s="1"/>
  <c r="V386" i="1"/>
  <c r="V388" i="1" s="1"/>
  <c r="AN203" i="1"/>
  <c r="O202" i="18"/>
  <c r="O199" i="18" s="1"/>
  <c r="AN199" i="18" s="1"/>
  <c r="AF381" i="18"/>
  <c r="AF382" i="18" s="1"/>
  <c r="D196" i="2"/>
  <c r="J196" i="2" s="1"/>
  <c r="AF386" i="1"/>
  <c r="AF388" i="1" s="1"/>
  <c r="F115" i="19"/>
  <c r="AN207" i="18"/>
  <c r="G238" i="11"/>
  <c r="Y388" i="1"/>
  <c r="N206" i="18"/>
  <c r="N195" i="18" s="1"/>
  <c r="N193" i="18" s="1"/>
  <c r="N8" i="18" s="1"/>
  <c r="N380" i="18" s="1"/>
  <c r="O208" i="1"/>
  <c r="AN208" i="1" s="1"/>
  <c r="AN197" i="1" s="1"/>
  <c r="AN195" i="1" s="1"/>
  <c r="X381" i="18"/>
  <c r="X382" i="18" s="1"/>
  <c r="F69" i="13"/>
  <c r="F140" i="19"/>
  <c r="AJ87" i="1"/>
  <c r="F86" i="2"/>
  <c r="R281" i="15"/>
  <c r="R258" i="15" s="1"/>
  <c r="Y382" i="18"/>
  <c r="AJ50" i="18"/>
  <c r="N89" i="15"/>
  <c r="AB10" i="18"/>
  <c r="AB8" i="18" s="1"/>
  <c r="AB380" i="18" s="1"/>
  <c r="AN88" i="18"/>
  <c r="AN50" i="18" s="1"/>
  <c r="N38" i="15"/>
  <c r="F180" i="19"/>
  <c r="AB381" i="18"/>
  <c r="F76" i="13"/>
  <c r="L204" i="15"/>
  <c r="AN206" i="18"/>
  <c r="AL263" i="18" l="1"/>
  <c r="P256" i="15" s="1"/>
  <c r="R256" i="15" s="1"/>
  <c r="C28" i="20"/>
  <c r="C29" i="20" s="1"/>
  <c r="G229" i="11"/>
  <c r="G231" i="11" s="1"/>
  <c r="AN263" i="18"/>
  <c r="N387" i="1"/>
  <c r="N390" i="1"/>
  <c r="N401" i="1" s="1"/>
  <c r="E28" i="13"/>
  <c r="E27" i="13" s="1"/>
  <c r="N381" i="18"/>
  <c r="H114" i="19"/>
  <c r="H115" i="19"/>
  <c r="AO71" i="1"/>
  <c r="AO72" i="1" s="1"/>
  <c r="P254" i="15"/>
  <c r="R254" i="15" s="1"/>
  <c r="AN261" i="18"/>
  <c r="AN202" i="18"/>
  <c r="O195" i="18"/>
  <c r="O193" i="18" s="1"/>
  <c r="L202" i="15"/>
  <c r="R202" i="15" s="1"/>
  <c r="D198" i="2"/>
  <c r="J198" i="2" s="1"/>
  <c r="J194" i="2" s="1"/>
  <c r="J192" i="2" s="1"/>
  <c r="O197" i="1"/>
  <c r="O195" i="1" s="1"/>
  <c r="D15" i="11" s="1"/>
  <c r="B22" i="12" s="1"/>
  <c r="E22" i="12" s="1"/>
  <c r="AJ49" i="1"/>
  <c r="H140" i="19"/>
  <c r="H137" i="19" s="1"/>
  <c r="F137" i="19"/>
  <c r="F85" i="2"/>
  <c r="F50" i="2" s="1"/>
  <c r="J86" i="2"/>
  <c r="J85" i="2" s="1"/>
  <c r="J50" i="2" s="1"/>
  <c r="R89" i="15"/>
  <c r="N52" i="15"/>
  <c r="AB382" i="18"/>
  <c r="F165" i="19"/>
  <c r="H180" i="19"/>
  <c r="H165" i="19" s="1"/>
  <c r="R204" i="15"/>
  <c r="AN195" i="18"/>
  <c r="AN193" i="18" s="1"/>
  <c r="D194" i="2" l="1"/>
  <c r="D192" i="2" s="1"/>
  <c r="L198" i="15"/>
  <c r="L197" i="15" s="1"/>
  <c r="F118" i="19"/>
  <c r="D23" i="11"/>
  <c r="C14" i="12" s="1"/>
  <c r="E14" i="12" s="1"/>
  <c r="R198" i="15"/>
  <c r="R197" i="15" s="1"/>
  <c r="G120" i="19" l="1"/>
  <c r="G118" i="19" s="1"/>
  <c r="E20" i="12"/>
  <c r="H123" i="19" l="1"/>
  <c r="C4" i="20"/>
  <c r="C5" i="20" s="1"/>
  <c r="AN255" i="18" l="1"/>
  <c r="P248" i="15"/>
  <c r="R248" i="15" l="1"/>
  <c r="Z11" i="1" l="1"/>
  <c r="Z377" i="1" s="1"/>
  <c r="AB378" i="1" l="1"/>
  <c r="Z390" i="1"/>
  <c r="Z386" i="1"/>
  <c r="Z381" i="18"/>
  <c r="Z382" i="18" s="1"/>
  <c r="E377" i="1" l="1"/>
  <c r="E386" i="1" s="1"/>
  <c r="E382" i="1"/>
  <c r="E384" i="1" s="1"/>
  <c r="G377" i="1"/>
  <c r="G386" i="1" s="1"/>
  <c r="J377" i="1"/>
  <c r="J386" i="1" s="1"/>
  <c r="F382" i="1"/>
  <c r="F384" i="1" s="1"/>
  <c r="I377" i="1"/>
  <c r="I386" i="1" s="1"/>
  <c r="H377" i="1"/>
  <c r="H386" i="1" s="1"/>
  <c r="E387" i="1" l="1"/>
  <c r="F377" i="1"/>
  <c r="F386" i="1" s="1"/>
  <c r="C45" i="1"/>
  <c r="K45" i="1" s="1"/>
  <c r="K43" i="1"/>
  <c r="C44" i="1"/>
  <c r="K44" i="1" s="1"/>
  <c r="K46" i="18" l="1"/>
  <c r="O46" i="18" s="1"/>
  <c r="O45" i="1"/>
  <c r="AN45" i="1" s="1"/>
  <c r="K45" i="18"/>
  <c r="O45" i="18" s="1"/>
  <c r="O44" i="1"/>
  <c r="AN44" i="1" s="1"/>
  <c r="C26" i="1"/>
  <c r="K42" i="1"/>
  <c r="K44" i="18"/>
  <c r="O44" i="18" s="1"/>
  <c r="O43" i="1"/>
  <c r="AN43" i="1" s="1"/>
  <c r="C42" i="1"/>
  <c r="AN42" i="1" l="1"/>
  <c r="C37" i="1"/>
  <c r="C41" i="1"/>
  <c r="K41" i="1" s="1"/>
  <c r="AN44" i="18"/>
  <c r="L46" i="15"/>
  <c r="R46" i="15" s="1"/>
  <c r="K30" i="18"/>
  <c r="O29" i="1"/>
  <c r="AN29" i="1" s="1"/>
  <c r="L47" i="15"/>
  <c r="R47" i="15" s="1"/>
  <c r="AN45" i="18"/>
  <c r="L48" i="15"/>
  <c r="R48" i="15" s="1"/>
  <c r="AN46" i="18"/>
  <c r="O42" i="1"/>
  <c r="D43" i="2" s="1"/>
  <c r="D44" i="2"/>
  <c r="J44" i="2" s="1"/>
  <c r="D45" i="2"/>
  <c r="J45" i="2" s="1"/>
  <c r="D46" i="2"/>
  <c r="J46" i="2" s="1"/>
  <c r="AL28" i="1"/>
  <c r="AN28" i="1" s="1"/>
  <c r="O41" i="1" l="1"/>
  <c r="AN41" i="1" s="1"/>
  <c r="K42" i="18"/>
  <c r="O42" i="18" s="1"/>
  <c r="C36" i="1"/>
  <c r="C11" i="1" s="1"/>
  <c r="K37" i="1"/>
  <c r="J43" i="2"/>
  <c r="D30" i="2"/>
  <c r="O26" i="1"/>
  <c r="D27" i="2" s="1"/>
  <c r="K14" i="18"/>
  <c r="O30" i="18"/>
  <c r="C382" i="1" l="1"/>
  <c r="C384" i="1" s="1"/>
  <c r="C377" i="1"/>
  <c r="K36" i="1"/>
  <c r="K38" i="18"/>
  <c r="O37" i="1"/>
  <c r="AN37" i="1" s="1"/>
  <c r="AN36" i="1" s="1"/>
  <c r="D42" i="2"/>
  <c r="J42" i="2" s="1"/>
  <c r="AN42" i="18"/>
  <c r="L44" i="15"/>
  <c r="R44" i="15" s="1"/>
  <c r="L32" i="15"/>
  <c r="O14" i="18"/>
  <c r="AN30" i="18"/>
  <c r="J29" i="2"/>
  <c r="K11" i="1" l="1"/>
  <c r="C378" i="1"/>
  <c r="K378" i="1"/>
  <c r="O36" i="1"/>
  <c r="D38" i="2"/>
  <c r="K36" i="18"/>
  <c r="K12" i="18" s="1"/>
  <c r="K10" i="18" s="1"/>
  <c r="K8" i="18" s="1"/>
  <c r="K380" i="18" s="1"/>
  <c r="O38" i="18"/>
  <c r="O11" i="1"/>
  <c r="E10" i="13"/>
  <c r="E9" i="13" s="1"/>
  <c r="E30" i="13" s="1"/>
  <c r="L16" i="15"/>
  <c r="R32" i="15"/>
  <c r="J30" i="2"/>
  <c r="K13" i="1" l="1"/>
  <c r="L13" i="1" s="1"/>
  <c r="L387" i="1"/>
  <c r="L388" i="1" s="1"/>
  <c r="K377" i="1"/>
  <c r="O377" i="1" s="1"/>
  <c r="O390" i="1" s="1"/>
  <c r="D10" i="11"/>
  <c r="D9" i="11" s="1"/>
  <c r="K381" i="18"/>
  <c r="B12" i="12"/>
  <c r="B10" i="12" s="1"/>
  <c r="O36" i="18"/>
  <c r="O12" i="18" s="1"/>
  <c r="O10" i="18" s="1"/>
  <c r="O8" i="18" s="1"/>
  <c r="O380" i="18" s="1"/>
  <c r="L40" i="15"/>
  <c r="AN38" i="18"/>
  <c r="AN36" i="18" s="1"/>
  <c r="J38" i="2"/>
  <c r="J37" i="2" s="1"/>
  <c r="D37" i="2"/>
  <c r="D12" i="2" s="1"/>
  <c r="D37" i="11"/>
  <c r="H37" i="11" s="1"/>
  <c r="AL26" i="1"/>
  <c r="K386" i="1" l="1"/>
  <c r="K387" i="1" s="1"/>
  <c r="K390" i="1"/>
  <c r="K395" i="1" s="1"/>
  <c r="G9" i="11"/>
  <c r="L374" i="15"/>
  <c r="D36" i="11"/>
  <c r="AL257" i="18" s="1"/>
  <c r="H39" i="11"/>
  <c r="E9" i="19"/>
  <c r="D356" i="2"/>
  <c r="AL390" i="1"/>
  <c r="D353" i="2"/>
  <c r="D9" i="2"/>
  <c r="D354" i="2"/>
  <c r="E127" i="19"/>
  <c r="O381" i="18"/>
  <c r="O382" i="18" s="1"/>
  <c r="G10" i="11"/>
  <c r="F30" i="13"/>
  <c r="L38" i="15"/>
  <c r="L14" i="15" s="1"/>
  <c r="L12" i="15" s="1"/>
  <c r="R40" i="15"/>
  <c r="R38" i="15" s="1"/>
  <c r="H12" i="2"/>
  <c r="AL11" i="1"/>
  <c r="AL377" i="1" s="1"/>
  <c r="AN400" i="1" s="1"/>
  <c r="E137" i="13"/>
  <c r="E136" i="13" s="1"/>
  <c r="D33" i="11" l="1"/>
  <c r="D357" i="2"/>
  <c r="G33" i="11"/>
  <c r="G40" i="11"/>
  <c r="G41" i="11" s="1"/>
  <c r="G37" i="11"/>
  <c r="L10" i="15"/>
  <c r="L373" i="15" s="1"/>
  <c r="L375" i="15" s="1"/>
  <c r="E120" i="19"/>
  <c r="E118" i="19" s="1"/>
  <c r="E8" i="19" s="1"/>
  <c r="H127" i="19"/>
  <c r="H120" i="19" s="1"/>
  <c r="H118" i="19" s="1"/>
  <c r="D355" i="2"/>
  <c r="D10" i="12"/>
  <c r="J165" i="11"/>
  <c r="H9" i="2"/>
  <c r="P376" i="15" s="1"/>
  <c r="H353" i="2"/>
  <c r="G39" i="11" l="1"/>
  <c r="AF8" i="17"/>
  <c r="AF9" i="17" s="1"/>
  <c r="AN257" i="18"/>
  <c r="AL256" i="18"/>
  <c r="AL253" i="18" s="1"/>
  <c r="AL251" i="18" s="1"/>
  <c r="AL380" i="18" s="1"/>
  <c r="P250" i="15"/>
  <c r="C17" i="20"/>
  <c r="C18" i="20" s="1"/>
  <c r="G81" i="19"/>
  <c r="G34" i="11" l="1"/>
  <c r="G9" i="19"/>
  <c r="AN256" i="18"/>
  <c r="AN253" i="18" s="1"/>
  <c r="AN251" i="18" s="1"/>
  <c r="P374" i="15"/>
  <c r="AL392" i="1"/>
  <c r="H356" i="2"/>
  <c r="H357" i="2" s="1"/>
  <c r="H11" i="2"/>
  <c r="AL378" i="1"/>
  <c r="AL386" i="1" s="1"/>
  <c r="AL381" i="18"/>
  <c r="D3" i="20"/>
  <c r="D4" i="20" s="1"/>
  <c r="P249" i="15"/>
  <c r="P246" i="15" s="1"/>
  <c r="P244" i="15" s="1"/>
  <c r="R250" i="15"/>
  <c r="R249" i="15" s="1"/>
  <c r="R246" i="15" s="1"/>
  <c r="R244" i="15" s="1"/>
  <c r="H81" i="19"/>
  <c r="G79" i="19"/>
  <c r="G53" i="19" s="1"/>
  <c r="G51" i="19" s="1"/>
  <c r="AL382" i="18" l="1"/>
  <c r="P373" i="15"/>
  <c r="G8" i="19"/>
  <c r="H79" i="19"/>
  <c r="H53" i="19" s="1"/>
  <c r="P375" i="15" l="1"/>
  <c r="P377" i="15"/>
  <c r="AJ30" i="1"/>
  <c r="AN30" i="1" s="1"/>
  <c r="Q31" i="18"/>
  <c r="Q32" i="18"/>
  <c r="AJ32" i="18" s="1"/>
  <c r="Q26" i="1"/>
  <c r="Q11" i="1" s="1"/>
  <c r="Q7" i="1" s="1"/>
  <c r="AJ31" i="1"/>
  <c r="Q12" i="1" l="1"/>
  <c r="Q10" i="1"/>
  <c r="Q387" i="1"/>
  <c r="AJ12" i="1"/>
  <c r="E34" i="13"/>
  <c r="N34" i="15"/>
  <c r="R34" i="15" s="1"/>
  <c r="AN32" i="18"/>
  <c r="F32" i="2"/>
  <c r="J32" i="2" s="1"/>
  <c r="AN31" i="1"/>
  <c r="AN26" i="1"/>
  <c r="AN11" i="1" s="1"/>
  <c r="AN377" i="1" s="1"/>
  <c r="R374" i="15" s="1"/>
  <c r="Q377" i="1"/>
  <c r="Q14" i="18"/>
  <c r="Q12" i="18" s="1"/>
  <c r="Q10" i="18" s="1"/>
  <c r="Q8" i="18" s="1"/>
  <c r="Q380" i="18" s="1"/>
  <c r="AJ380" i="18" s="1"/>
  <c r="AJ31" i="18"/>
  <c r="AN31" i="18" s="1"/>
  <c r="AN14" i="18" s="1"/>
  <c r="AN12" i="18" s="1"/>
  <c r="AN10" i="18" s="1"/>
  <c r="AN8" i="18" s="1"/>
  <c r="AN380" i="18" s="1"/>
  <c r="F31" i="2"/>
  <c r="J31" i="2" s="1"/>
  <c r="E33" i="13"/>
  <c r="E130" i="13" s="1"/>
  <c r="AJ26" i="1"/>
  <c r="Q390" i="1" l="1"/>
  <c r="Q392" i="1" s="1"/>
  <c r="Q394" i="1" s="1"/>
  <c r="Q398" i="1"/>
  <c r="AJ14" i="18"/>
  <c r="AJ12" i="18" s="1"/>
  <c r="AJ10" i="18" s="1"/>
  <c r="AJ8" i="18" s="1"/>
  <c r="J27" i="2"/>
  <c r="J12" i="2" s="1"/>
  <c r="J353" i="2" s="1"/>
  <c r="N33" i="15"/>
  <c r="R33" i="15" s="1"/>
  <c r="R16" i="15" s="1"/>
  <c r="R14" i="15" s="1"/>
  <c r="AJ378" i="1"/>
  <c r="AJ377" i="1"/>
  <c r="AJ11" i="1"/>
  <c r="F27" i="2"/>
  <c r="N16" i="15"/>
  <c r="N14" i="15" s="1"/>
  <c r="N12" i="15" s="1"/>
  <c r="Q386" i="1"/>
  <c r="Q388" i="1" s="1"/>
  <c r="F33" i="13"/>
  <c r="G33" i="13" s="1"/>
  <c r="F111" i="19"/>
  <c r="F109" i="19" s="1"/>
  <c r="F51" i="19" s="1"/>
  <c r="Q381" i="18"/>
  <c r="Q382" i="18" s="1"/>
  <c r="AJ390" i="1" l="1"/>
  <c r="AJ391" i="1"/>
  <c r="G21" i="11"/>
  <c r="N374" i="15"/>
  <c r="AL391" i="1"/>
  <c r="AL393" i="1" s="1"/>
  <c r="AL394" i="1" s="1"/>
  <c r="F356" i="2"/>
  <c r="F9" i="19"/>
  <c r="AO377" i="1"/>
  <c r="J9" i="2"/>
  <c r="G106" i="2"/>
  <c r="D22" i="11"/>
  <c r="C12" i="12" s="1"/>
  <c r="F130" i="13"/>
  <c r="G130" i="13" s="1"/>
  <c r="AJ386" i="1"/>
  <c r="F354" i="2"/>
  <c r="AJ381" i="18"/>
  <c r="AJ382" i="18" s="1"/>
  <c r="H111" i="19"/>
  <c r="H109" i="19" s="1"/>
  <c r="H51" i="19" s="1"/>
  <c r="H8" i="19" s="1"/>
  <c r="F8" i="19"/>
  <c r="F12" i="2"/>
  <c r="F353" i="2" s="1"/>
  <c r="R12" i="15"/>
  <c r="R10" i="15" s="1"/>
  <c r="R373" i="15" s="1"/>
  <c r="N10" i="15"/>
  <c r="N373" i="15" s="1"/>
  <c r="AJ392" i="1" l="1"/>
  <c r="I8" i="19"/>
  <c r="I9" i="19" s="1"/>
  <c r="N375" i="15"/>
  <c r="D21" i="11"/>
  <c r="D388" i="11" s="1"/>
  <c r="G19" i="2"/>
  <c r="G101" i="2"/>
  <c r="G84" i="2"/>
  <c r="I265" i="2"/>
  <c r="G39" i="2"/>
  <c r="G127" i="2"/>
  <c r="E60" i="2"/>
  <c r="E145" i="2"/>
  <c r="I266" i="2"/>
  <c r="G31" i="2"/>
  <c r="G38" i="2"/>
  <c r="I170" i="2"/>
  <c r="E349" i="2"/>
  <c r="E100" i="2"/>
  <c r="J355" i="2"/>
  <c r="G172" i="2"/>
  <c r="G137" i="2"/>
  <c r="E282" i="2"/>
  <c r="I96" i="2"/>
  <c r="G123" i="2"/>
  <c r="I353" i="2"/>
  <c r="G118" i="2"/>
  <c r="I244" i="2"/>
  <c r="E217" i="2"/>
  <c r="E74" i="2"/>
  <c r="G154" i="2"/>
  <c r="G261" i="2"/>
  <c r="I147" i="2"/>
  <c r="I293" i="2"/>
  <c r="I292" i="2" s="1"/>
  <c r="I76" i="2"/>
  <c r="G243" i="2"/>
  <c r="I25" i="2"/>
  <c r="I207" i="2"/>
  <c r="E199" i="2"/>
  <c r="I233" i="2"/>
  <c r="G77" i="2"/>
  <c r="E75" i="2"/>
  <c r="I69" i="2"/>
  <c r="G68" i="2"/>
  <c r="G308" i="2"/>
  <c r="G196" i="2"/>
  <c r="G34" i="2"/>
  <c r="G200" i="2"/>
  <c r="G253" i="2"/>
  <c r="I290" i="2"/>
  <c r="I220" i="2"/>
  <c r="E126" i="2"/>
  <c r="E147" i="2"/>
  <c r="E258" i="2"/>
  <c r="G76" i="2"/>
  <c r="I90" i="2"/>
  <c r="E90" i="2"/>
  <c r="G216" i="2"/>
  <c r="G105" i="2"/>
  <c r="E198" i="2"/>
  <c r="I291" i="2"/>
  <c r="E82" i="2"/>
  <c r="G242" i="2"/>
  <c r="I128" i="2"/>
  <c r="G21" i="2"/>
  <c r="I241" i="2"/>
  <c r="G297" i="2"/>
  <c r="G230" i="2"/>
  <c r="G138" i="2"/>
  <c r="G255" i="2"/>
  <c r="E69" i="2"/>
  <c r="E303" i="2"/>
  <c r="G264" i="2"/>
  <c r="I115" i="2"/>
  <c r="E105" i="2"/>
  <c r="E44" i="2"/>
  <c r="E45" i="2"/>
  <c r="I41" i="2"/>
  <c r="E67" i="2"/>
  <c r="G319" i="2"/>
  <c r="E143" i="2"/>
  <c r="G32" i="2"/>
  <c r="G197" i="2"/>
  <c r="G82" i="2"/>
  <c r="I98" i="2"/>
  <c r="G282" i="2"/>
  <c r="I223" i="2"/>
  <c r="G334" i="2"/>
  <c r="G57" i="2"/>
  <c r="G217" i="2"/>
  <c r="G148" i="2"/>
  <c r="I108" i="2"/>
  <c r="G214" i="2"/>
  <c r="E227" i="2"/>
  <c r="E226" i="2" s="1"/>
  <c r="G171" i="2"/>
  <c r="G309" i="2"/>
  <c r="G246" i="2"/>
  <c r="G318" i="2"/>
  <c r="I329" i="2"/>
  <c r="G59" i="2"/>
  <c r="I114" i="2"/>
  <c r="I253" i="2"/>
  <c r="E40" i="2"/>
  <c r="E174" i="2"/>
  <c r="E86" i="2"/>
  <c r="E85" i="2" s="1"/>
  <c r="G190" i="2"/>
  <c r="E305" i="2"/>
  <c r="E63" i="2"/>
  <c r="G212" i="2"/>
  <c r="E173" i="2"/>
  <c r="I315" i="2"/>
  <c r="I261" i="2"/>
  <c r="I200" i="2"/>
  <c r="E208" i="2"/>
  <c r="I71" i="2"/>
  <c r="I227" i="2"/>
  <c r="I226" i="2" s="1"/>
  <c r="E338" i="2"/>
  <c r="E281" i="2"/>
  <c r="E224" i="2"/>
  <c r="I251" i="2"/>
  <c r="I175" i="2"/>
  <c r="I83" i="2"/>
  <c r="I345" i="2"/>
  <c r="I99" i="2"/>
  <c r="I340" i="2"/>
  <c r="G317" i="2"/>
  <c r="I106" i="2"/>
  <c r="G28" i="2"/>
  <c r="I255" i="2"/>
  <c r="I201" i="2"/>
  <c r="E189" i="2"/>
  <c r="G63" i="2"/>
  <c r="I20" i="2"/>
  <c r="G122" i="2"/>
  <c r="I167" i="2"/>
  <c r="G224" i="2"/>
  <c r="I84" i="2"/>
  <c r="I279" i="2"/>
  <c r="I211" i="2"/>
  <c r="G240" i="2"/>
  <c r="I196" i="2"/>
  <c r="E116" i="2"/>
  <c r="I277" i="2"/>
  <c r="E216" i="2"/>
  <c r="I328" i="2"/>
  <c r="E333" i="2"/>
  <c r="E101" i="2"/>
  <c r="G156" i="2"/>
  <c r="E97" i="2"/>
  <c r="I61" i="2"/>
  <c r="E47" i="2"/>
  <c r="G47" i="2"/>
  <c r="E200" i="2"/>
  <c r="G280" i="2"/>
  <c r="G201" i="2"/>
  <c r="E177" i="2"/>
  <c r="E332" i="2"/>
  <c r="I304" i="2"/>
  <c r="G16" i="2"/>
  <c r="G27" i="2"/>
  <c r="G202" i="2"/>
  <c r="G18" i="2"/>
  <c r="G279" i="2"/>
  <c r="I225" i="2"/>
  <c r="G26" i="2"/>
  <c r="I42" i="2"/>
  <c r="G257" i="2"/>
  <c r="I199" i="2"/>
  <c r="I45" i="2"/>
  <c r="I95" i="2"/>
  <c r="I75" i="2"/>
  <c r="G219" i="2"/>
  <c r="G316" i="2"/>
  <c r="I117" i="2"/>
  <c r="G147" i="2"/>
  <c r="G102" i="2"/>
  <c r="I48" i="2"/>
  <c r="G134" i="2"/>
  <c r="G30" i="2"/>
  <c r="G290" i="2"/>
  <c r="G198" i="2"/>
  <c r="G325" i="2"/>
  <c r="I139" i="2"/>
  <c r="G98" i="2"/>
  <c r="G92" i="2"/>
  <c r="G220" i="2"/>
  <c r="I314" i="2"/>
  <c r="G100" i="2"/>
  <c r="G203" i="2"/>
  <c r="G344" i="2"/>
  <c r="G97" i="2"/>
  <c r="G174" i="2"/>
  <c r="G54" i="2"/>
  <c r="E19" i="2"/>
  <c r="G44" i="2"/>
  <c r="E98" i="2"/>
  <c r="E327" i="2"/>
  <c r="G333" i="2"/>
  <c r="I29" i="2"/>
  <c r="E350" i="2"/>
  <c r="E41" i="2"/>
  <c r="I86" i="2"/>
  <c r="G91" i="2"/>
  <c r="E104" i="2"/>
  <c r="I65" i="2"/>
  <c r="I79" i="2"/>
  <c r="G234" i="2"/>
  <c r="G65" i="2"/>
  <c r="E325" i="2"/>
  <c r="I349" i="2"/>
  <c r="E153" i="2"/>
  <c r="I123" i="2"/>
  <c r="G121" i="2"/>
  <c r="E312" i="2"/>
  <c r="E114" i="2"/>
  <c r="I47" i="2"/>
  <c r="G245" i="2"/>
  <c r="E123" i="2"/>
  <c r="E46" i="2"/>
  <c r="I195" i="2"/>
  <c r="G107" i="2"/>
  <c r="I317" i="2"/>
  <c r="E265" i="2"/>
  <c r="E304" i="2"/>
  <c r="G108" i="2"/>
  <c r="G293" i="2"/>
  <c r="G292" i="2" s="1"/>
  <c r="E207" i="2"/>
  <c r="I109" i="2"/>
  <c r="G195" i="2"/>
  <c r="I229" i="2"/>
  <c r="E29" i="2"/>
  <c r="I350" i="2"/>
  <c r="I252" i="2"/>
  <c r="I38" i="2"/>
  <c r="E296" i="2"/>
  <c r="E39" i="2"/>
  <c r="E271" i="2"/>
  <c r="G40" i="2"/>
  <c r="E264" i="2"/>
  <c r="I254" i="2"/>
  <c r="I212" i="2"/>
  <c r="E218" i="2"/>
  <c r="G120" i="2"/>
  <c r="I333" i="2"/>
  <c r="G29" i="2"/>
  <c r="G189" i="2"/>
  <c r="I87" i="2"/>
  <c r="K87" i="2" s="1"/>
  <c r="I105" i="2"/>
  <c r="G327" i="2"/>
  <c r="G251" i="2"/>
  <c r="G286" i="2"/>
  <c r="G285" i="2" s="1"/>
  <c r="I174" i="2"/>
  <c r="E94" i="2"/>
  <c r="G17" i="2"/>
  <c r="E240" i="2"/>
  <c r="I28" i="2"/>
  <c r="E334" i="2"/>
  <c r="I62" i="2"/>
  <c r="I166" i="2"/>
  <c r="I40" i="2"/>
  <c r="G99" i="2"/>
  <c r="I270" i="2"/>
  <c r="G266" i="2"/>
  <c r="E253" i="2"/>
  <c r="E220" i="2"/>
  <c r="I222" i="2"/>
  <c r="E242" i="2"/>
  <c r="E234" i="2"/>
  <c r="I264" i="2"/>
  <c r="G22" i="2"/>
  <c r="G61" i="2"/>
  <c r="G79" i="2"/>
  <c r="I281" i="2"/>
  <c r="G160" i="2"/>
  <c r="G159" i="2" s="1"/>
  <c r="E206" i="2"/>
  <c r="E229" i="2"/>
  <c r="G20" i="2"/>
  <c r="I68" i="2"/>
  <c r="I318" i="2"/>
  <c r="I280" i="2"/>
  <c r="I180" i="2"/>
  <c r="I179" i="2" s="1"/>
  <c r="I240" i="2"/>
  <c r="E196" i="2"/>
  <c r="E84" i="2"/>
  <c r="E279" i="2"/>
  <c r="E197" i="2"/>
  <c r="E95" i="2"/>
  <c r="E107" i="2"/>
  <c r="G208" i="2"/>
  <c r="I334" i="2"/>
  <c r="I142" i="2"/>
  <c r="I63" i="2"/>
  <c r="I213" i="2"/>
  <c r="G312" i="2"/>
  <c r="E166" i="2"/>
  <c r="I24" i="2"/>
  <c r="I286" i="2"/>
  <c r="I285" i="2" s="1"/>
  <c r="I234" i="2"/>
  <c r="E78" i="2"/>
  <c r="E297" i="2"/>
  <c r="I288" i="2"/>
  <c r="I22" i="2"/>
  <c r="E214" i="2"/>
  <c r="E175" i="2"/>
  <c r="E257" i="2"/>
  <c r="I23" i="2"/>
  <c r="G241" i="2"/>
  <c r="E302" i="2"/>
  <c r="E57" i="2"/>
  <c r="E38" i="2"/>
  <c r="E42" i="2"/>
  <c r="G94" i="2"/>
  <c r="E96" i="2"/>
  <c r="E190" i="2"/>
  <c r="G104" i="2"/>
  <c r="E155" i="2"/>
  <c r="E108" i="2"/>
  <c r="I130" i="2"/>
  <c r="I46" i="2"/>
  <c r="E141" i="2"/>
  <c r="E172" i="2"/>
  <c r="E130" i="2"/>
  <c r="G180" i="2"/>
  <c r="G179" i="2" s="1"/>
  <c r="E169" i="2"/>
  <c r="G330" i="2"/>
  <c r="I39" i="2"/>
  <c r="E329" i="2"/>
  <c r="E328" i="2"/>
  <c r="I57" i="2"/>
  <c r="I330" i="2"/>
  <c r="E25" i="2"/>
  <c r="G143" i="2"/>
  <c r="I327" i="2"/>
  <c r="E170" i="2"/>
  <c r="E345" i="2"/>
  <c r="G96" i="2"/>
  <c r="G139" i="2"/>
  <c r="G335" i="2"/>
  <c r="G291" i="2"/>
  <c r="E255" i="2"/>
  <c r="E339" i="2"/>
  <c r="E330" i="2"/>
  <c r="G46" i="2"/>
  <c r="E286" i="2"/>
  <c r="E285" i="2" s="1"/>
  <c r="G340" i="2"/>
  <c r="I116" i="2"/>
  <c r="G48" i="2"/>
  <c r="I53" i="2"/>
  <c r="E307" i="2"/>
  <c r="I169" i="2"/>
  <c r="G133" i="2"/>
  <c r="E243" i="2"/>
  <c r="E309" i="2"/>
  <c r="I335" i="2"/>
  <c r="G66" i="2"/>
  <c r="I305" i="2"/>
  <c r="I218" i="2"/>
  <c r="G24" i="2"/>
  <c r="E32" i="2"/>
  <c r="E245" i="2"/>
  <c r="E222" i="2"/>
  <c r="G69" i="2"/>
  <c r="I32" i="2"/>
  <c r="G75" i="2"/>
  <c r="I74" i="2"/>
  <c r="E344" i="2"/>
  <c r="E81" i="2"/>
  <c r="G166" i="2"/>
  <c r="E254" i="2"/>
  <c r="E219" i="2"/>
  <c r="I269" i="2"/>
  <c r="E341" i="2"/>
  <c r="E139" i="2"/>
  <c r="I325" i="2"/>
  <c r="G307" i="2"/>
  <c r="G218" i="2"/>
  <c r="I78" i="2"/>
  <c r="G53" i="2"/>
  <c r="E308" i="2"/>
  <c r="E205" i="2"/>
  <c r="G145" i="2"/>
  <c r="I245" i="2"/>
  <c r="E160" i="2"/>
  <c r="E159" i="2" s="1"/>
  <c r="E230" i="2"/>
  <c r="I216" i="2"/>
  <c r="E266" i="2"/>
  <c r="E247" i="2"/>
  <c r="E92" i="2"/>
  <c r="E31" i="2"/>
  <c r="G244" i="2"/>
  <c r="G185" i="2"/>
  <c r="I208" i="2"/>
  <c r="E79" i="2"/>
  <c r="E256" i="2"/>
  <c r="G114" i="2"/>
  <c r="G177" i="2"/>
  <c r="E66" i="2"/>
  <c r="E142" i="2"/>
  <c r="E129" i="2"/>
  <c r="E185" i="2"/>
  <c r="E202" i="2"/>
  <c r="I184" i="2"/>
  <c r="G315" i="2"/>
  <c r="I143" i="2"/>
  <c r="I313" i="2"/>
  <c r="G247" i="2"/>
  <c r="I214" i="2"/>
  <c r="I127" i="2"/>
  <c r="I282" i="2"/>
  <c r="I306" i="2"/>
  <c r="I308" i="2"/>
  <c r="G227" i="2"/>
  <c r="G226" i="2" s="1"/>
  <c r="G155" i="2"/>
  <c r="I34" i="2"/>
  <c r="G42" i="2"/>
  <c r="I91" i="2"/>
  <c r="I18" i="2"/>
  <c r="G167" i="2"/>
  <c r="I278" i="2"/>
  <c r="G115" i="2"/>
  <c r="I217" i="2"/>
  <c r="E353" i="2"/>
  <c r="G207" i="2"/>
  <c r="I102" i="2"/>
  <c r="I202" i="2"/>
  <c r="I283" i="2"/>
  <c r="I256" i="2"/>
  <c r="I118" i="2"/>
  <c r="G314" i="2"/>
  <c r="I67" i="2"/>
  <c r="I257" i="2"/>
  <c r="I88" i="2"/>
  <c r="K88" i="2" s="1"/>
  <c r="G116" i="2"/>
  <c r="I137" i="2"/>
  <c r="G289" i="2"/>
  <c r="I31" i="2"/>
  <c r="I101" i="2"/>
  <c r="G305" i="2"/>
  <c r="G146" i="2"/>
  <c r="G78" i="2"/>
  <c r="I319" i="2"/>
  <c r="E48" i="2"/>
  <c r="E283" i="2"/>
  <c r="E241" i="2"/>
  <c r="E73" i="2"/>
  <c r="I341" i="2"/>
  <c r="I145" i="2"/>
  <c r="E117" i="2"/>
  <c r="E18" i="2"/>
  <c r="E106" i="2"/>
  <c r="G283" i="2"/>
  <c r="E28" i="2"/>
  <c r="G125" i="2"/>
  <c r="I258" i="2"/>
  <c r="I97" i="2"/>
  <c r="E26" i="2"/>
  <c r="I133" i="2"/>
  <c r="E118" i="2"/>
  <c r="G324" i="2"/>
  <c r="G187" i="2"/>
  <c r="G186" i="2" s="1"/>
  <c r="G95" i="2"/>
  <c r="E288" i="2"/>
  <c r="I35" i="2"/>
  <c r="G270" i="2"/>
  <c r="I316" i="2"/>
  <c r="E335" i="2"/>
  <c r="E291" i="2"/>
  <c r="E34" i="2"/>
  <c r="I92" i="2"/>
  <c r="E136" i="2"/>
  <c r="E148" i="2"/>
  <c r="E62" i="2"/>
  <c r="I178" i="2"/>
  <c r="I138" i="2"/>
  <c r="E280" i="2"/>
  <c r="G142" i="2"/>
  <c r="I224" i="2"/>
  <c r="E68" i="2"/>
  <c r="E306" i="2"/>
  <c r="E180" i="2"/>
  <c r="I122" i="2"/>
  <c r="G45" i="2"/>
  <c r="I297" i="2"/>
  <c r="I198" i="2"/>
  <c r="G129" i="2"/>
  <c r="E318" i="2"/>
  <c r="E70" i="2"/>
  <c r="G265" i="2"/>
  <c r="E127" i="2"/>
  <c r="I120" i="2"/>
  <c r="E137" i="2"/>
  <c r="E61" i="2"/>
  <c r="E54" i="2"/>
  <c r="E195" i="2"/>
  <c r="G199" i="2"/>
  <c r="I289" i="2"/>
  <c r="I148" i="2"/>
  <c r="I104" i="2"/>
  <c r="I302" i="2"/>
  <c r="G271" i="2"/>
  <c r="G25" i="2"/>
  <c r="G71" i="2"/>
  <c r="E56" i="2"/>
  <c r="G288" i="2"/>
  <c r="E131" i="2"/>
  <c r="E154" i="2"/>
  <c r="E24" i="2"/>
  <c r="G23" i="2"/>
  <c r="G62" i="2"/>
  <c r="G304" i="2"/>
  <c r="E65" i="2"/>
  <c r="I59" i="2"/>
  <c r="G109" i="2"/>
  <c r="G117" i="2"/>
  <c r="G258" i="2"/>
  <c r="E252" i="2"/>
  <c r="G81" i="2"/>
  <c r="E23" i="2"/>
  <c r="E115" i="2"/>
  <c r="I189" i="2"/>
  <c r="E324" i="2"/>
  <c r="I82" i="2"/>
  <c r="G60" i="2"/>
  <c r="G313" i="2"/>
  <c r="E211" i="2"/>
  <c r="E122" i="2"/>
  <c r="I307" i="2"/>
  <c r="I144" i="2"/>
  <c r="I187" i="2"/>
  <c r="I186" i="2" s="1"/>
  <c r="E331" i="2"/>
  <c r="E167" i="2"/>
  <c r="I153" i="2"/>
  <c r="I70" i="2"/>
  <c r="I81" i="2"/>
  <c r="G56" i="2"/>
  <c r="G278" i="2"/>
  <c r="I296" i="2"/>
  <c r="E171" i="2"/>
  <c r="E102" i="2"/>
  <c r="E314" i="2"/>
  <c r="E71" i="2"/>
  <c r="I171" i="2"/>
  <c r="G178" i="2"/>
  <c r="I344" i="2"/>
  <c r="G83" i="2"/>
  <c r="E134" i="2"/>
  <c r="G302" i="2"/>
  <c r="I242" i="2"/>
  <c r="I230" i="2"/>
  <c r="I173" i="2"/>
  <c r="E146" i="2"/>
  <c r="E223" i="2"/>
  <c r="E156" i="2"/>
  <c r="I177" i="2"/>
  <c r="E319" i="2"/>
  <c r="I331" i="2"/>
  <c r="G328" i="2"/>
  <c r="I146" i="2"/>
  <c r="E251" i="2"/>
  <c r="E77" i="2"/>
  <c r="I129" i="2"/>
  <c r="I26" i="2"/>
  <c r="G175" i="2"/>
  <c r="I125" i="2"/>
  <c r="G141" i="2"/>
  <c r="E55" i="2"/>
  <c r="I338" i="2"/>
  <c r="E246" i="2"/>
  <c r="I185" i="2"/>
  <c r="I190" i="2"/>
  <c r="I271" i="2"/>
  <c r="I134" i="2"/>
  <c r="E293" i="2"/>
  <c r="E292" i="2" s="1"/>
  <c r="G205" i="2"/>
  <c r="G303" i="2"/>
  <c r="G206" i="2"/>
  <c r="G90" i="2"/>
  <c r="E290" i="2"/>
  <c r="E213" i="2"/>
  <c r="I172" i="2"/>
  <c r="E184" i="2"/>
  <c r="E16" i="2"/>
  <c r="I324" i="2"/>
  <c r="I136" i="2"/>
  <c r="E125" i="2"/>
  <c r="I77" i="2"/>
  <c r="I30" i="2"/>
  <c r="I154" i="2"/>
  <c r="E144" i="2"/>
  <c r="E270" i="2"/>
  <c r="I205" i="2"/>
  <c r="E212" i="2"/>
  <c r="G211" i="2"/>
  <c r="G144" i="2"/>
  <c r="I55" i="2"/>
  <c r="G126" i="2"/>
  <c r="I247" i="2"/>
  <c r="G345" i="2"/>
  <c r="E53" i="2"/>
  <c r="G277" i="2"/>
  <c r="E278" i="2"/>
  <c r="E133" i="2"/>
  <c r="I126" i="2"/>
  <c r="G213" i="2"/>
  <c r="G225" i="2"/>
  <c r="E225" i="2"/>
  <c r="E17" i="2"/>
  <c r="G222" i="2"/>
  <c r="E244" i="2"/>
  <c r="E20" i="2"/>
  <c r="G306" i="2"/>
  <c r="I243" i="2"/>
  <c r="I246" i="2"/>
  <c r="I197" i="2"/>
  <c r="G173" i="2"/>
  <c r="G35" i="2"/>
  <c r="E317" i="2"/>
  <c r="E59" i="2"/>
  <c r="I339" i="2"/>
  <c r="G331" i="2"/>
  <c r="G341" i="2"/>
  <c r="I121" i="2"/>
  <c r="I131" i="2"/>
  <c r="G349" i="2"/>
  <c r="G169" i="2"/>
  <c r="E128" i="2"/>
  <c r="G296" i="2"/>
  <c r="E91" i="2"/>
  <c r="I141" i="2"/>
  <c r="E313" i="2"/>
  <c r="I60" i="2"/>
  <c r="I303" i="2"/>
  <c r="G128" i="2"/>
  <c r="G130" i="2"/>
  <c r="G170" i="2"/>
  <c r="E99" i="2"/>
  <c r="E233" i="2"/>
  <c r="E120" i="2"/>
  <c r="I206" i="2"/>
  <c r="I155" i="2"/>
  <c r="I56" i="2"/>
  <c r="G229" i="2"/>
  <c r="G184" i="2"/>
  <c r="G233" i="2"/>
  <c r="E121" i="2"/>
  <c r="I44" i="2"/>
  <c r="E315" i="2"/>
  <c r="E76" i="2"/>
  <c r="I17" i="2"/>
  <c r="G86" i="2"/>
  <c r="G85" i="2" s="1"/>
  <c r="I309" i="2"/>
  <c r="G332" i="2"/>
  <c r="E277" i="2"/>
  <c r="E109" i="2"/>
  <c r="E261" i="2"/>
  <c r="G281" i="2"/>
  <c r="I203" i="2"/>
  <c r="G252" i="2"/>
  <c r="I219" i="2"/>
  <c r="I160" i="2"/>
  <c r="I159" i="2" s="1"/>
  <c r="E201" i="2"/>
  <c r="G136" i="2"/>
  <c r="E340" i="2"/>
  <c r="G73" i="2"/>
  <c r="I94" i="2"/>
  <c r="E83" i="2"/>
  <c r="E178" i="2"/>
  <c r="I19" i="2"/>
  <c r="G153" i="2"/>
  <c r="E203" i="2"/>
  <c r="E269" i="2"/>
  <c r="G329" i="2"/>
  <c r="G350" i="2"/>
  <c r="I66" i="2"/>
  <c r="I107" i="2"/>
  <c r="G223" i="2"/>
  <c r="G339" i="2"/>
  <c r="E289" i="2"/>
  <c r="G338" i="2"/>
  <c r="E138" i="2"/>
  <c r="I312" i="2"/>
  <c r="G269" i="2"/>
  <c r="I73" i="2"/>
  <c r="E316" i="2"/>
  <c r="I156" i="2"/>
  <c r="I54" i="2"/>
  <c r="G55" i="2"/>
  <c r="G131" i="2"/>
  <c r="E30" i="2"/>
  <c r="G70" i="2"/>
  <c r="E35" i="2"/>
  <c r="G74" i="2"/>
  <c r="G256" i="2"/>
  <c r="G67" i="2"/>
  <c r="G41" i="2"/>
  <c r="I100" i="2"/>
  <c r="I332" i="2"/>
  <c r="G254" i="2"/>
  <c r="I16" i="2"/>
  <c r="E22" i="2"/>
  <c r="E187" i="2"/>
  <c r="E186" i="2" s="1"/>
  <c r="Q261" i="15"/>
  <c r="M351" i="15"/>
  <c r="M84" i="15"/>
  <c r="M124" i="15"/>
  <c r="M195" i="15"/>
  <c r="M219" i="15"/>
  <c r="M324" i="15"/>
  <c r="M158" i="15"/>
  <c r="M57" i="15"/>
  <c r="M86" i="15"/>
  <c r="M300" i="15"/>
  <c r="M218" i="15"/>
  <c r="Q137" i="15"/>
  <c r="O262" i="15"/>
  <c r="O280" i="15"/>
  <c r="O76" i="15"/>
  <c r="O294" i="15"/>
  <c r="O79" i="15"/>
  <c r="O36" i="15"/>
  <c r="O348" i="15"/>
  <c r="O160" i="15"/>
  <c r="O142" i="15"/>
  <c r="O320" i="15"/>
  <c r="Q125" i="15"/>
  <c r="O95" i="15"/>
  <c r="O159" i="15"/>
  <c r="Q256" i="15"/>
  <c r="Q201" i="15"/>
  <c r="M31" i="15"/>
  <c r="M321" i="15"/>
  <c r="Q364" i="15"/>
  <c r="M335" i="15"/>
  <c r="M371" i="15"/>
  <c r="M134" i="15"/>
  <c r="O329" i="15"/>
  <c r="M252" i="15"/>
  <c r="M142" i="15"/>
  <c r="M80" i="15"/>
  <c r="M43" i="15"/>
  <c r="M94" i="15"/>
  <c r="O357" i="15"/>
  <c r="M256" i="15"/>
  <c r="M77" i="15"/>
  <c r="M78" i="15"/>
  <c r="M72" i="15"/>
  <c r="O282" i="15"/>
  <c r="M207" i="15"/>
  <c r="M295" i="15"/>
  <c r="M46" i="15"/>
  <c r="O307" i="15"/>
  <c r="Q59" i="15"/>
  <c r="O111" i="15"/>
  <c r="O87" i="15"/>
  <c r="O180" i="15"/>
  <c r="Q182" i="15"/>
  <c r="O232" i="15"/>
  <c r="O42" i="15"/>
  <c r="Q350" i="15"/>
  <c r="O283" i="15"/>
  <c r="O292" i="15"/>
  <c r="Q323" i="15"/>
  <c r="Q303" i="15"/>
  <c r="O136" i="15"/>
  <c r="Q22" i="15"/>
  <c r="Q264" i="15"/>
  <c r="Q142" i="15"/>
  <c r="Q86" i="15"/>
  <c r="Q342" i="15"/>
  <c r="M221" i="15"/>
  <c r="M211" i="15"/>
  <c r="M332" i="15"/>
  <c r="M220" i="15"/>
  <c r="M336" i="15"/>
  <c r="M242" i="15"/>
  <c r="M36" i="15"/>
  <c r="O56" i="15"/>
  <c r="M194" i="15"/>
  <c r="M241" i="15"/>
  <c r="M329" i="15"/>
  <c r="M90" i="15"/>
  <c r="O360" i="15"/>
  <c r="O59" i="15"/>
  <c r="O141" i="15"/>
  <c r="O267" i="15"/>
  <c r="O134" i="15"/>
  <c r="Q209" i="15"/>
  <c r="Q136" i="15"/>
  <c r="Q325" i="15"/>
  <c r="O149" i="15"/>
  <c r="O234" i="15"/>
  <c r="Q353" i="15"/>
  <c r="Q230" i="15"/>
  <c r="Q109" i="15"/>
  <c r="O101" i="15"/>
  <c r="M248" i="15"/>
  <c r="M141" i="15"/>
  <c r="M42" i="15"/>
  <c r="Q250" i="15"/>
  <c r="M277" i="15"/>
  <c r="M250" i="15"/>
  <c r="M225" i="15"/>
  <c r="M101" i="15"/>
  <c r="M334" i="15"/>
  <c r="M44" i="15"/>
  <c r="M27" i="15"/>
  <c r="M49" i="15"/>
  <c r="M322" i="15"/>
  <c r="M93" i="15"/>
  <c r="M203" i="15"/>
  <c r="M236" i="15"/>
  <c r="M263" i="15"/>
  <c r="Q300" i="15"/>
  <c r="M230" i="15"/>
  <c r="M104" i="15"/>
  <c r="M348" i="15"/>
  <c r="O47" i="15"/>
  <c r="M38" i="15"/>
  <c r="Q349" i="15"/>
  <c r="Q110" i="15"/>
  <c r="Q98" i="15"/>
  <c r="Q124" i="15"/>
  <c r="O32" i="15"/>
  <c r="O43" i="15"/>
  <c r="Q27" i="15"/>
  <c r="O242" i="15"/>
  <c r="O48" i="15"/>
  <c r="Q32" i="15"/>
  <c r="M18" i="15"/>
  <c r="M40" i="15"/>
  <c r="M171" i="15"/>
  <c r="M293" i="15"/>
  <c r="M103" i="15"/>
  <c r="M19" i="15"/>
  <c r="M312" i="15"/>
  <c r="Q311" i="15"/>
  <c r="M117" i="15"/>
  <c r="M262" i="15"/>
  <c r="M311" i="15"/>
  <c r="Q172" i="15"/>
  <c r="O97" i="15"/>
  <c r="Q237" i="15"/>
  <c r="Q225" i="15"/>
  <c r="Q19" i="15"/>
  <c r="O223" i="15"/>
  <c r="O117" i="15"/>
  <c r="Q293" i="15"/>
  <c r="Q85" i="15"/>
  <c r="Q296" i="15"/>
  <c r="Q294" i="15"/>
  <c r="O174" i="15"/>
  <c r="Q371" i="15"/>
  <c r="Q236" i="15"/>
  <c r="Q358" i="15"/>
  <c r="Q206" i="15"/>
  <c r="O201" i="15"/>
  <c r="M65" i="15"/>
  <c r="M136" i="15"/>
  <c r="M302" i="15"/>
  <c r="M150" i="15"/>
  <c r="M370" i="15"/>
  <c r="M353" i="15"/>
  <c r="O370" i="15"/>
  <c r="Q241" i="15"/>
  <c r="M347" i="15"/>
  <c r="M71" i="15"/>
  <c r="M133" i="15"/>
  <c r="M294" i="15"/>
  <c r="M180" i="15"/>
  <c r="M360" i="15"/>
  <c r="M76" i="15"/>
  <c r="M144" i="15"/>
  <c r="M192" i="15"/>
  <c r="M64" i="15"/>
  <c r="M151" i="15"/>
  <c r="M85" i="15"/>
  <c r="M172" i="15"/>
  <c r="Q159" i="15"/>
  <c r="O255" i="15"/>
  <c r="Q331" i="15"/>
  <c r="O108" i="15"/>
  <c r="O100" i="15"/>
  <c r="Q180" i="15"/>
  <c r="Q205" i="15"/>
  <c r="O121" i="15"/>
  <c r="O263" i="15"/>
  <c r="O81" i="15"/>
  <c r="O57" i="15"/>
  <c r="M261" i="15"/>
  <c r="M201" i="15"/>
  <c r="M276" i="15"/>
  <c r="M37" i="15"/>
  <c r="M267" i="15"/>
  <c r="M274" i="15"/>
  <c r="M202" i="15"/>
  <c r="M128" i="15"/>
  <c r="M149" i="15"/>
  <c r="M160" i="15"/>
  <c r="M265" i="15"/>
  <c r="Q21" i="15"/>
  <c r="Q277" i="15"/>
  <c r="O343" i="15"/>
  <c r="O323" i="15"/>
  <c r="Q343" i="15"/>
  <c r="Q140" i="15"/>
  <c r="Q63" i="15"/>
  <c r="Q149" i="15"/>
  <c r="Q202" i="15"/>
  <c r="O324" i="15"/>
  <c r="Q280" i="15"/>
  <c r="Q178" i="15"/>
  <c r="M182" i="15"/>
  <c r="M121" i="15"/>
  <c r="M98" i="15"/>
  <c r="M320" i="15"/>
  <c r="M323" i="15"/>
  <c r="M178" i="15"/>
  <c r="M307" i="15"/>
  <c r="M304" i="15"/>
  <c r="M68" i="15"/>
  <c r="Q218" i="15"/>
  <c r="M283" i="15"/>
  <c r="M205" i="15"/>
  <c r="M47" i="15"/>
  <c r="M204" i="15"/>
  <c r="O364" i="15"/>
  <c r="M33" i="15"/>
  <c r="M105" i="15"/>
  <c r="M234" i="15"/>
  <c r="M291" i="15"/>
  <c r="M34" i="15"/>
  <c r="Q44" i="15"/>
  <c r="Q131" i="15"/>
  <c r="O220" i="15"/>
  <c r="Q102" i="15"/>
  <c r="O118" i="15"/>
  <c r="O219" i="15"/>
  <c r="Q134" i="15"/>
  <c r="O137" i="15"/>
  <c r="O204" i="15"/>
  <c r="Q103" i="15"/>
  <c r="Q292" i="15"/>
  <c r="M331" i="15"/>
  <c r="M69" i="15"/>
  <c r="M224" i="15"/>
  <c r="M237" i="15"/>
  <c r="M148" i="15"/>
  <c r="M343" i="15"/>
  <c r="M139" i="15"/>
  <c r="M232" i="15"/>
  <c r="M125" i="15"/>
  <c r="M91" i="15"/>
  <c r="O69" i="15"/>
  <c r="O71" i="15"/>
  <c r="O78" i="15"/>
  <c r="O107" i="15"/>
  <c r="O84" i="15"/>
  <c r="Q133" i="15"/>
  <c r="Q117" i="15"/>
  <c r="Q305" i="15"/>
  <c r="Q291" i="15"/>
  <c r="O322" i="15"/>
  <c r="O330" i="15"/>
  <c r="O26" i="15"/>
  <c r="Q65" i="15"/>
  <c r="Q144" i="15"/>
  <c r="M58" i="15"/>
  <c r="M229" i="15"/>
  <c r="M112" i="15"/>
  <c r="M349" i="15"/>
  <c r="M282" i="15"/>
  <c r="M56" i="15"/>
  <c r="M20" i="15"/>
  <c r="M251" i="15"/>
  <c r="M66" i="15"/>
  <c r="M231" i="15"/>
  <c r="M118" i="15"/>
  <c r="M303" i="15"/>
  <c r="M24" i="15"/>
  <c r="Q370" i="15"/>
  <c r="O311" i="15"/>
  <c r="M319" i="15"/>
  <c r="M346" i="15"/>
  <c r="Q276" i="15"/>
  <c r="M21" i="15"/>
  <c r="M62" i="15"/>
  <c r="O218" i="15"/>
  <c r="M111" i="15"/>
  <c r="Q56" i="15"/>
  <c r="Q69" i="15"/>
  <c r="Q107" i="15"/>
  <c r="Q195" i="15"/>
  <c r="O124" i="15"/>
  <c r="Q79" i="15"/>
  <c r="Q132" i="15"/>
  <c r="Q105" i="15"/>
  <c r="O20" i="15"/>
  <c r="O304" i="15"/>
  <c r="Q185" i="15"/>
  <c r="O178" i="15"/>
  <c r="Q94" i="15"/>
  <c r="O40" i="15"/>
  <c r="Q89" i="15"/>
  <c r="Q80" i="15"/>
  <c r="Q71" i="15"/>
  <c r="Q324" i="15"/>
  <c r="Q248" i="15"/>
  <c r="O290" i="15"/>
  <c r="M26" i="15"/>
  <c r="M28" i="15"/>
  <c r="M108" i="15"/>
  <c r="Q357" i="15"/>
  <c r="M226" i="15"/>
  <c r="M82" i="15"/>
  <c r="M30" i="15"/>
  <c r="M357" i="15"/>
  <c r="Q40" i="15"/>
  <c r="O195" i="15"/>
  <c r="Q24" i="15"/>
  <c r="O277" i="15"/>
  <c r="O123" i="15"/>
  <c r="O112" i="15"/>
  <c r="O183" i="15"/>
  <c r="Q242" i="15"/>
  <c r="O21" i="15"/>
  <c r="O175" i="15"/>
  <c r="Q335" i="15"/>
  <c r="O305" i="15"/>
  <c r="O265" i="15"/>
  <c r="O104" i="15"/>
  <c r="O248" i="15"/>
  <c r="O318" i="15"/>
  <c r="M318" i="15"/>
  <c r="M107" i="15"/>
  <c r="M174" i="15"/>
  <c r="M255" i="15"/>
  <c r="M131" i="15"/>
  <c r="M74" i="15"/>
  <c r="M147" i="15"/>
  <c r="M126" i="15"/>
  <c r="O250" i="15"/>
  <c r="M223" i="15"/>
  <c r="O241" i="15"/>
  <c r="M325" i="15"/>
  <c r="M175" i="15"/>
  <c r="M63" i="15"/>
  <c r="M209" i="15"/>
  <c r="M227" i="15"/>
  <c r="M358" i="15"/>
  <c r="M146" i="15"/>
  <c r="M110" i="15"/>
  <c r="M95" i="15"/>
  <c r="M137" i="15"/>
  <c r="M264" i="15"/>
  <c r="Q157" i="15"/>
  <c r="Q266" i="15"/>
  <c r="O24" i="15"/>
  <c r="O194" i="15"/>
  <c r="Q119" i="15"/>
  <c r="O350" i="15"/>
  <c r="O63" i="15"/>
  <c r="O253" i="15"/>
  <c r="O291" i="15"/>
  <c r="Q25" i="15"/>
  <c r="Q46" i="15"/>
  <c r="Q118" i="15"/>
  <c r="Q295" i="15"/>
  <c r="O261" i="15"/>
  <c r="Q282" i="15"/>
  <c r="M32" i="15"/>
  <c r="M129" i="15"/>
  <c r="M140" i="15"/>
  <c r="M48" i="15"/>
  <c r="M271" i="15"/>
  <c r="M120" i="15"/>
  <c r="Q329" i="15"/>
  <c r="M330" i="15"/>
  <c r="O131" i="15"/>
  <c r="O264" i="15"/>
  <c r="O172" i="15"/>
  <c r="Q73" i="15"/>
  <c r="O331" i="15"/>
  <c r="Q43" i="15"/>
  <c r="O164" i="15"/>
  <c r="Q120" i="15"/>
  <c r="O30" i="15"/>
  <c r="O236" i="15"/>
  <c r="O365" i="15"/>
  <c r="Q223" i="15"/>
  <c r="Q234" i="15"/>
  <c r="Q283" i="15"/>
  <c r="O231" i="15"/>
  <c r="Q158" i="15"/>
  <c r="Q171" i="15"/>
  <c r="Q290" i="15"/>
  <c r="M100" i="15"/>
  <c r="M350" i="15"/>
  <c r="M145" i="15"/>
  <c r="M213" i="15"/>
  <c r="M364" i="15"/>
  <c r="M214" i="15"/>
  <c r="M25" i="15"/>
  <c r="M119" i="15"/>
  <c r="M185" i="15"/>
  <c r="M268" i="15"/>
  <c r="M102" i="15"/>
  <c r="M253" i="15"/>
  <c r="M97" i="15"/>
  <c r="M123" i="15"/>
  <c r="M81" i="15"/>
  <c r="M176" i="15"/>
  <c r="M41" i="15"/>
  <c r="M159" i="15"/>
  <c r="M333" i="15"/>
  <c r="M132" i="15"/>
  <c r="M296" i="15"/>
  <c r="M177" i="15"/>
  <c r="M164" i="15"/>
  <c r="M179" i="15"/>
  <c r="Q221" i="15"/>
  <c r="O120" i="15"/>
  <c r="Q100" i="15"/>
  <c r="O336" i="15"/>
  <c r="Q179" i="15"/>
  <c r="Q232" i="15"/>
  <c r="Q212" i="15"/>
  <c r="O179" i="15"/>
  <c r="Q84" i="15"/>
  <c r="O229" i="15"/>
  <c r="O176" i="15"/>
  <c r="O18" i="15"/>
  <c r="O171" i="15"/>
  <c r="O342" i="15"/>
  <c r="M342" i="15"/>
  <c r="M59" i="15"/>
  <c r="M365" i="15"/>
  <c r="M305" i="15"/>
  <c r="M79" i="15"/>
  <c r="O189" i="15"/>
  <c r="O276" i="15"/>
  <c r="M99" i="15"/>
  <c r="M60" i="15"/>
  <c r="M189" i="15"/>
  <c r="O22" i="15"/>
  <c r="O207" i="15"/>
  <c r="O68" i="15"/>
  <c r="O27" i="15"/>
  <c r="O151" i="15"/>
  <c r="O237" i="15"/>
  <c r="O28" i="15"/>
  <c r="Q265" i="15"/>
  <c r="Q360" i="15"/>
  <c r="Q351" i="15"/>
  <c r="Q36" i="15"/>
  <c r="Q18" i="15"/>
  <c r="Q318" i="15"/>
  <c r="M290" i="15"/>
  <c r="M254" i="15"/>
  <c r="M109" i="15"/>
  <c r="M50" i="15"/>
  <c r="M292" i="15"/>
  <c r="M73" i="15"/>
  <c r="Q189" i="15"/>
  <c r="M212" i="15"/>
  <c r="M266" i="15"/>
  <c r="O300" i="15"/>
  <c r="M206" i="15"/>
  <c r="M280" i="15"/>
  <c r="M345" i="15"/>
  <c r="M130" i="15"/>
  <c r="M70" i="15"/>
  <c r="M22" i="15"/>
  <c r="M157" i="15"/>
  <c r="M208" i="15"/>
  <c r="M190" i="15"/>
  <c r="M87" i="15"/>
  <c r="M183" i="15"/>
  <c r="M89" i="15"/>
  <c r="Q145" i="15"/>
  <c r="O227" i="15"/>
  <c r="Q104" i="15"/>
  <c r="O128" i="15"/>
  <c r="Q42" i="15"/>
  <c r="Q346" i="15"/>
  <c r="O319" i="15"/>
  <c r="Q177" i="15"/>
  <c r="O303" i="15"/>
  <c r="Q58" i="15"/>
  <c r="O44" i="15"/>
  <c r="O38" i="15"/>
  <c r="Q28" i="15"/>
  <c r="Q332" i="15"/>
  <c r="O65" i="15"/>
  <c r="Q70" i="15"/>
  <c r="Q176" i="15"/>
  <c r="Q207" i="15"/>
  <c r="O213" i="15"/>
  <c r="Q26" i="15"/>
  <c r="O102" i="15"/>
  <c r="O73" i="15"/>
  <c r="Q30" i="15"/>
  <c r="O333" i="15"/>
  <c r="O80" i="15"/>
  <c r="Q78" i="15"/>
  <c r="O346" i="15"/>
  <c r="O205" i="15"/>
  <c r="O349" i="15"/>
  <c r="O93" i="15"/>
  <c r="O85" i="15"/>
  <c r="Q304" i="15"/>
  <c r="Q151" i="15"/>
  <c r="Q174" i="15"/>
  <c r="Q214" i="15"/>
  <c r="O325" i="15"/>
  <c r="Q74" i="15"/>
  <c r="Q99" i="15"/>
  <c r="Q262" i="15"/>
  <c r="Q57" i="15"/>
  <c r="Q33" i="15"/>
  <c r="Q203" i="15"/>
  <c r="Q336" i="15"/>
  <c r="O268" i="15"/>
  <c r="O190" i="15"/>
  <c r="O224" i="15"/>
  <c r="O206" i="15"/>
  <c r="O209" i="15"/>
  <c r="O353" i="15"/>
  <c r="O214" i="15"/>
  <c r="O86" i="15"/>
  <c r="Q41" i="15"/>
  <c r="O31" i="15"/>
  <c r="O19" i="15"/>
  <c r="O105" i="15"/>
  <c r="Q213" i="15"/>
  <c r="Q227" i="15"/>
  <c r="O252" i="15"/>
  <c r="Q108" i="15"/>
  <c r="O371" i="15"/>
  <c r="Q224" i="15"/>
  <c r="O132" i="15"/>
  <c r="O25" i="15"/>
  <c r="O60" i="15"/>
  <c r="O158" i="15"/>
  <c r="Q91" i="15"/>
  <c r="Q148" i="15"/>
  <c r="Q226" i="15"/>
  <c r="O66" i="15"/>
  <c r="Q307" i="15"/>
  <c r="Q322" i="15"/>
  <c r="Q219" i="15"/>
  <c r="O147" i="15"/>
  <c r="O126" i="15"/>
  <c r="O148" i="15"/>
  <c r="Q37" i="15"/>
  <c r="O82" i="15"/>
  <c r="O254" i="15"/>
  <c r="Q164" i="15"/>
  <c r="O157" i="15"/>
  <c r="Q333" i="15"/>
  <c r="Q126" i="15"/>
  <c r="Q77" i="15"/>
  <c r="Q112" i="15"/>
  <c r="O41" i="15"/>
  <c r="Q123" i="15"/>
  <c r="O212" i="15"/>
  <c r="Q175" i="15"/>
  <c r="O211" i="15"/>
  <c r="Q97" i="15"/>
  <c r="Q76" i="15"/>
  <c r="Q87" i="15"/>
  <c r="Q62" i="15"/>
  <c r="O46" i="15"/>
  <c r="O226" i="15"/>
  <c r="O202" i="15"/>
  <c r="O74" i="15"/>
  <c r="Q49" i="15"/>
  <c r="Q192" i="15"/>
  <c r="Q147" i="15"/>
  <c r="Q68" i="15"/>
  <c r="Q321" i="15"/>
  <c r="Q139" i="15"/>
  <c r="O203" i="15"/>
  <c r="Q141" i="15"/>
  <c r="Q254" i="15"/>
  <c r="O230" i="15"/>
  <c r="Q268" i="15"/>
  <c r="Q231" i="15"/>
  <c r="Q31" i="15"/>
  <c r="O103" i="15"/>
  <c r="Q347" i="15"/>
  <c r="Q312" i="15"/>
  <c r="O271" i="15"/>
  <c r="O129" i="15"/>
  <c r="O295" i="15"/>
  <c r="O358" i="15"/>
  <c r="O274" i="15"/>
  <c r="Q47" i="15"/>
  <c r="O312" i="15"/>
  <c r="O119" i="15"/>
  <c r="Q129" i="15"/>
  <c r="Q267" i="15"/>
  <c r="O145" i="15"/>
  <c r="Q263" i="15"/>
  <c r="Q319" i="15"/>
  <c r="O347" i="15"/>
  <c r="Q253" i="15"/>
  <c r="Q60" i="15"/>
  <c r="O332" i="15"/>
  <c r="O110" i="15"/>
  <c r="O221" i="15"/>
  <c r="O146" i="15"/>
  <c r="Q302" i="15"/>
  <c r="O37" i="15"/>
  <c r="O296" i="15"/>
  <c r="Q348" i="15"/>
  <c r="O77" i="15"/>
  <c r="O293" i="15"/>
  <c r="Q160" i="15"/>
  <c r="O130" i="15"/>
  <c r="Q101" i="15"/>
  <c r="O321" i="15"/>
  <c r="Q271" i="15"/>
  <c r="O133" i="15"/>
  <c r="Q72" i="15"/>
  <c r="O139" i="15"/>
  <c r="Q194" i="15"/>
  <c r="O94" i="15"/>
  <c r="Q204" i="15"/>
  <c r="Q150" i="15"/>
  <c r="O98" i="15"/>
  <c r="Q20" i="15"/>
  <c r="Q81" i="15"/>
  <c r="O225" i="15"/>
  <c r="O334" i="15"/>
  <c r="O192" i="15"/>
  <c r="O70" i="15"/>
  <c r="O182" i="15"/>
  <c r="Q208" i="15"/>
  <c r="O302" i="15"/>
  <c r="Q121" i="15"/>
  <c r="O208" i="15"/>
  <c r="O150" i="15"/>
  <c r="Q229" i="15"/>
  <c r="Q190" i="15"/>
  <c r="O125" i="15"/>
  <c r="Q50" i="15"/>
  <c r="O351" i="15"/>
  <c r="Q34" i="15"/>
  <c r="O58" i="15"/>
  <c r="O256" i="15"/>
  <c r="O266" i="15"/>
  <c r="Q146" i="15"/>
  <c r="O185" i="15"/>
  <c r="Q251" i="15"/>
  <c r="Q48" i="15"/>
  <c r="Q183" i="15"/>
  <c r="Q95" i="15"/>
  <c r="O99" i="15"/>
  <c r="O49" i="15"/>
  <c r="Q365" i="15"/>
  <c r="O144" i="15"/>
  <c r="O177" i="15"/>
  <c r="O50" i="15"/>
  <c r="Q66" i="15"/>
  <c r="Q252" i="15"/>
  <c r="Q345" i="15"/>
  <c r="Q93" i="15"/>
  <c r="O109" i="15"/>
  <c r="Q111" i="15"/>
  <c r="Q211" i="15"/>
  <c r="Q130" i="15"/>
  <c r="O345" i="15"/>
  <c r="Q330" i="15"/>
  <c r="O62" i="15"/>
  <c r="Q90" i="15"/>
  <c r="Q220" i="15"/>
  <c r="Q274" i="15"/>
  <c r="Q320" i="15"/>
  <c r="Q82" i="15"/>
  <c r="Q334" i="15"/>
  <c r="Q255" i="15"/>
  <c r="O335" i="15"/>
  <c r="O89" i="15"/>
  <c r="O72" i="15"/>
  <c r="Q64" i="15"/>
  <c r="O251" i="15"/>
  <c r="Q128" i="15"/>
  <c r="O64" i="15"/>
  <c r="O140" i="15"/>
  <c r="O34" i="15"/>
  <c r="R375" i="15"/>
  <c r="O33" i="15"/>
  <c r="F357" i="2"/>
  <c r="F9" i="2"/>
  <c r="E12" i="12"/>
  <c r="C10" i="12"/>
  <c r="E10" i="12" s="1"/>
  <c r="E184" i="11" l="1"/>
  <c r="E183" i="11"/>
  <c r="AN378" i="1"/>
  <c r="AO386" i="1" s="1"/>
  <c r="G183" i="2"/>
  <c r="E165" i="2"/>
  <c r="I165" i="2"/>
  <c r="G22" i="11"/>
  <c r="K335" i="2"/>
  <c r="AO11" i="1"/>
  <c r="AO12" i="1" s="1"/>
  <c r="G295" i="2"/>
  <c r="E34" i="11"/>
  <c r="E213" i="11"/>
  <c r="E212" i="11"/>
  <c r="E211" i="11"/>
  <c r="K28" i="2"/>
  <c r="K243" i="2"/>
  <c r="Q367" i="15"/>
  <c r="E323" i="2"/>
  <c r="G188" i="2"/>
  <c r="K63" i="2"/>
  <c r="E132" i="2"/>
  <c r="K315" i="2"/>
  <c r="K207" i="2"/>
  <c r="K200" i="2"/>
  <c r="K46" i="2"/>
  <c r="K202" i="2"/>
  <c r="K100" i="2"/>
  <c r="K76" i="2"/>
  <c r="G232" i="2"/>
  <c r="K90" i="2"/>
  <c r="I263" i="2"/>
  <c r="K108" i="2"/>
  <c r="K156" i="2"/>
  <c r="K57" i="2"/>
  <c r="I210" i="2"/>
  <c r="K327" i="2"/>
  <c r="I80" i="2"/>
  <c r="K217" i="2"/>
  <c r="K329" i="2"/>
  <c r="K166" i="2"/>
  <c r="E348" i="2"/>
  <c r="E347" i="2" s="1"/>
  <c r="K316" i="2"/>
  <c r="K172" i="2"/>
  <c r="K84" i="2"/>
  <c r="K98" i="2"/>
  <c r="K41" i="2"/>
  <c r="K338" i="2"/>
  <c r="K319" i="2"/>
  <c r="E135" i="2"/>
  <c r="K148" i="2"/>
  <c r="K145" i="2"/>
  <c r="K129" i="2"/>
  <c r="K25" i="2"/>
  <c r="G103" i="2"/>
  <c r="K264" i="2"/>
  <c r="K29" i="2"/>
  <c r="K147" i="2"/>
  <c r="K201" i="2"/>
  <c r="K74" i="2"/>
  <c r="K155" i="2"/>
  <c r="E89" i="2"/>
  <c r="G228" i="2"/>
  <c r="K20" i="2"/>
  <c r="K68" i="2"/>
  <c r="K38" i="2"/>
  <c r="I232" i="2"/>
  <c r="K334" i="2"/>
  <c r="K282" i="2"/>
  <c r="K67" i="2"/>
  <c r="K171" i="2"/>
  <c r="K69" i="2"/>
  <c r="K220" i="2"/>
  <c r="K115" i="2"/>
  <c r="K246" i="2"/>
  <c r="K242" i="2"/>
  <c r="K314" i="2"/>
  <c r="K265" i="2"/>
  <c r="K180" i="2"/>
  <c r="K179" i="2" s="1"/>
  <c r="K78" i="2"/>
  <c r="K31" i="2"/>
  <c r="I89" i="2"/>
  <c r="K75" i="2"/>
  <c r="K96" i="2"/>
  <c r="K105" i="2"/>
  <c r="K47" i="2"/>
  <c r="K131" i="2"/>
  <c r="K73" i="2"/>
  <c r="K281" i="2"/>
  <c r="E93" i="2"/>
  <c r="K213" i="2"/>
  <c r="K126" i="2"/>
  <c r="E210" i="2"/>
  <c r="K206" i="2"/>
  <c r="G287" i="2"/>
  <c r="I287" i="2"/>
  <c r="K61" i="2"/>
  <c r="G140" i="2"/>
  <c r="K62" i="2"/>
  <c r="K241" i="2"/>
  <c r="I113" i="2"/>
  <c r="K127" i="2"/>
  <c r="E183" i="2"/>
  <c r="G176" i="2"/>
  <c r="K92" i="2"/>
  <c r="K230" i="2"/>
  <c r="K205" i="2"/>
  <c r="K255" i="2"/>
  <c r="K328" i="2"/>
  <c r="E168" i="2"/>
  <c r="K302" i="2"/>
  <c r="I21" i="2"/>
  <c r="K107" i="2"/>
  <c r="E228" i="2"/>
  <c r="E232" i="2"/>
  <c r="K253" i="2"/>
  <c r="I348" i="2"/>
  <c r="I347" i="2" s="1"/>
  <c r="K304" i="2"/>
  <c r="I119" i="2"/>
  <c r="K104" i="2"/>
  <c r="K216" i="2"/>
  <c r="G80" i="2"/>
  <c r="I72" i="2"/>
  <c r="K258" i="2"/>
  <c r="K70" i="2"/>
  <c r="E287" i="2"/>
  <c r="K32" i="2"/>
  <c r="K196" i="2"/>
  <c r="G119" i="2"/>
  <c r="G89" i="2"/>
  <c r="K97" i="2"/>
  <c r="K139" i="2"/>
  <c r="K279" i="2"/>
  <c r="G15" i="2"/>
  <c r="K106" i="2"/>
  <c r="K224" i="2"/>
  <c r="G93" i="2"/>
  <c r="K174" i="2"/>
  <c r="E301" i="2"/>
  <c r="K82" i="2"/>
  <c r="K227" i="2"/>
  <c r="K226" i="2" s="1"/>
  <c r="E176" i="2"/>
  <c r="K309" i="2"/>
  <c r="G58" i="2"/>
  <c r="I276" i="2"/>
  <c r="E295" i="2"/>
  <c r="K114" i="2"/>
  <c r="K291" i="2"/>
  <c r="K143" i="2"/>
  <c r="K261" i="2"/>
  <c r="K303" i="2"/>
  <c r="K308" i="2"/>
  <c r="K214" i="2"/>
  <c r="K257" i="2"/>
  <c r="K99" i="2"/>
  <c r="K286" i="2"/>
  <c r="K285" i="2" s="1"/>
  <c r="K296" i="2"/>
  <c r="K101" i="2"/>
  <c r="I132" i="2"/>
  <c r="K134" i="2"/>
  <c r="E204" i="2"/>
  <c r="K185" i="2"/>
  <c r="K229" i="2"/>
  <c r="G72" i="2"/>
  <c r="K289" i="2"/>
  <c r="E337" i="2"/>
  <c r="I27" i="2"/>
  <c r="K175" i="2"/>
  <c r="K102" i="2"/>
  <c r="K65" i="2"/>
  <c r="K199" i="2"/>
  <c r="K280" i="2"/>
  <c r="E152" i="2"/>
  <c r="K184" i="2"/>
  <c r="K340" i="2"/>
  <c r="G194" i="2"/>
  <c r="E179" i="2"/>
  <c r="K60" i="2"/>
  <c r="E27" i="2"/>
  <c r="K307" i="2"/>
  <c r="K208" i="2"/>
  <c r="I43" i="2"/>
  <c r="K54" i="2"/>
  <c r="K269" i="2"/>
  <c r="K66" i="2"/>
  <c r="K83" i="2"/>
  <c r="G135" i="2"/>
  <c r="K109" i="2"/>
  <c r="K44" i="2"/>
  <c r="K120" i="2"/>
  <c r="K128" i="2"/>
  <c r="K225" i="2"/>
  <c r="K345" i="2"/>
  <c r="K270" i="2"/>
  <c r="K77" i="2"/>
  <c r="E15" i="2"/>
  <c r="K290" i="2"/>
  <c r="E52" i="2"/>
  <c r="K26" i="2"/>
  <c r="K146" i="2"/>
  <c r="I176" i="2"/>
  <c r="K81" i="2"/>
  <c r="K122" i="2"/>
  <c r="G113" i="2"/>
  <c r="K71" i="2"/>
  <c r="K195" i="2"/>
  <c r="K318" i="2"/>
  <c r="G43" i="2"/>
  <c r="K288" i="2"/>
  <c r="K118" i="2"/>
  <c r="I250" i="2"/>
  <c r="E103" i="2"/>
  <c r="I337" i="2"/>
  <c r="K48" i="2"/>
  <c r="K305" i="2"/>
  <c r="K137" i="2"/>
  <c r="K283" i="2"/>
  <c r="G165" i="2"/>
  <c r="K34" i="2"/>
  <c r="K142" i="2"/>
  <c r="G238" i="2"/>
  <c r="K266" i="2"/>
  <c r="K245" i="2"/>
  <c r="K53" i="2"/>
  <c r="K116" i="2"/>
  <c r="E326" i="2"/>
  <c r="K39" i="2"/>
  <c r="K130" i="2"/>
  <c r="K190" i="2"/>
  <c r="G311" i="2"/>
  <c r="K197" i="2"/>
  <c r="K240" i="2"/>
  <c r="K222" i="2"/>
  <c r="I58" i="2"/>
  <c r="K251" i="2"/>
  <c r="K218" i="2"/>
  <c r="K40" i="2"/>
  <c r="I37" i="2"/>
  <c r="I228" i="2"/>
  <c r="K317" i="2"/>
  <c r="K123" i="2"/>
  <c r="K79" i="2"/>
  <c r="I85" i="2"/>
  <c r="K333" i="2"/>
  <c r="G215" i="2"/>
  <c r="G323" i="2"/>
  <c r="G132" i="2"/>
  <c r="K95" i="2"/>
  <c r="K42" i="2"/>
  <c r="K18" i="2"/>
  <c r="K117" i="2"/>
  <c r="K234" i="2"/>
  <c r="E188" i="2"/>
  <c r="K45" i="2"/>
  <c r="I221" i="2"/>
  <c r="E263" i="2"/>
  <c r="K177" i="2"/>
  <c r="K325" i="2"/>
  <c r="E37" i="2"/>
  <c r="K133" i="2"/>
  <c r="K293" i="2"/>
  <c r="K292" i="2" s="1"/>
  <c r="K256" i="2"/>
  <c r="I311" i="2"/>
  <c r="E194" i="2"/>
  <c r="K203" i="2"/>
  <c r="E119" i="2"/>
  <c r="K341" i="2"/>
  <c r="K244" i="2"/>
  <c r="K247" i="2"/>
  <c r="I183" i="2"/>
  <c r="G64" i="2"/>
  <c r="I64" i="2"/>
  <c r="K330" i="2"/>
  <c r="K138" i="2"/>
  <c r="K19" i="2"/>
  <c r="I301" i="2"/>
  <c r="K349" i="2"/>
  <c r="K331" i="2"/>
  <c r="G276" i="2"/>
  <c r="K154" i="2"/>
  <c r="I135" i="2"/>
  <c r="I124" i="2"/>
  <c r="K223" i="2"/>
  <c r="K344" i="2"/>
  <c r="K313" i="2"/>
  <c r="K189" i="2"/>
  <c r="K252" i="2"/>
  <c r="K59" i="2"/>
  <c r="K23" i="2"/>
  <c r="K271" i="2"/>
  <c r="E58" i="2"/>
  <c r="I194" i="2"/>
  <c r="E43" i="2"/>
  <c r="K86" i="2"/>
  <c r="K85" i="2" s="1"/>
  <c r="E80" i="2"/>
  <c r="E215" i="2"/>
  <c r="G37" i="2"/>
  <c r="K16" i="2"/>
  <c r="K35" i="2"/>
  <c r="G52" i="2"/>
  <c r="I103" i="2"/>
  <c r="E268" i="2"/>
  <c r="E260" i="2" s="1"/>
  <c r="K219" i="2"/>
  <c r="K170" i="2"/>
  <c r="K173" i="2"/>
  <c r="K306" i="2"/>
  <c r="I204" i="2"/>
  <c r="I323" i="2"/>
  <c r="I268" i="2"/>
  <c r="I260" i="2" s="1"/>
  <c r="G301" i="2"/>
  <c r="E113" i="2"/>
  <c r="E64" i="2"/>
  <c r="K24" i="2"/>
  <c r="K56" i="2"/>
  <c r="I295" i="2"/>
  <c r="K136" i="2"/>
  <c r="G204" i="2"/>
  <c r="I188" i="2"/>
  <c r="G268" i="2"/>
  <c r="G260" i="2" s="1"/>
  <c r="K178" i="2"/>
  <c r="E72" i="2"/>
  <c r="K324" i="2"/>
  <c r="K297" i="2"/>
  <c r="I215" i="2"/>
  <c r="G263" i="2"/>
  <c r="K198" i="2"/>
  <c r="K160" i="2"/>
  <c r="K159" i="2" s="1"/>
  <c r="K55" i="2"/>
  <c r="I168" i="2"/>
  <c r="G326" i="2"/>
  <c r="E250" i="2"/>
  <c r="K167" i="2"/>
  <c r="K91" i="2"/>
  <c r="E221" i="2"/>
  <c r="K212" i="2"/>
  <c r="E21" i="2"/>
  <c r="K332" i="2"/>
  <c r="I152" i="2"/>
  <c r="G337" i="2"/>
  <c r="G348" i="2"/>
  <c r="G347" i="2" s="1"/>
  <c r="K153" i="2"/>
  <c r="I93" i="2"/>
  <c r="K277" i="2"/>
  <c r="K17" i="2"/>
  <c r="I52" i="2"/>
  <c r="K233" i="2"/>
  <c r="I140" i="2"/>
  <c r="G168" i="2"/>
  <c r="E311" i="2"/>
  <c r="I238" i="2"/>
  <c r="G221" i="2"/>
  <c r="K278" i="2"/>
  <c r="G210" i="2"/>
  <c r="E140" i="2"/>
  <c r="K125" i="2"/>
  <c r="K141" i="2"/>
  <c r="K211" i="2"/>
  <c r="K144" i="2"/>
  <c r="K121" i="2"/>
  <c r="K22" i="2"/>
  <c r="K312" i="2"/>
  <c r="E276" i="2"/>
  <c r="G152" i="2"/>
  <c r="K169" i="2"/>
  <c r="E124" i="2"/>
  <c r="G124" i="2"/>
  <c r="K350" i="2"/>
  <c r="G250" i="2"/>
  <c r="K339" i="2"/>
  <c r="K94" i="2"/>
  <c r="K30" i="2"/>
  <c r="E238" i="2"/>
  <c r="I326" i="2"/>
  <c r="I15" i="2"/>
  <c r="K187" i="2"/>
  <c r="K186" i="2" s="1"/>
  <c r="K254" i="2"/>
  <c r="D390" i="11"/>
  <c r="E306" i="11"/>
  <c r="E354" i="11"/>
  <c r="E353" i="11"/>
  <c r="E350" i="11"/>
  <c r="E349" i="11"/>
  <c r="E21" i="11"/>
  <c r="E241" i="11"/>
  <c r="E243" i="11"/>
  <c r="E244" i="11"/>
  <c r="E239" i="11"/>
  <c r="E238" i="11"/>
  <c r="E240" i="11"/>
  <c r="E246" i="11"/>
  <c r="E252" i="11"/>
  <c r="E249" i="11"/>
  <c r="E248" i="11"/>
  <c r="E251" i="11"/>
  <c r="E253" i="11"/>
  <c r="E245" i="11"/>
  <c r="E242" i="11"/>
  <c r="E250" i="11"/>
  <c r="E247" i="11"/>
  <c r="E237" i="11"/>
  <c r="O281" i="15"/>
  <c r="S79" i="15"/>
  <c r="S59" i="15"/>
  <c r="S350" i="15"/>
  <c r="Q275" i="15"/>
  <c r="S136" i="15"/>
  <c r="S63" i="15"/>
  <c r="S180" i="15"/>
  <c r="S22" i="15"/>
  <c r="F12" i="12"/>
  <c r="S164" i="15"/>
  <c r="S25" i="15"/>
  <c r="S32" i="15"/>
  <c r="S264" i="15"/>
  <c r="S266" i="15"/>
  <c r="Q281" i="15"/>
  <c r="S137" i="15"/>
  <c r="S131" i="15"/>
  <c r="S89" i="15"/>
  <c r="S283" i="15"/>
  <c r="S292" i="15"/>
  <c r="S159" i="15"/>
  <c r="S130" i="15"/>
  <c r="S28" i="15"/>
  <c r="S303" i="15"/>
  <c r="S142" i="15"/>
  <c r="S305" i="15"/>
  <c r="S268" i="15"/>
  <c r="S118" i="15"/>
  <c r="S224" i="15"/>
  <c r="S149" i="15"/>
  <c r="S280" i="15"/>
  <c r="S185" i="15"/>
  <c r="S69" i="15"/>
  <c r="S206" i="15"/>
  <c r="S179" i="15"/>
  <c r="S119" i="15"/>
  <c r="S102" i="15"/>
  <c r="S271" i="15"/>
  <c r="S223" i="15"/>
  <c r="S237" i="15"/>
  <c r="S291" i="15"/>
  <c r="S98" i="15"/>
  <c r="S160" i="15"/>
  <c r="S71" i="15"/>
  <c r="S19" i="15"/>
  <c r="S225" i="15"/>
  <c r="S221" i="15"/>
  <c r="S195" i="15"/>
  <c r="E115" i="11"/>
  <c r="E71" i="11"/>
  <c r="E164" i="11"/>
  <c r="E228" i="11"/>
  <c r="E53" i="11"/>
  <c r="E129" i="11"/>
  <c r="E42" i="11"/>
  <c r="E266" i="11"/>
  <c r="E38" i="11"/>
  <c r="E96" i="11"/>
  <c r="E381" i="11"/>
  <c r="E82" i="11"/>
  <c r="E201" i="11"/>
  <c r="E63" i="11"/>
  <c r="E286" i="11"/>
  <c r="E101" i="11"/>
  <c r="E33" i="11"/>
  <c r="E65" i="11"/>
  <c r="E77" i="11"/>
  <c r="E279" i="11"/>
  <c r="E145" i="11"/>
  <c r="E344" i="11"/>
  <c r="E342" i="11"/>
  <c r="E138" i="11"/>
  <c r="E165" i="11"/>
  <c r="E380" i="11"/>
  <c r="E153" i="11"/>
  <c r="E73" i="11"/>
  <c r="E259" i="11"/>
  <c r="E271" i="11"/>
  <c r="E125" i="11"/>
  <c r="E255" i="11"/>
  <c r="E172" i="11"/>
  <c r="E170" i="11"/>
  <c r="E351" i="11"/>
  <c r="E50" i="11"/>
  <c r="E132" i="11"/>
  <c r="E70" i="11"/>
  <c r="E338" i="11"/>
  <c r="E310" i="11"/>
  <c r="E352" i="11"/>
  <c r="E163" i="11"/>
  <c r="E284" i="11"/>
  <c r="E122" i="11"/>
  <c r="E356" i="11"/>
  <c r="E152" i="11"/>
  <c r="E60" i="11"/>
  <c r="E123" i="11"/>
  <c r="E347" i="11"/>
  <c r="E292" i="11"/>
  <c r="E58" i="11"/>
  <c r="E355" i="11"/>
  <c r="E305" i="11"/>
  <c r="E76" i="11"/>
  <c r="E84" i="11"/>
  <c r="E192" i="11"/>
  <c r="E346" i="11"/>
  <c r="E109" i="11"/>
  <c r="E134" i="11"/>
  <c r="E139" i="11"/>
  <c r="E367" i="11"/>
  <c r="E273" i="11"/>
  <c r="E303" i="11"/>
  <c r="E47" i="11"/>
  <c r="E51" i="11"/>
  <c r="E325" i="11"/>
  <c r="E326" i="11"/>
  <c r="E61" i="11"/>
  <c r="E343" i="11"/>
  <c r="E365" i="11"/>
  <c r="E359" i="11"/>
  <c r="E9" i="11"/>
  <c r="E323" i="11"/>
  <c r="E43" i="11"/>
  <c r="E45" i="11"/>
  <c r="E313" i="11"/>
  <c r="E111" i="11"/>
  <c r="E87" i="11"/>
  <c r="E282" i="11"/>
  <c r="E80" i="11"/>
  <c r="E218" i="11"/>
  <c r="E46" i="11"/>
  <c r="E91" i="11"/>
  <c r="E314" i="11"/>
  <c r="E193" i="11"/>
  <c r="E379" i="11"/>
  <c r="E269" i="11"/>
  <c r="E103" i="11"/>
  <c r="J356" i="2"/>
  <c r="J357" i="2" s="1"/>
  <c r="E175" i="11"/>
  <c r="E268" i="11"/>
  <c r="E369" i="11"/>
  <c r="E371" i="11"/>
  <c r="E294" i="11"/>
  <c r="E107" i="11"/>
  <c r="E312" i="11"/>
  <c r="E140" i="11"/>
  <c r="E112" i="11"/>
  <c r="E278" i="11"/>
  <c r="E83" i="11"/>
  <c r="E174" i="11"/>
  <c r="E181" i="11"/>
  <c r="E229" i="11"/>
  <c r="E68" i="11"/>
  <c r="E340" i="11"/>
  <c r="E97" i="11"/>
  <c r="E176" i="11"/>
  <c r="E276" i="11"/>
  <c r="E95" i="11"/>
  <c r="E79" i="11"/>
  <c r="E40" i="11"/>
  <c r="E149" i="11"/>
  <c r="E281" i="11"/>
  <c r="E272" i="11"/>
  <c r="E330" i="11"/>
  <c r="E86" i="11"/>
  <c r="E318" i="11"/>
  <c r="E309" i="11"/>
  <c r="E120" i="11"/>
  <c r="E85" i="11"/>
  <c r="E225" i="11"/>
  <c r="E150" i="11"/>
  <c r="E105" i="11"/>
  <c r="E69" i="11"/>
  <c r="E236" i="11"/>
  <c r="E66" i="11"/>
  <c r="E358" i="11"/>
  <c r="E224" i="11"/>
  <c r="E59" i="11"/>
  <c r="E137" i="11"/>
  <c r="E62" i="11"/>
  <c r="E195" i="11"/>
  <c r="E64" i="11"/>
  <c r="E92" i="11"/>
  <c r="E142" i="11"/>
  <c r="E260" i="11"/>
  <c r="E372" i="11"/>
  <c r="E316" i="11"/>
  <c r="E75" i="11"/>
  <c r="E100" i="11"/>
  <c r="E366" i="11"/>
  <c r="E36" i="11"/>
  <c r="E131" i="11"/>
  <c r="E144" i="11"/>
  <c r="E373" i="11"/>
  <c r="E127" i="11"/>
  <c r="E102" i="11"/>
  <c r="E256" i="11"/>
  <c r="E270" i="11"/>
  <c r="E44" i="11"/>
  <c r="E205" i="11"/>
  <c r="E304" i="11"/>
  <c r="E370" i="11"/>
  <c r="E194" i="11"/>
  <c r="E285" i="11"/>
  <c r="E280" i="11"/>
  <c r="E93" i="11"/>
  <c r="E222" i="11"/>
  <c r="E277" i="11"/>
  <c r="E78" i="11"/>
  <c r="E254" i="11"/>
  <c r="E55" i="11"/>
  <c r="E147" i="11"/>
  <c r="E49" i="11"/>
  <c r="E283" i="11"/>
  <c r="E161" i="11"/>
  <c r="R376" i="15"/>
  <c r="E151" i="11"/>
  <c r="E302" i="11"/>
  <c r="E104" i="11"/>
  <c r="E141" i="11"/>
  <c r="E146" i="11"/>
  <c r="E199" i="11"/>
  <c r="E293" i="11"/>
  <c r="E341" i="11"/>
  <c r="E74" i="11"/>
  <c r="E148" i="11"/>
  <c r="E220" i="11"/>
  <c r="E124" i="11"/>
  <c r="E345" i="11"/>
  <c r="E378" i="11"/>
  <c r="E200" i="11"/>
  <c r="E191" i="11"/>
  <c r="E133" i="11"/>
  <c r="E108" i="11"/>
  <c r="E155" i="11"/>
  <c r="E159" i="11"/>
  <c r="E190" i="11"/>
  <c r="E311" i="11"/>
  <c r="E136" i="11"/>
  <c r="E110" i="11"/>
  <c r="E267" i="11"/>
  <c r="E117" i="11"/>
  <c r="E257" i="11"/>
  <c r="E289" i="11"/>
  <c r="E233" i="11"/>
  <c r="E173" i="11"/>
  <c r="E54" i="11"/>
  <c r="E158" i="11"/>
  <c r="E328" i="11"/>
  <c r="E98" i="11"/>
  <c r="E94" i="11"/>
  <c r="E189" i="11"/>
  <c r="E327" i="11"/>
  <c r="E317" i="11"/>
  <c r="AN381" i="18"/>
  <c r="AN382" i="18" s="1"/>
  <c r="E126" i="11"/>
  <c r="E67" i="11"/>
  <c r="E114" i="11"/>
  <c r="E135" i="11"/>
  <c r="E329" i="11"/>
  <c r="E298" i="11"/>
  <c r="E263" i="11"/>
  <c r="E348" i="11"/>
  <c r="E230" i="11"/>
  <c r="E264" i="11"/>
  <c r="E119" i="11"/>
  <c r="E324" i="11"/>
  <c r="E56" i="11"/>
  <c r="E336" i="11"/>
  <c r="E291" i="11"/>
  <c r="E52" i="11"/>
  <c r="E275" i="11"/>
  <c r="E81" i="11"/>
  <c r="E57" i="11"/>
  <c r="E274" i="11"/>
  <c r="E258" i="11"/>
  <c r="E182" i="11"/>
  <c r="E99" i="11"/>
  <c r="E121" i="11"/>
  <c r="E339" i="11"/>
  <c r="E90" i="11"/>
  <c r="E39" i="11"/>
  <c r="E202" i="11"/>
  <c r="E315" i="11"/>
  <c r="E217" i="11"/>
  <c r="E368" i="11"/>
  <c r="E171" i="11"/>
  <c r="E287" i="11"/>
  <c r="E290" i="11"/>
  <c r="E106" i="11"/>
  <c r="E41" i="11"/>
  <c r="E154" i="11"/>
  <c r="E130" i="11"/>
  <c r="E128" i="11"/>
  <c r="E219" i="11"/>
  <c r="E299" i="11"/>
  <c r="E162" i="11"/>
  <c r="E113" i="11"/>
  <c r="E231" i="11"/>
  <c r="E160" i="11"/>
  <c r="E300" i="11"/>
  <c r="E72" i="11"/>
  <c r="E48" i="11"/>
  <c r="E116" i="11"/>
  <c r="E337" i="11"/>
  <c r="E143" i="11"/>
  <c r="E223" i="11"/>
  <c r="E335" i="11"/>
  <c r="E118" i="11"/>
  <c r="E37" i="11"/>
  <c r="E295" i="11"/>
  <c r="E157" i="11"/>
  <c r="E232" i="11"/>
  <c r="E261" i="11"/>
  <c r="E377" i="11"/>
  <c r="E297" i="11"/>
  <c r="S345" i="15"/>
  <c r="S48" i="15"/>
  <c r="O249" i="15"/>
  <c r="O246" i="15" s="1"/>
  <c r="S26" i="15"/>
  <c r="S234" i="15"/>
  <c r="S121" i="15"/>
  <c r="S347" i="15"/>
  <c r="S103" i="15"/>
  <c r="S250" i="15"/>
  <c r="M249" i="15"/>
  <c r="M246" i="15" s="1"/>
  <c r="Q340" i="15"/>
  <c r="S252" i="15"/>
  <c r="S124" i="15"/>
  <c r="S365" i="15"/>
  <c r="S140" i="15"/>
  <c r="S126" i="15"/>
  <c r="O288" i="15"/>
  <c r="S231" i="15"/>
  <c r="S105" i="15"/>
  <c r="S182" i="15"/>
  <c r="S128" i="15"/>
  <c r="Q239" i="15"/>
  <c r="S293" i="15"/>
  <c r="S348" i="15"/>
  <c r="S277" i="15"/>
  <c r="O327" i="15"/>
  <c r="S84" i="15"/>
  <c r="S129" i="15"/>
  <c r="S147" i="15"/>
  <c r="S66" i="15"/>
  <c r="S331" i="15"/>
  <c r="S33" i="15"/>
  <c r="S202" i="15"/>
  <c r="O367" i="15"/>
  <c r="M168" i="15"/>
  <c r="S171" i="15"/>
  <c r="S104" i="15"/>
  <c r="Q249" i="15"/>
  <c r="Q246" i="15" s="1"/>
  <c r="S134" i="15"/>
  <c r="S351" i="15"/>
  <c r="O298" i="15"/>
  <c r="S342" i="15"/>
  <c r="M340" i="15"/>
  <c r="S74" i="15"/>
  <c r="S251" i="15"/>
  <c r="O362" i="15"/>
  <c r="S274" i="15"/>
  <c r="S353" i="15"/>
  <c r="S40" i="15"/>
  <c r="S230" i="15"/>
  <c r="S42" i="15"/>
  <c r="S46" i="15"/>
  <c r="S371" i="15"/>
  <c r="Q259" i="15"/>
  <c r="O340" i="15"/>
  <c r="S177" i="15"/>
  <c r="S214" i="15"/>
  <c r="Q52" i="15"/>
  <c r="S20" i="15"/>
  <c r="S204" i="15"/>
  <c r="S267" i="15"/>
  <c r="S172" i="15"/>
  <c r="S370" i="15"/>
  <c r="M367" i="15"/>
  <c r="M16" i="15"/>
  <c r="M14" i="15" s="1"/>
  <c r="S18" i="15"/>
  <c r="Q298" i="15"/>
  <c r="S141" i="15"/>
  <c r="S90" i="15"/>
  <c r="R90" i="15"/>
  <c r="S295" i="15"/>
  <c r="S335" i="15"/>
  <c r="S212" i="15"/>
  <c r="O168" i="15"/>
  <c r="S296" i="15"/>
  <c r="S364" i="15"/>
  <c r="M362" i="15"/>
  <c r="O259" i="15"/>
  <c r="S95" i="15"/>
  <c r="S255" i="15"/>
  <c r="S111" i="15"/>
  <c r="S56" i="15"/>
  <c r="M52" i="15"/>
  <c r="S47" i="15"/>
  <c r="S37" i="15"/>
  <c r="S85" i="15"/>
  <c r="S150" i="15"/>
  <c r="S263" i="15"/>
  <c r="S248" i="15"/>
  <c r="S329" i="15"/>
  <c r="M327" i="15"/>
  <c r="S207" i="15"/>
  <c r="Q362" i="15"/>
  <c r="Q187" i="15"/>
  <c r="O16" i="15"/>
  <c r="O14" i="15" s="1"/>
  <c r="S132" i="15"/>
  <c r="S213" i="15"/>
  <c r="S110" i="15"/>
  <c r="S174" i="15"/>
  <c r="O216" i="15"/>
  <c r="S282" i="15"/>
  <c r="M281" i="15"/>
  <c r="S205" i="15"/>
  <c r="S276" i="15"/>
  <c r="M275" i="15"/>
  <c r="S151" i="15"/>
  <c r="S302" i="15"/>
  <c r="S236" i="15"/>
  <c r="M239" i="15"/>
  <c r="S241" i="15"/>
  <c r="S321" i="15"/>
  <c r="G353" i="2"/>
  <c r="F355" i="2"/>
  <c r="S73" i="15"/>
  <c r="S333" i="15"/>
  <c r="S145" i="15"/>
  <c r="S146" i="15"/>
  <c r="S107" i="15"/>
  <c r="S62" i="15"/>
  <c r="S349" i="15"/>
  <c r="M198" i="15"/>
  <c r="S201" i="15"/>
  <c r="S64" i="15"/>
  <c r="S203" i="15"/>
  <c r="S194" i="15"/>
  <c r="S72" i="15"/>
  <c r="S31" i="15"/>
  <c r="S183" i="15"/>
  <c r="S358" i="15"/>
  <c r="S318" i="15"/>
  <c r="M316" i="15"/>
  <c r="S21" i="15"/>
  <c r="S112" i="15"/>
  <c r="Q216" i="15"/>
  <c r="S261" i="15"/>
  <c r="M259" i="15"/>
  <c r="S192" i="15"/>
  <c r="S65" i="15"/>
  <c r="S93" i="15"/>
  <c r="O52" i="15"/>
  <c r="S78" i="15"/>
  <c r="Q198" i="15"/>
  <c r="M216" i="15"/>
  <c r="S218" i="15"/>
  <c r="S87" i="15"/>
  <c r="S50" i="15"/>
  <c r="S41" i="15"/>
  <c r="S100" i="15"/>
  <c r="S227" i="15"/>
  <c r="O316" i="15"/>
  <c r="S357" i="15"/>
  <c r="M355" i="15"/>
  <c r="S229" i="15"/>
  <c r="S91" i="15"/>
  <c r="R91" i="15"/>
  <c r="S68" i="15"/>
  <c r="S144" i="15"/>
  <c r="O198" i="15"/>
  <c r="S322" i="15"/>
  <c r="S36" i="15"/>
  <c r="S77" i="15"/>
  <c r="M298" i="15"/>
  <c r="S300" i="15"/>
  <c r="F28" i="12"/>
  <c r="F24" i="12"/>
  <c r="F20" i="12"/>
  <c r="F18" i="12"/>
  <c r="F22" i="12"/>
  <c r="F26" i="12"/>
  <c r="E32" i="12"/>
  <c r="F14" i="12"/>
  <c r="F16" i="12"/>
  <c r="S190" i="15"/>
  <c r="S109" i="15"/>
  <c r="S189" i="15"/>
  <c r="M187" i="15"/>
  <c r="S176" i="15"/>
  <c r="Q288" i="15"/>
  <c r="S209" i="15"/>
  <c r="S30" i="15"/>
  <c r="S346" i="15"/>
  <c r="S58" i="15"/>
  <c r="S125" i="15"/>
  <c r="S304" i="15"/>
  <c r="S76" i="15"/>
  <c r="S311" i="15"/>
  <c r="M309" i="15"/>
  <c r="S49" i="15"/>
  <c r="S242" i="15"/>
  <c r="S256" i="15"/>
  <c r="S86" i="15"/>
  <c r="S208" i="15"/>
  <c r="S254" i="15"/>
  <c r="S60" i="15"/>
  <c r="S81" i="15"/>
  <c r="Q168" i="15"/>
  <c r="S82" i="15"/>
  <c r="S319" i="15"/>
  <c r="S232" i="15"/>
  <c r="S307" i="15"/>
  <c r="S360" i="15"/>
  <c r="S262" i="15"/>
  <c r="S27" i="15"/>
  <c r="S336" i="15"/>
  <c r="O355" i="15"/>
  <c r="S57" i="15"/>
  <c r="S157" i="15"/>
  <c r="M288" i="15"/>
  <c r="S290" i="15"/>
  <c r="S99" i="15"/>
  <c r="S123" i="15"/>
  <c r="S330" i="15"/>
  <c r="S175" i="15"/>
  <c r="S226" i="15"/>
  <c r="O309" i="15"/>
  <c r="S139" i="15"/>
  <c r="S178" i="15"/>
  <c r="S117" i="15"/>
  <c r="S44" i="15"/>
  <c r="S220" i="15"/>
  <c r="S94" i="15"/>
  <c r="S158" i="15"/>
  <c r="Q316" i="15"/>
  <c r="O275" i="15"/>
  <c r="S97" i="15"/>
  <c r="Q327" i="15"/>
  <c r="S325" i="15"/>
  <c r="Q355" i="15"/>
  <c r="S343" i="15"/>
  <c r="S323" i="15"/>
  <c r="S294" i="15"/>
  <c r="Q309" i="15"/>
  <c r="S334" i="15"/>
  <c r="S332" i="15"/>
  <c r="S43" i="15"/>
  <c r="S324" i="15"/>
  <c r="S70" i="15"/>
  <c r="Q16" i="15"/>
  <c r="Q14" i="15" s="1"/>
  <c r="O187" i="15"/>
  <c r="S253" i="15"/>
  <c r="S120" i="15"/>
  <c r="O239" i="15"/>
  <c r="S108" i="15"/>
  <c r="S24" i="15"/>
  <c r="S148" i="15"/>
  <c r="S34" i="15"/>
  <c r="S320" i="15"/>
  <c r="S265" i="15"/>
  <c r="S133" i="15"/>
  <c r="S312" i="15"/>
  <c r="S101" i="15"/>
  <c r="S211" i="15"/>
  <c r="S80" i="15"/>
  <c r="S219" i="15"/>
  <c r="AN386" i="1" l="1"/>
  <c r="K33" i="2"/>
  <c r="K132" i="2"/>
  <c r="E321" i="2"/>
  <c r="K183" i="2"/>
  <c r="E274" i="2"/>
  <c r="G274" i="2"/>
  <c r="I321" i="2"/>
  <c r="G158" i="2"/>
  <c r="K89" i="2"/>
  <c r="K152" i="2"/>
  <c r="E158" i="2"/>
  <c r="K176" i="2"/>
  <c r="K343" i="2"/>
  <c r="K165" i="2"/>
  <c r="K263" i="2"/>
  <c r="K43" i="2"/>
  <c r="K80" i="2"/>
  <c r="K37" i="2"/>
  <c r="K27" i="2"/>
  <c r="K228" i="2"/>
  <c r="K72" i="2"/>
  <c r="G299" i="2"/>
  <c r="K194" i="2"/>
  <c r="K204" i="2"/>
  <c r="E299" i="2"/>
  <c r="E151" i="2"/>
  <c r="K21" i="2"/>
  <c r="K58" i="2"/>
  <c r="G151" i="2"/>
  <c r="K119" i="2"/>
  <c r="K124" i="2"/>
  <c r="K276" i="2"/>
  <c r="K295" i="2"/>
  <c r="I274" i="2"/>
  <c r="K221" i="2"/>
  <c r="I158" i="2"/>
  <c r="E192" i="2"/>
  <c r="K238" i="2"/>
  <c r="K52" i="2"/>
  <c r="K103" i="2"/>
  <c r="K268" i="2"/>
  <c r="K260" i="2" s="1"/>
  <c r="K301" i="2"/>
  <c r="G50" i="2"/>
  <c r="K287" i="2"/>
  <c r="I12" i="2"/>
  <c r="K15" i="2"/>
  <c r="K188" i="2"/>
  <c r="I299" i="2"/>
  <c r="K113" i="2"/>
  <c r="K215" i="2"/>
  <c r="K93" i="2"/>
  <c r="K232" i="2"/>
  <c r="I192" i="2"/>
  <c r="K337" i="2"/>
  <c r="G321" i="2"/>
  <c r="K64" i="2"/>
  <c r="G111" i="2"/>
  <c r="K311" i="2"/>
  <c r="I50" i="2"/>
  <c r="K326" i="2"/>
  <c r="I151" i="2"/>
  <c r="E50" i="2"/>
  <c r="I236" i="2"/>
  <c r="K168" i="2"/>
  <c r="G12" i="2"/>
  <c r="E12" i="2"/>
  <c r="K135" i="2"/>
  <c r="E111" i="2"/>
  <c r="K250" i="2"/>
  <c r="K323" i="2"/>
  <c r="K348" i="2"/>
  <c r="K347" i="2" s="1"/>
  <c r="G192" i="2"/>
  <c r="I111" i="2"/>
  <c r="K210" i="2"/>
  <c r="E236" i="2"/>
  <c r="G236" i="2"/>
  <c r="K140" i="2"/>
  <c r="S275" i="15"/>
  <c r="Q258" i="15"/>
  <c r="S281" i="15"/>
  <c r="Q12" i="15"/>
  <c r="F10" i="12"/>
  <c r="S362" i="15"/>
  <c r="O166" i="15"/>
  <c r="S367" i="15"/>
  <c r="E388" i="11"/>
  <c r="Q286" i="15"/>
  <c r="S298" i="15"/>
  <c r="O12" i="15"/>
  <c r="M338" i="15"/>
  <c r="M314" i="15" s="1"/>
  <c r="M258" i="15"/>
  <c r="S288" i="15"/>
  <c r="M286" i="15"/>
  <c r="M197" i="15"/>
  <c r="S38" i="15"/>
  <c r="S249" i="15"/>
  <c r="S246" i="15" s="1"/>
  <c r="S168" i="15"/>
  <c r="M166" i="15"/>
  <c r="S187" i="15"/>
  <c r="S259" i="15"/>
  <c r="S239" i="15"/>
  <c r="O197" i="15"/>
  <c r="S198" i="15"/>
  <c r="S340" i="15"/>
  <c r="O286" i="15"/>
  <c r="S316" i="15"/>
  <c r="S52" i="15"/>
  <c r="O338" i="15"/>
  <c r="O314" i="15" s="1"/>
  <c r="R52" i="15"/>
  <c r="R377" i="15"/>
  <c r="S216" i="15"/>
  <c r="Q166" i="15"/>
  <c r="Q197" i="15"/>
  <c r="O258" i="15"/>
  <c r="S16" i="15"/>
  <c r="S309" i="15"/>
  <c r="M12" i="15"/>
  <c r="Q338" i="15"/>
  <c r="Q314" i="15" s="1"/>
  <c r="S355" i="15"/>
  <c r="S327" i="15"/>
  <c r="Q244" i="15" l="1"/>
  <c r="K299" i="2"/>
  <c r="K12" i="2"/>
  <c r="K151" i="2"/>
  <c r="K236" i="2"/>
  <c r="K274" i="2"/>
  <c r="K50" i="2"/>
  <c r="K158" i="2"/>
  <c r="K192" i="2"/>
  <c r="K321" i="2"/>
  <c r="E9" i="2"/>
  <c r="K111" i="2"/>
  <c r="I9" i="2"/>
  <c r="G9" i="2"/>
  <c r="S258" i="15"/>
  <c r="Q10" i="15"/>
  <c r="O244" i="15"/>
  <c r="M244" i="15"/>
  <c r="S14" i="15"/>
  <c r="S12" i="15" s="1"/>
  <c r="O10" i="15"/>
  <c r="S286" i="15"/>
  <c r="S166" i="15"/>
  <c r="M10" i="15"/>
  <c r="S197" i="15"/>
  <c r="S338" i="15"/>
  <c r="S314" i="15" s="1"/>
  <c r="Q373" i="15" l="1"/>
  <c r="K9" i="2"/>
  <c r="K353" i="2"/>
  <c r="O374" i="15"/>
  <c r="O373" i="15"/>
  <c r="S244" i="15"/>
  <c r="M373" i="15"/>
  <c r="M374" i="15"/>
  <c r="S10" i="15"/>
  <c r="S373" i="15" l="1"/>
  <c r="M375" i="15"/>
  <c r="E250" i="13"/>
  <c r="E278" i="13" l="1"/>
  <c r="E280" i="13" s="1"/>
  <c r="E281" i="13" s="1"/>
  <c r="N3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277" authorId="0" shapeId="0" xr:uid="{0881356A-EB25-4153-9496-B46E68B1DE9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Xinia</author>
  </authors>
  <commentList>
    <comment ref="AD62" authorId="0" shapeId="0" xr:uid="{B0D84D9A-22B2-43D5-9878-F66EE3808142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
</t>
        </r>
      </text>
    </comment>
    <comment ref="B6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sicop/comision bcarias
</t>
        </r>
      </text>
    </comment>
    <comment ref="B70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Reg.Nac. Monday
</t>
        </r>
      </text>
    </comment>
    <comment ref="D95" authorId="0" shapeId="0" xr:uid="{3B623D86-26F7-499D-9B6E-E5963B02FB1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
</t>
        </r>
      </text>
    </comment>
    <comment ref="W95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Xinia:</t>
        </r>
        <r>
          <rPr>
            <sz val="9"/>
            <color indexed="81"/>
            <rFont val="Tahoma"/>
            <family val="2"/>
          </rPr>
          <t xml:space="preserve">
Cantonato, 15 setiembre </t>
        </r>
      </text>
    </comment>
    <comment ref="D126" authorId="0" shapeId="0" xr:uid="{94D89294-6087-4DB4-B467-3A365F57075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
</t>
        </r>
      </text>
    </comment>
    <comment ref="J126" authorId="0" shapeId="0" xr:uid="{92B58A69-6208-4EEF-AB49-C24560F84AF8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
</t>
        </r>
      </text>
    </comment>
    <comment ref="B174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IFAM</t>
        </r>
      </text>
    </comment>
    <comment ref="N199" authorId="0" shapeId="0" xr:uid="{44F68035-FC57-422D-8DA8-475FD97F437F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</t>
        </r>
      </text>
    </comment>
    <comment ref="N201" authorId="0" shapeId="0" xr:uid="{1BA32496-65C6-4E74-B280-731B681B115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</t>
        </r>
      </text>
    </comment>
    <comment ref="N203" authorId="0" shapeId="0" xr:uid="{16C8334B-CFEE-449B-AB52-4A222DCA7394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Oficio CGR 22305 DFOE-LOC-2354
</t>
        </r>
      </text>
    </comment>
    <comment ref="N207" authorId="0" shapeId="0" xr:uid="{C60636E7-CF43-42DA-A2D9-F60233187E1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</t>
        </r>
      </text>
    </comment>
    <comment ref="N209" authorId="0" shapeId="0" xr:uid="{CAD15BC8-DB06-4BE2-AAB8-8FB821F9EF6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Oficio CGR 22305 DFOE-LOC-2354</t>
        </r>
      </text>
    </comment>
    <comment ref="B353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IFAM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O1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UNIDAD TECNICA 
</t>
        </r>
      </text>
    </comment>
    <comment ref="O13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UNIDAD TECNICA</t>
        </r>
      </text>
    </comment>
    <comment ref="O28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UNIDAD TECNICA</t>
        </r>
      </text>
    </comment>
  </commentList>
</comments>
</file>

<file path=xl/sharedStrings.xml><?xml version="1.0" encoding="utf-8"?>
<sst xmlns="http://schemas.openxmlformats.org/spreadsheetml/2006/main" count="5434" uniqueCount="1628">
  <si>
    <t>MUNICIPALIDAD DE MATINA</t>
  </si>
  <si>
    <t>AREA COORDINADORA DE PRESUPUESTO</t>
  </si>
  <si>
    <t>PRESUPUESTO ORDINARIO 2023</t>
  </si>
  <si>
    <t>INDICE</t>
  </si>
  <si>
    <t>Carta de presentacion del presupuesto ordinario por el Alcalde Municipal</t>
  </si>
  <si>
    <t>Seccion de ingresos</t>
  </si>
  <si>
    <t>Sección de los Ingresos</t>
  </si>
  <si>
    <t>Seccion de los egresos</t>
  </si>
  <si>
    <t xml:space="preserve">Detalle General por clasificador Funcional </t>
  </si>
  <si>
    <t>Detalle General por clasificador Economico</t>
  </si>
  <si>
    <t>Detalle General por clasificador por objeto al gasto</t>
  </si>
  <si>
    <t xml:space="preserve">        Por Partida general y por programa</t>
  </si>
  <si>
    <t xml:space="preserve">        Estructura de Egresos por programa</t>
  </si>
  <si>
    <t xml:space="preserve">        Detalle del objeto del gasto por rubros </t>
  </si>
  <si>
    <t xml:space="preserve"> </t>
  </si>
  <si>
    <t xml:space="preserve">Justificacion de los ingresos </t>
  </si>
  <si>
    <t>Justificacion de los egresos</t>
  </si>
  <si>
    <t>Cuadros No. 1 al 7</t>
  </si>
  <si>
    <t>Detalle Control Interno</t>
  </si>
  <si>
    <t xml:space="preserve">        Detalle de Proyectos Gastos Capitalizables</t>
  </si>
  <si>
    <t>Otros</t>
  </si>
  <si>
    <t>Informacion Plurianual 2022-2023-2024 y 2025</t>
  </si>
  <si>
    <t>Adjuntos Varios</t>
  </si>
  <si>
    <t>Proyeccion preliminar de los recursos Ley 8114</t>
  </si>
  <si>
    <t>DEC-VBL-047-07-2022 Estimacion Impuesto al Banano</t>
  </si>
  <si>
    <t>Oficio IFAM DAH-UF-C-MU-0229-2022 Aporte de Licores y Ruedo</t>
  </si>
  <si>
    <t>Plan de trabajo 2023 de la Red de Cuido CONAPAM</t>
  </si>
  <si>
    <t>Plan Operativo Anual</t>
  </si>
  <si>
    <t xml:space="preserve">        Programa I Direccion y Administracion General</t>
  </si>
  <si>
    <t xml:space="preserve">        Programa II Servicios Comunitarios</t>
  </si>
  <si>
    <t xml:space="preserve">        Programa III Inversiones</t>
  </si>
  <si>
    <t>SECCIÓN DE LOS INGRESOS</t>
  </si>
  <si>
    <t>CÓDIGO</t>
  </si>
  <si>
    <t xml:space="preserve">DESCRIPCIÓN </t>
  </si>
  <si>
    <t>MONTO</t>
  </si>
  <si>
    <t>Porcentaje Relativo</t>
  </si>
  <si>
    <t>4.0.0.0.0.00.00.0.000</t>
  </si>
  <si>
    <t>INGRESOS TOTALES</t>
  </si>
  <si>
    <t>4.1.0.0.0.00.00.0.000</t>
  </si>
  <si>
    <t>INGRESOS CORRIENTES</t>
  </si>
  <si>
    <t>4.1.1.0.0.00.00.0.000</t>
  </si>
  <si>
    <t>INGRESOS TRIBUTARIOS</t>
  </si>
  <si>
    <t>4.1.1.2.1.01.00.0.000</t>
  </si>
  <si>
    <t>IMPUESTOS SOBRE LA PROPIEDAD</t>
  </si>
  <si>
    <t>4.1.1.2.1.01.00.0.0.000</t>
  </si>
  <si>
    <t>Impuestos sobre la propiedad de bienes inmuebles Ley 7729</t>
  </si>
  <si>
    <t>4.1.1.3.0.00.00.0.0.000</t>
  </si>
  <si>
    <t>IMPUESTOS SOBRE BIENES Y SERVICIOS</t>
  </si>
  <si>
    <t>4.1.1.3.2.00.00.0.0.000</t>
  </si>
  <si>
    <t>IMPUESTO SELECTIVO DE CONSUMO</t>
  </si>
  <si>
    <t>4.1.1.3.2.01.00.0.0.000</t>
  </si>
  <si>
    <t>IMPUESTOS ESPECÍFICOS SOBRE LA PRODUCCIÓN Y CONSUMO DE BIENES</t>
  </si>
  <si>
    <t>4.1.1.3.2.01.02.0.0.000</t>
  </si>
  <si>
    <t>Impuestos específicos sobre la explotación de recursos naturales y minerales</t>
  </si>
  <si>
    <t>4.1.1.3.2.01.05.0.0.000</t>
  </si>
  <si>
    <t>Impuestos específicos sobre la construcción</t>
  </si>
  <si>
    <t>4.1.1.3.2.02.00.0.0.000</t>
  </si>
  <si>
    <t>IMPUESTOS ESPECÍFICOS SOBRE LA PRODUCCIÓN Y CONSUMO DE SERVICIOS</t>
  </si>
  <si>
    <t>4.1.1.3.2.02.03.0.0.000</t>
  </si>
  <si>
    <t>IMPUESTOS ESPECÍFICOS A LOS SERVICIOS DE DIVERSIÓN Y ESPARCIMIENTO</t>
  </si>
  <si>
    <t>4.1.1.3.2.02.03.1.0.000</t>
  </si>
  <si>
    <t>Impuestos sobre espectáculos públicos 6%</t>
  </si>
  <si>
    <t>4.1.1.3.2.02.03.9.0.000</t>
  </si>
  <si>
    <t>Otros impuestos específicos a los servicios de diversión y esparcimiento</t>
  </si>
  <si>
    <t>4.1.1.3.3.00.00.0.0.000</t>
  </si>
  <si>
    <t>OTROS IMPUESTOS A LOS BIENES Y SERVICIOS</t>
  </si>
  <si>
    <t>4.1.1.3.3.01.00.0.0.000</t>
  </si>
  <si>
    <t>LICENCIAS PROFESIONALES COMERCIALES Y OTROS PERMISOS</t>
  </si>
  <si>
    <t>4.1.1.3.3.01.02.0.0.000</t>
  </si>
  <si>
    <t>Patentes Municipales</t>
  </si>
  <si>
    <t>4.1.1.3.3.01.03.0.0.000</t>
  </si>
  <si>
    <t>Recargo del 10% ley de patentes No 7577</t>
  </si>
  <si>
    <t>4.1.1.3.3.01.09.0.0.000</t>
  </si>
  <si>
    <t>Otras licencias profesionales comerciales y otros permisos</t>
  </si>
  <si>
    <t>4.1.1.9.0.00.00.0.0.000</t>
  </si>
  <si>
    <t>OTROS INGRESOS TRIBUTARIOS</t>
  </si>
  <si>
    <t>4.1.1.9.1.00.00.0.0.000</t>
  </si>
  <si>
    <t>IMPUESTOS DE TIMBRES</t>
  </si>
  <si>
    <t>4.1.1.9.1.01.00.0.0.000</t>
  </si>
  <si>
    <t>Timbres municipales (por hipoteca y cedulas hipotecarias)</t>
  </si>
  <si>
    <t>4.1.1.9.1.02.00.0.0.000</t>
  </si>
  <si>
    <t>Timbres Pro-Parques Nacionales</t>
  </si>
  <si>
    <t>4.1.3.0.0.00.00.0.0.000</t>
  </si>
  <si>
    <t>INGRESOS NO TRIBUTARIOS</t>
  </si>
  <si>
    <t>4.1.3.1.0.00.00.0.0.000</t>
  </si>
  <si>
    <t>VENTAS DE BIENES Y SERVICIOS</t>
  </si>
  <si>
    <t>4.1.3.1.1.00.00.0.0.000</t>
  </si>
  <si>
    <t>VENTAS DE BIENES</t>
  </si>
  <si>
    <t>4.1.3.1.1.09.00.0.0.000</t>
  </si>
  <si>
    <t>Ventas de otros bienes</t>
  </si>
  <si>
    <t>4.1.3.1.2.00.00.0.0.000</t>
  </si>
  <si>
    <t>VENTAS DE SERVICIOS</t>
  </si>
  <si>
    <t>4.1.3.1.2.04.00.0.0.000</t>
  </si>
  <si>
    <t>ALQUILERES</t>
  </si>
  <si>
    <t>4.1.3.1.2.04.01.0.0.000</t>
  </si>
  <si>
    <t>Alquileres de edificios e instalaciones</t>
  </si>
  <si>
    <t>4.1.3.1.2.05.00.0.0.000</t>
  </si>
  <si>
    <t>SERVICIOS COMUNITARIOS</t>
  </si>
  <si>
    <t>4.1.3.1.2.05.03.0.0.000</t>
  </si>
  <si>
    <t>Servicio de Cementerio</t>
  </si>
  <si>
    <t>4.1.3.1.2.05.04.0.0.000</t>
  </si>
  <si>
    <t>SERVICIOS DE SANEAMIENTO AMBIENTAL</t>
  </si>
  <si>
    <t>4.1.3.1.2.05.04.1.0.000</t>
  </si>
  <si>
    <t>Recolección de basura</t>
  </si>
  <si>
    <t>4.1.3.1.2.05.04.2.0.000</t>
  </si>
  <si>
    <t>Servicio de aseo de vías y sitios públicos</t>
  </si>
  <si>
    <t>4.1.3.1.2.05.04.3.0.000</t>
  </si>
  <si>
    <t>Servicios de depósito y tratamiento de basura</t>
  </si>
  <si>
    <t>4.1.3.1.2.05.09.0.0.000</t>
  </si>
  <si>
    <t>OTROS SERVICIOS COMUNITARIOS</t>
  </si>
  <si>
    <t>4.1.3.1.2.05.09.1.0.000</t>
  </si>
  <si>
    <t>Servicios de instalación y limpieza de cloacas</t>
  </si>
  <si>
    <t>4.1.3.1.2.05.09.9.0.000</t>
  </si>
  <si>
    <t xml:space="preserve">Otros servicios comunitarios </t>
  </si>
  <si>
    <t>4.1.3.1.3.00.00.0.0.000</t>
  </si>
  <si>
    <t>DERECHOS ADMINISTRATIVOS</t>
  </si>
  <si>
    <t>4.1.3.1.3.02.00.0.0.000</t>
  </si>
  <si>
    <t>DERECHOS ADMINISTRATIVOS A OTROS SERVICIOS PÚBLICOS</t>
  </si>
  <si>
    <t>4.1.3.1.3.02.09.0.0.000</t>
  </si>
  <si>
    <t>OTROS SERVICIOS ADMINISTRATIVOS A ACTIVIDADES COMERCIALES</t>
  </si>
  <si>
    <t>4.1.3.1.3.02.09.1.0.000</t>
  </si>
  <si>
    <t>Derecho de cementerio</t>
  </si>
  <si>
    <t>4.1.3.2.0.00.00.0.0.000</t>
  </si>
  <si>
    <t>INGRESOS DE LA PROPIEDAD</t>
  </si>
  <si>
    <t>4.1.3.2.3.00.00.0.0.000</t>
  </si>
  <si>
    <t>RENTA DE ACTIVOS FINANCIEROS</t>
  </si>
  <si>
    <t>1.3.2.3.03.00.0.0.000</t>
  </si>
  <si>
    <t>OTRAS RENTAS DE ACTIVOS FINANCIEROS</t>
  </si>
  <si>
    <t>4.1.3.2.3.03.01.0.0.000</t>
  </si>
  <si>
    <t>Intereses sobre cuentas corrientes y otros depósitos en bancos estatales</t>
  </si>
  <si>
    <t>4.1.3.3.0.00.00.0.0.000</t>
  </si>
  <si>
    <t>MULTAS, SANCIONES, REMATES Y CONFISCACIONES</t>
  </si>
  <si>
    <t>4.1.3.3.1.00.00.0.0.000</t>
  </si>
  <si>
    <t>MULTAS Y SANCIONES</t>
  </si>
  <si>
    <t>4.1.3.3.1.09.00.0.0.000</t>
  </si>
  <si>
    <t>OTRAS MULTAS</t>
  </si>
  <si>
    <t>4.1.3.3.1.09.09.0.0.000</t>
  </si>
  <si>
    <t>Multas varias (multas por construcciones)</t>
  </si>
  <si>
    <t>4.1.3.4.0.00.00.0.0.000</t>
  </si>
  <si>
    <t>INTERESES MORATORIO</t>
  </si>
  <si>
    <t>4.1.3.4.1.00.00.0.0.000</t>
  </si>
  <si>
    <t>Intereses sobre impuestos municipales</t>
  </si>
  <si>
    <t>4.1.3.4.2.00.00.0.0.000</t>
  </si>
  <si>
    <t>Intereses por servicios municipales</t>
  </si>
  <si>
    <t>4.1.3.9.0.00.00.0.0.000</t>
  </si>
  <si>
    <t>OTROS INGRESOS NO TRIBUTARIOS</t>
  </si>
  <si>
    <t>4.1.3.9.9.00.00.0.0.000</t>
  </si>
  <si>
    <t>INGRESOS VARIOS NO ESPECIFICADOS</t>
  </si>
  <si>
    <t>4.1.3.9.9.09.00.0.0.000</t>
  </si>
  <si>
    <t>OTROS INGRESOS VARIOS NO ESPECIFICADOS</t>
  </si>
  <si>
    <t>4.1.3.9.9.09.03.0.0.000</t>
  </si>
  <si>
    <t>Venta de Reciclaje</t>
  </si>
  <si>
    <t>4.1.4.0.0.00.00.0.0.000</t>
  </si>
  <si>
    <t>TRANSFERENCIAS CORRIENTES</t>
  </si>
  <si>
    <t>4.1.4.1.0.00.00.0.0.000</t>
  </si>
  <si>
    <t>TRANSFERENCIAS CORRIENTES DEL SECTOR PUBLICO</t>
  </si>
  <si>
    <t>4.1.4.1.1.00.00.0.0.000</t>
  </si>
  <si>
    <t>TRANSFERENCIAS CORRIENTES DEL GOBIERNO CENTRAL</t>
  </si>
  <si>
    <t>4.1.4.1.1.01.00.0.0.000</t>
  </si>
  <si>
    <t>Ministerio de Hacienda (MHD) Anexos No 4.  Ley 7313</t>
  </si>
  <si>
    <t>4.1.4.1.3.00.00.0.0.000</t>
  </si>
  <si>
    <t>TRANSFERENCIAS CORRIENTES DE INSTITUCIONES DESCENTRALIZADAS NO EMPRESARIALES</t>
  </si>
  <si>
    <t>4.1.4.1.3.01.00.0.0.000</t>
  </si>
  <si>
    <t>Instituto de Fomento y Asesoria Municipal (IFAM) (LICORES)</t>
  </si>
  <si>
    <t>4.2.0.0.0.00.00.0.0.00</t>
  </si>
  <si>
    <t>INGRESOS DE CAPITAL</t>
  </si>
  <si>
    <t>4.2.4.0.0.00.00.0.0.000</t>
  </si>
  <si>
    <t>TRANSFERENCIAS DE CAPITAL</t>
  </si>
  <si>
    <t>4.2.4.1.0.00.00.0.0.000</t>
  </si>
  <si>
    <t>TRANSFERENCIAS DE CAPITAL DEL SECTOR PUBLICO</t>
  </si>
  <si>
    <t>4.2.4.1.1.00.00.0.0.000</t>
  </si>
  <si>
    <t>TRANSFERENCIAS DE CAPITAL DEL GOBIERNO CENTRAL</t>
  </si>
  <si>
    <t>4.2.4.1.1.01.00.0.0.000</t>
  </si>
  <si>
    <t>Ministerio de Hacienda (MHD) Ley Especial para la Transferencia de Competencias: Atención Plena y Exclusiva de la Red Vial Cantonal N° 9329</t>
  </si>
  <si>
    <t>4.2.4.1.2.00.00.0.0.000</t>
  </si>
  <si>
    <t>TRANSFERENCIAS DE CAPITAL DE ORGANOS DESCONCENTRADO</t>
  </si>
  <si>
    <t>4.2.4.1.2.01.00.0.0.000</t>
  </si>
  <si>
    <t>Consejo Nacional de la Persona Adulta Mayor (CONAPAM) L. 8783</t>
  </si>
  <si>
    <t>4.2.4.1.3.00.00.0.0.000</t>
  </si>
  <si>
    <t>TRANSFERENCIAS DE CAPITAL DE INSTITUCIONES DESCENTRALIZADAS NO EMPRESARIALES</t>
  </si>
  <si>
    <t>4.2.4.1.3.01.00.0.0.000</t>
  </si>
  <si>
    <t>Instituto de Fomento y Asesoria Municipal (IFAM)</t>
  </si>
  <si>
    <t>TOTAL PRESUPUESTO ORDINARIO  2023</t>
  </si>
  <si>
    <t>SECCION DE EGRESOS POR PARTIDA GENERAL Y POR PROGRAMA</t>
  </si>
  <si>
    <t>PROGRAMA I: DIRECCION Y ADMINISTRACION GENERAL</t>
  </si>
  <si>
    <t>PROGRAMA II: SERVICIOS COMUNALES</t>
  </si>
  <si>
    <t>PROGRAMA III: INVERSIONES</t>
  </si>
  <si>
    <t>TOTALES</t>
  </si>
  <si>
    <t>%</t>
  </si>
  <si>
    <r>
      <t> </t>
    </r>
    <r>
      <rPr>
        <b/>
        <sz val="9"/>
        <rFont val="Malgun Gothic"/>
        <family val="2"/>
      </rPr>
      <t>TOTALES</t>
    </r>
  </si>
  <si>
    <t>REMUNERACIONES</t>
  </si>
  <si>
    <t>SERVICIOS</t>
  </si>
  <si>
    <t>MATERIALES Y SUMINISTROS</t>
  </si>
  <si>
    <t>INTERESES Y COMISIONES</t>
  </si>
  <si>
    <t>BIENES DURADEROS</t>
  </si>
  <si>
    <t>AMORTIZACION</t>
  </si>
  <si>
    <t>CUENTAS ESPECIALES</t>
  </si>
  <si>
    <t>ESTRUCTURA DE EGRESOS POR PROGRAMA</t>
  </si>
  <si>
    <t>PROGRAMA I: DIRECCIÓN Y ADMINISTRACIÓN GENERAL</t>
  </si>
  <si>
    <t>ACTIVIDAD</t>
  </si>
  <si>
    <t>01</t>
  </si>
  <si>
    <t>ADMINISTRACIÓN  GENERAL</t>
  </si>
  <si>
    <t>Remuneraciones</t>
  </si>
  <si>
    <t>Servicios</t>
  </si>
  <si>
    <t>Materiales y suministros</t>
  </si>
  <si>
    <t>Intereses y Comisiones</t>
  </si>
  <si>
    <t>Bienes Duraderos</t>
  </si>
  <si>
    <t>Amortizaciones</t>
  </si>
  <si>
    <t>02</t>
  </si>
  <si>
    <t>AUDITORÍA INTERNA</t>
  </si>
  <si>
    <t>Transferencias Corrientes</t>
  </si>
  <si>
    <t>03</t>
  </si>
  <si>
    <t>ADMINISTRACIÓN DE INVERSIONES PROPIAS</t>
  </si>
  <si>
    <t>04</t>
  </si>
  <si>
    <t>REGISTRO DE DEUDAS, FONDOS Y TRANSFERENCIAS</t>
  </si>
  <si>
    <t>Transferencias de Capital</t>
  </si>
  <si>
    <t>TOTAL PROGRAMA I:</t>
  </si>
  <si>
    <t>SERVICIO</t>
  </si>
  <si>
    <t>ASEO DE VÍAS Y SITIOS PÚBLICOS</t>
  </si>
  <si>
    <t>RECOLECCIÓN DE BASURA</t>
  </si>
  <si>
    <t>MANTENIMIENTO DE CAMINOS Y CALLES</t>
  </si>
  <si>
    <t>CEMENTERIOS</t>
  </si>
  <si>
    <t>MERCADO, PLAZAS Y FERIAS</t>
  </si>
  <si>
    <t>09</t>
  </si>
  <si>
    <t>EDUCATIVOS, CULTURALES, Y DEPORTIVOS</t>
  </si>
  <si>
    <t>10</t>
  </si>
  <si>
    <t>SERVICIOS SOCIALES Y COMPLEMENTARIOS</t>
  </si>
  <si>
    <t>Cuentas Especiales</t>
  </si>
  <si>
    <t>13</t>
  </si>
  <si>
    <t>ALCANTARILLADOS SANITARIOS</t>
  </si>
  <si>
    <t>16</t>
  </si>
  <si>
    <t>DEPÓSITO Y TRATAMIENTO DE BASURA</t>
  </si>
  <si>
    <t>22</t>
  </si>
  <si>
    <t>SEGURIDAD VIAL</t>
  </si>
  <si>
    <t>23</t>
  </si>
  <si>
    <t>SEGURIDAD Y VIGILANCIA EN LA COMUNIDAD</t>
  </si>
  <si>
    <t>25</t>
  </si>
  <si>
    <t>PROTECCIÓN DEL MEDIO AMBIENTE</t>
  </si>
  <si>
    <t>27</t>
  </si>
  <si>
    <t>DIRECCION Y SERVICIOS Y MANTENIMIENTO</t>
  </si>
  <si>
    <t>28</t>
  </si>
  <si>
    <t>ATENCIÓN DE EMERGENCIAS CANTONALES</t>
  </si>
  <si>
    <t>31</t>
  </si>
  <si>
    <t>APORTES EN ESPECIE PARA SERVICIOS Y PROYECTOS COMUNITARIOS</t>
  </si>
  <si>
    <t>TOTAL PROGRAMA II:</t>
  </si>
  <si>
    <t>GRUPO</t>
  </si>
  <si>
    <t>EDIFICIOS</t>
  </si>
  <si>
    <t>VIAS DE COMUNICACIÓN TERRESTRE</t>
  </si>
  <si>
    <t>Actividad</t>
  </si>
  <si>
    <t>Unidad Técnica de Gestión Vial Municipal</t>
  </si>
  <si>
    <t>Proyecto</t>
  </si>
  <si>
    <t>05</t>
  </si>
  <si>
    <t>06</t>
  </si>
  <si>
    <t>07</t>
  </si>
  <si>
    <t>08</t>
  </si>
  <si>
    <t>XXXX</t>
  </si>
  <si>
    <t xml:space="preserve">OTROS PROYECTOS </t>
  </si>
  <si>
    <t xml:space="preserve">OTROS FONDOS E INVERSIONES </t>
  </si>
  <si>
    <t>Cuentas especiales</t>
  </si>
  <si>
    <t>XXXXX</t>
  </si>
  <si>
    <t>TOTAL PROGRAMA III:</t>
  </si>
  <si>
    <t>PROGRAMA IV: PARTIDAS ESPECÍFICAS</t>
  </si>
  <si>
    <r>
      <t>EDIFICIOS ¢XXX,XX</t>
    </r>
    <r>
      <rPr>
        <sz val="10"/>
        <rFont val="Malgun Gothic"/>
        <family val="2"/>
      </rPr>
      <t xml:space="preserve"> (También detallado por objeto del gasto)</t>
    </r>
  </si>
  <si>
    <t>X</t>
  </si>
  <si>
    <t>Nombre ¢XXX,XX (Detallado por objeto del gasto)</t>
  </si>
  <si>
    <r>
      <t xml:space="preserve">VIAS DE COMUNICACIÓN TERRESTRE ¢XXX,XX </t>
    </r>
    <r>
      <rPr>
        <sz val="10"/>
        <rFont val="Malgun Gothic"/>
        <family val="2"/>
      </rPr>
      <t>(También detallado por objeto del gasto)</t>
    </r>
  </si>
  <si>
    <r>
      <t xml:space="preserve">OBRAS MARÍTIMAS Y FLUVIALES ¢XXX,XX </t>
    </r>
    <r>
      <rPr>
        <sz val="10"/>
        <rFont val="Malgun Gothic"/>
        <family val="2"/>
      </rPr>
      <t>(También detallado por objeto del gasto)</t>
    </r>
  </si>
  <si>
    <r>
      <t xml:space="preserve">OBRAS URBANÍSTICAS ¢XXX,XX </t>
    </r>
    <r>
      <rPr>
        <sz val="10"/>
        <rFont val="Malgun Gothic"/>
        <family val="2"/>
      </rPr>
      <t>(También detallado por objeto del gasto)</t>
    </r>
  </si>
  <si>
    <r>
      <t xml:space="preserve">INSTALACIONES ¢XXX,XX </t>
    </r>
    <r>
      <rPr>
        <sz val="10"/>
        <rFont val="Malgun Gothic"/>
        <family val="2"/>
      </rPr>
      <t xml:space="preserve">(También detallado por objeto del gasto) </t>
    </r>
  </si>
  <si>
    <r>
      <t xml:space="preserve">OTROS PROYECTOS  ¢XXX,XX </t>
    </r>
    <r>
      <rPr>
        <sz val="10"/>
        <rFont val="Malgun Gothic"/>
        <family val="2"/>
      </rPr>
      <t xml:space="preserve">(También detallado por objeto del gasto) </t>
    </r>
  </si>
  <si>
    <r>
      <t xml:space="preserve">OTROS FONDOS E INVERSIONES ¢XXX,XX </t>
    </r>
    <r>
      <rPr>
        <sz val="10"/>
        <rFont val="Malgun Gothic"/>
        <family val="2"/>
      </rPr>
      <t xml:space="preserve"> (Detallado por objeto del gasto)</t>
    </r>
  </si>
  <si>
    <t>TOTAL PRESUPUESTO ORDINARIO 2023</t>
  </si>
  <si>
    <t xml:space="preserve">CLASIFICADOR FUNCIONAL </t>
  </si>
  <si>
    <t>PROGRAMA I</t>
  </si>
  <si>
    <t>PROGRAMA II</t>
  </si>
  <si>
    <t>PROGRAMA III</t>
  </si>
  <si>
    <t>1   FUNCIONES DE SERVICIOS PÚBLICOS GENERALES</t>
  </si>
  <si>
    <t>1.1   SERVICIOS PÚBLICOS GENERALES</t>
  </si>
  <si>
    <t>1.1.1  ASUNTOS EJECUTIVOS, FINANCIEROS, FISCALES Y EXTERIORES</t>
  </si>
  <si>
    <t>1.1.1.1   Asuntos ejecutivos</t>
  </si>
  <si>
    <t>1.1.1.2   Asuntos financieros y fiscales</t>
  </si>
  <si>
    <t>1.1.1.3   Asuntos exteriores</t>
  </si>
  <si>
    <t>1.1.2 ASUNTOS LEGISLATIVOS</t>
  </si>
  <si>
    <t>1.1.3 AYUDA ECONÓMICA EXTERIOR</t>
  </si>
  <si>
    <t>1.1.4 SERVICIOS GENERALES</t>
  </si>
  <si>
    <t>1.1.4.1 Servicios generales de personal</t>
  </si>
  <si>
    <t>1.1.4.2 Servicios generales de planificación y estadística</t>
  </si>
  <si>
    <t>1.1.4.3 Otros servicios generales</t>
  </si>
  <si>
    <t>1.1.5 INVESTIGACIÓN BÁSICA</t>
  </si>
  <si>
    <t>1.1.6 INVESTIGACIÓN Y DESARROLLO RELACIONADOS CON LOS SERVICIOS PÚBLICOS GENERALES</t>
  </si>
  <si>
    <t>1.1.7 TRANSACCIONES DE LA DEUDA PÚBLICA</t>
  </si>
  <si>
    <t>1.1.8 TRANSFERENCIAS DE CARÁCTER GENERAL ENTRE DIFERENTES NIVELES DEL SECTOR PÚBLICO</t>
  </si>
  <si>
    <t>1.1.9 SERVICIOS ELECTORALES Y OTROS SERVICIOS PÚBLICOS  GENERALES NO ESPECIFICADOS</t>
  </si>
  <si>
    <t>1.2 DEFENSA</t>
  </si>
  <si>
    <t>1.2.1    DEFENSA CIVIL</t>
  </si>
  <si>
    <t>1.2.2    INVESTIGACIÓN Y DESARROLLO RELACIONADOS CON LA DEFENSA</t>
  </si>
  <si>
    <t>1.2.3    DEFENSA NO ESPECIFICADA</t>
  </si>
  <si>
    <t>1.3 ORDEN PÚBLICO Y SEGURIDAD</t>
  </si>
  <si>
    <t>1.3.1   SERVICIOS DE POLICÍA</t>
  </si>
  <si>
    <t>1.3.2   JUSTICIA</t>
  </si>
  <si>
    <t>1.3.3   CENTROS DE RECLUSIÓN</t>
  </si>
  <si>
    <t>1.3.4   INVESTIGACIÓN Y DESARROLLO RELACIONADOS CON EL ORDEN PÚBLICO Y LA SEGURIDAD</t>
  </si>
  <si>
    <t>1.3.5   PROTECCIÓN CONTRA INCENDIOS Y OTROS EVENTOS</t>
  </si>
  <si>
    <t>1.3.6   ORDEN PÚBLICO Y SEGURIDAD NO ESPECIFICADA</t>
  </si>
  <si>
    <t>2   FUNCIONES DE SERVICIOS ECONÓMICOS</t>
  </si>
  <si>
    <t>2.1 ASUNTOS ECONÓMICOS</t>
  </si>
  <si>
    <t>2.1.1   ASUNTOS ECONÓMICOS, COMERCIALES Y LABORALES EN GENERAL</t>
  </si>
  <si>
    <t>2.1.1.1   Asuntos económicos y comerciales en general</t>
  </si>
  <si>
    <t>2.1.1.2   Asuntos laborales en general</t>
  </si>
  <si>
    <t>2.1.2   AGRICULTURA, GANADERÍA, SILVICULTURA, PESCA Y CAZA</t>
  </si>
  <si>
    <t>2.1.2.1   Agricultura y ganadería</t>
  </si>
  <si>
    <t>2.1.2.2   Silvicultura</t>
  </si>
  <si>
    <t>2.1.2.3   Pesca y caza</t>
  </si>
  <si>
    <t>2.1.3   COMBUSTIBLES Y ENERGÍA</t>
  </si>
  <si>
    <t>2.1.3.1   Energía eléctrica</t>
  </si>
  <si>
    <t>2.1.3.2   Petróleo y gas natural</t>
  </si>
  <si>
    <t>2.1.3.3   Energía para otros usos</t>
  </si>
  <si>
    <t>2.1.3.4   Otros combustibles</t>
  </si>
  <si>
    <t>2.1.4   MINERÍA, MANUFACTURAS Y CONSTRUCCIÓN</t>
  </si>
  <si>
    <t>2.1.4.1   Extracción de recursos minerales excepto los combustibles  minerales</t>
  </si>
  <si>
    <t>2.1.4.2   Manufacturas</t>
  </si>
  <si>
    <t>2.1.4.3   Construcción</t>
  </si>
  <si>
    <t>2.1.5   TRANSPORTE</t>
  </si>
  <si>
    <t>2.1.5.1  Transporte por carretera</t>
  </si>
  <si>
    <t>2.1.5.2  Transporte aéreo</t>
  </si>
  <si>
    <t>2.1.5.3  Transporte marítimo y fluvial</t>
  </si>
  <si>
    <t>2.1.5.4  Transporte ferroviario</t>
  </si>
  <si>
    <t>2.1.5.5    Otros sistemas de transporte</t>
  </si>
  <si>
    <t>2.1.5.6    Otros asuntos de transporte no especificados</t>
  </si>
  <si>
    <t>2.1.6   COMUNICACIONES</t>
  </si>
  <si>
    <t>2.1.6.1   Comunicaciones</t>
  </si>
  <si>
    <t>2.1.7   TURISMO Y OTRAS INDUSTRIAS</t>
  </si>
  <si>
    <t xml:space="preserve"> 2.1.7.1  Turismo</t>
  </si>
  <si>
    <t xml:space="preserve"> 2.1.7.2  Otras industrias</t>
  </si>
  <si>
    <t>2.1.8    INVESTIGACIÓN Y DESARROLLO RELACIONADOS CON ASUNTOS ECONÓMICOS</t>
  </si>
  <si>
    <t>2.1.8.1    Investigación y desarrollo relacionados con asuntos económicos, comerciales y laborales en general</t>
  </si>
  <si>
    <t>2.1.8.2    Investigación y desarrollo relacionados con agricultura, ganadería, silvicultura, pesca y caza</t>
  </si>
  <si>
    <t>2.1.8.3    Investigación y desarrollo relacionados con combustibles y energía</t>
  </si>
  <si>
    <t>2.1.8.4    Investigación y desarrollo relacionados con minería, manufacturas y construcción</t>
  </si>
  <si>
    <t>2.1.8.5    Investigación y desarrollo relacionados con el transporte</t>
  </si>
  <si>
    <t xml:space="preserve">2.1.8.6    Investigación y desarrollo relacionados con las comunicaciones  </t>
  </si>
  <si>
    <t>2.1.8.7    Investigación y desarrollo relacionados con otras industrias</t>
  </si>
  <si>
    <t>2.1.9 ASUNTOS ECONÓMICOS NO ESPECIFICADOS</t>
  </si>
  <si>
    <t>2.2 PROTECCIÓN DEL MEDIO AMBIENTE</t>
  </si>
  <si>
    <t>2.2.1   DISPOSICIÓN DE DESECHOS</t>
  </si>
  <si>
    <t>2.2.2   DISPOSICIÓN DE AGUAS RESIDUALES</t>
  </si>
  <si>
    <t>2.2.3   REDUCCIÓN DE LA CONTAMINACIÓN</t>
  </si>
  <si>
    <t>2.2.4   PROTECCIÓN DE LA DIVERSIDAD BIOLÓGICA Y DEL PAISAJE</t>
  </si>
  <si>
    <t>2.2.5   INVESTIGACIÓN Y DESARROLLO RELACIONADOS CON LA PROTECCIÓN DEL MEDIO AMBIENTE</t>
  </si>
  <si>
    <t>2.2.6   PROTECCIÓN DEL MEDIO AMBIENTE NO ESPECIFICADOS</t>
  </si>
  <si>
    <t>3   FUNCIONES DE SERVICIOS SOCIALES</t>
  </si>
  <si>
    <t>3.1 VIVIENDA Y  OTROS SERVICIOS COMUNITARIOS</t>
  </si>
  <si>
    <t>3.1.1 URBANIZACIÓN</t>
  </si>
  <si>
    <t>3.1.2 DESARROLLO COMUNITARIO</t>
  </si>
  <si>
    <t>3.1.3 ABASTECIMIENTO DE AGUA</t>
  </si>
  <si>
    <t>3.1.4 ALUMBRADO PÚBLICO</t>
  </si>
  <si>
    <t>3.1.5 INVESTIGACIÓN Y DESARROLLO RELACIONADOS CON LA VIVIENDA Y LOS SERVICIOS COMUNITARIOS</t>
  </si>
  <si>
    <t>3.1.6 VIVIENDA Y SERVICIOS COMUNITARIOS NO ESPECIFICADOS</t>
  </si>
  <si>
    <t>3.2 SALUD</t>
  </si>
  <si>
    <t>3.2.1 SERVICIOS PARA PACIENTES EXTERNOS</t>
  </si>
  <si>
    <t>3.2.2 SERVICIOS HOSPITALARIOS</t>
  </si>
  <si>
    <t>3.2.3 SERVICIOS DE SALUD PÚBLICA</t>
  </si>
  <si>
    <t>3.2.4 INVESTIGACIÓN Y DESARROLLO RELACIONADOS CON LA SALUD</t>
  </si>
  <si>
    <t>3.2.5 SERVICIOS DE SALUD NO ESPECIFICADOS</t>
  </si>
  <si>
    <t>3.3 SERVICIOS  RECREATIVOS, DEPORTIVOS, DE CULTURA Y RELIGIÓN</t>
  </si>
  <si>
    <t>3.3.1 SERVICIOS RECREATIVOS Y DEPORTIVOS</t>
  </si>
  <si>
    <t>3.3.2 SERVICIOS CULTURALES</t>
  </si>
  <si>
    <t xml:space="preserve">3.3.3 SERVICIOS EDITORIALES,  DE RADIO Y TELEVISIÓN         </t>
  </si>
  <si>
    <t>3.3.4 SERVICIOS RELIGIOSOS Y OTROS SERVICIOS COMUNITARIOS</t>
  </si>
  <si>
    <t>3.3.5 INVESTIGACIÓN Y DESARROLLO RELACIONADOS CON EL ESPARCIMIENTO, EL DEPORTE, LA CULTURA Y LA RELIGIÓN</t>
  </si>
  <si>
    <t>3.3.6 SERVICIOS RECREATIVOS, DEPORTIVOS, DE CULTURA Y RELIGIÓN NO ESPECIFICADOS</t>
  </si>
  <si>
    <t>3.4 EDUCACIÓN</t>
  </si>
  <si>
    <t>3.4.1   ENSEÑANZA MATERNO INFANTIL, PREESCOLAR Y PRIMARIA</t>
  </si>
  <si>
    <t>3.4.1.1   Enseñanza materna infantil y preescolar</t>
  </si>
  <si>
    <t>3.4.1.2   Enseñanza primaria</t>
  </si>
  <si>
    <t>3.4.2 ENSEÑANZA SECUNDARIA</t>
  </si>
  <si>
    <t>3.4.2.1   Enseñanza secundaria básica</t>
  </si>
  <si>
    <t>3.4.2.2   Enseñanza secundaria avanzada</t>
  </si>
  <si>
    <t>3.4.3 ENSEÑANZA POSTSECUNDARIA NO TERCIARIA O PARAUNIVERSITARIA</t>
  </si>
  <si>
    <t>3.4.4 ENSEÑANZA TERCIARIA O UNIVERSITARIA</t>
  </si>
  <si>
    <t>3.4.5 ENSEÑANZA NO ATRIBUIBLE A NINGÚN NIVEL</t>
  </si>
  <si>
    <t>3.4.6 SERVICIOS AUXILIARES DE LA EDUCACIÓN</t>
  </si>
  <si>
    <t>3.4.7 INVESTIGACIÓN Y DESARROLLO RELACIONADOS CON LA   EDUCACIÓN</t>
  </si>
  <si>
    <t>3.4.8 ENSEÑANZA NO ESPECIFICADA</t>
  </si>
  <si>
    <t>3.5 PROTECCIÓN SOCIAL</t>
  </si>
  <si>
    <t>3.5.1 BENEFICIOS POR ENFERMEDAD Y MATERNIDAD</t>
  </si>
  <si>
    <t>3.5.2 PENSIONES</t>
  </si>
  <si>
    <t>3.5.2.1  Pensión por invalidez</t>
  </si>
  <si>
    <t>3.5.2.2  Pensión por vejez</t>
  </si>
  <si>
    <t>3.5.2.3  Pensión por muerte</t>
  </si>
  <si>
    <t>3.5.2.4  Otras pensiones</t>
  </si>
  <si>
    <t>3.5.3 AYUDA A FAMILIAS</t>
  </si>
  <si>
    <t>3.5.4 PRESTACIONES LABORALES</t>
  </si>
  <si>
    <t>3.5.5 EXCLUSIÓN SOCIAL NO ESPECIFICADA</t>
  </si>
  <si>
    <t>3.5.6 INVESTIGACIÓN Y DESARROLLO RELACIONADOS CON LA PROTECCIÓN SOCIAL</t>
  </si>
  <si>
    <t>3.5.7 PROTECCIÓN SOCIAL NO ESPECIFICADA</t>
  </si>
  <si>
    <t>4   TRANSACCIONES NO ASOCIADAS A FUNCIONES.</t>
  </si>
  <si>
    <t>SECCIÓN DE LOS EGRESOS</t>
  </si>
  <si>
    <t>CLASIFICADOR POR OBJETO DEL GASTO DEL SECTOR PÚBLICO</t>
  </si>
  <si>
    <t>Código por O.G</t>
  </si>
  <si>
    <t>DESCRIPCION</t>
  </si>
  <si>
    <t>PROGRAMA II: SERVICIOS COMUNITARIOS</t>
  </si>
  <si>
    <t>TOTAL PRESUPUESTO ORDINARIO 2022</t>
  </si>
  <si>
    <t>0.0 1</t>
  </si>
  <si>
    <t>REMUNERACIONES BÁSICAS</t>
  </si>
  <si>
    <t>0.01.01</t>
  </si>
  <si>
    <t xml:space="preserve">Sueldos para cargos fijos </t>
  </si>
  <si>
    <t>0.01.02</t>
  </si>
  <si>
    <t>Jornales</t>
  </si>
  <si>
    <t>0.01.03</t>
  </si>
  <si>
    <t>Servicios especiales</t>
  </si>
  <si>
    <t>0.01.04</t>
  </si>
  <si>
    <t>Sueldos a base de comisión</t>
  </si>
  <si>
    <t>0.01.05</t>
  </si>
  <si>
    <t xml:space="preserve">Suplencias </t>
  </si>
  <si>
    <t>0.02</t>
  </si>
  <si>
    <t>REMUNERACIONES EVENTUALES</t>
  </si>
  <si>
    <t>0.02.01</t>
  </si>
  <si>
    <t>Tiempo extraordinario</t>
  </si>
  <si>
    <t>0.02.02</t>
  </si>
  <si>
    <t>Recargo de funciones</t>
  </si>
  <si>
    <t>0.02.03</t>
  </si>
  <si>
    <t>Disponibilidad laboral</t>
  </si>
  <si>
    <t>0.02.04</t>
  </si>
  <si>
    <t>Compensación de vacaciones</t>
  </si>
  <si>
    <t>0.02.05</t>
  </si>
  <si>
    <t>Dietas</t>
  </si>
  <si>
    <t>0.03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</si>
  <si>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</si>
  <si>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</si>
  <si>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</si>
  <si>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</si>
  <si>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</si>
  <si>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</si>
  <si>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</si>
  <si>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</si>
  <si>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</si>
  <si>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</si>
  <si>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</si>
  <si>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0.99</t>
  </si>
  <si>
    <t>REMUNERACIONES DIVERSAS</t>
  </si>
  <si>
    <t>0.99.01</t>
  </si>
  <si>
    <t>Gastos de representación personal</t>
  </si>
  <si>
    <t>0.99.99</t>
  </si>
  <si>
    <t>Otras remuneraciones</t>
  </si>
  <si>
    <t>0.04</t>
  </si>
  <si>
    <t>CONTRIBUCIONES PATRONALES AL DESARROLLO Y LA SEGURIDAD SOCIAL</t>
  </si>
  <si>
    <t>0.04.01</t>
  </si>
  <si>
    <t>Contribución Patronal al Seguro de Salud de la Caja Costarricense de Seguro Social</t>
  </si>
  <si>
    <t>0.04.02</t>
  </si>
  <si>
    <t xml:space="preserve">Contribución Patronal al Instituto Mixto de Ayuda Social </t>
  </si>
  <si>
    <t>0.04.03</t>
  </si>
  <si>
    <t xml:space="preserve">Contribución Patronal al Instituto Nacional de Aprendizaje  </t>
  </si>
  <si>
    <t>0.04.04</t>
  </si>
  <si>
    <t>Contribución Patronal al Fondo de Desarrollo Social  y Asignaciones Familiares</t>
  </si>
  <si>
    <t>0.04.05</t>
  </si>
  <si>
    <t>Contribución Patronal al Banco Popular y de Desarrollo  Comunal</t>
  </si>
  <si>
    <t>0.05</t>
  </si>
  <si>
    <t>CONTRIBUCIONES PATRONALES A FONDOS DE PENSIONES Y OTROS FONDOS DE CAPITALIZACIÓN</t>
  </si>
  <si>
    <t>0.05.01</t>
  </si>
  <si>
    <r>
      <t xml:space="preserve">Contribución Patronal al Seguro de Pensiones de la Caja Costarricense </t>
    </r>
    <r>
      <rPr>
        <sz val="9"/>
        <color indexed="10"/>
        <rFont val="Malgun Gothic"/>
        <family val="2"/>
      </rPr>
      <t xml:space="preserve">de </t>
    </r>
    <r>
      <rPr>
        <sz val="9"/>
        <rFont val="Malgun Gothic"/>
        <family val="2"/>
      </rPr>
      <t xml:space="preserve">Seguro Social  </t>
    </r>
  </si>
  <si>
    <t>0.05.02</t>
  </si>
  <si>
    <t xml:space="preserve">Aporte Patronal al Régimen Obligatorio de Pensiones  Complementarias </t>
  </si>
  <si>
    <t>0.05.03</t>
  </si>
  <si>
    <t xml:space="preserve">Aporte Patronal al Fondo de Capitalización Laboral </t>
  </si>
  <si>
    <t>0.05.04</t>
  </si>
  <si>
    <t>Contribución Patronal a otros fondos administrados por entes públicos</t>
  </si>
  <si>
    <t>0.05.05</t>
  </si>
  <si>
    <t>Contribución Patronal a otros fondos administrados por entes privados</t>
  </si>
  <si>
    <t xml:space="preserve">SERVICIOS </t>
  </si>
  <si>
    <t>1.01</t>
  </si>
  <si>
    <t xml:space="preserve">ALQUILERES </t>
  </si>
  <si>
    <t>1.01.01</t>
  </si>
  <si>
    <t>Alquiler de edificios, locales y terrenos</t>
  </si>
  <si>
    <t>1.01.02</t>
  </si>
  <si>
    <t>Alquiler de maquinaria, equipo y mobiliario</t>
  </si>
  <si>
    <t>1.01.03</t>
  </si>
  <si>
    <t>Alquiler de equipo de cómputo</t>
  </si>
  <si>
    <t>1.01.04</t>
  </si>
  <si>
    <r>
      <t xml:space="preserve">Alquiler  </t>
    </r>
    <r>
      <rPr>
        <sz val="9"/>
        <color indexed="10"/>
        <rFont val="Malgun Gothic"/>
        <family val="2"/>
      </rPr>
      <t>de equipo</t>
    </r>
    <r>
      <rPr>
        <sz val="9"/>
        <rFont val="Malgun Gothic"/>
        <family val="2"/>
      </rPr>
      <t xml:space="preserve"> y derechos para telecomunicaciones</t>
    </r>
  </si>
  <si>
    <t>1.01.99</t>
  </si>
  <si>
    <t>Otros alquileres</t>
  </si>
  <si>
    <t>1.02</t>
  </si>
  <si>
    <t>SERVICIOS BÁSICOS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</si>
  <si>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</si>
  <si>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</si>
  <si>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</si>
  <si>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</si>
  <si>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</si>
  <si>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</si>
  <si>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</si>
  <si>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</si>
  <si>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1.02.99</t>
  </si>
  <si>
    <t xml:space="preserve">Otros servicios básicos </t>
  </si>
  <si>
    <t>1.03</t>
  </si>
  <si>
    <t>SERVICIOS COMERCIALES Y FINANCIEROS</t>
  </si>
  <si>
    <t>1.03.01</t>
  </si>
  <si>
    <t xml:space="preserve">Información </t>
  </si>
  <si>
    <t>1.03.02</t>
  </si>
  <si>
    <t>Publicidad y propaganda</t>
  </si>
  <si>
    <t>1.03.03</t>
  </si>
  <si>
    <t>Impresión, encuadernación y otros</t>
  </si>
  <si>
    <t>1.03.04</t>
  </si>
  <si>
    <t>Transporte de bienes</t>
  </si>
  <si>
    <t>1.03.05</t>
  </si>
  <si>
    <t>Servicios aduaneros</t>
  </si>
  <si>
    <t>1.03.06</t>
  </si>
  <si>
    <t>Comisiones y gastos por servicios financieros y comerciales</t>
  </si>
  <si>
    <t>1.03.07</t>
  </si>
  <si>
    <t>Servicios de tecnologías de información</t>
  </si>
  <si>
    <t>1.04</t>
  </si>
  <si>
    <t>SERVICIOS DE GESTIÓN Y APOYO</t>
  </si>
  <si>
    <t>1.04.01</t>
  </si>
  <si>
    <t>Servicios en ciencias de la salud</t>
  </si>
  <si>
    <t>1.04.02</t>
  </si>
  <si>
    <t xml:space="preserve">Servicios jurídicos </t>
  </si>
  <si>
    <t>1.04.03</t>
  </si>
  <si>
    <r>
      <t xml:space="preserve">Servicios de ingeniería </t>
    </r>
    <r>
      <rPr>
        <sz val="9"/>
        <color indexed="10"/>
        <rFont val="Malgun Gothic"/>
        <family val="2"/>
      </rPr>
      <t>y arquitectura</t>
    </r>
  </si>
  <si>
    <t>1.04.04</t>
  </si>
  <si>
    <t>Servicios en ciencias económicas y sociales</t>
  </si>
  <si>
    <t>1.04.05</t>
  </si>
  <si>
    <t>Servicios informáticos</t>
  </si>
  <si>
    <t>1.04.06</t>
  </si>
  <si>
    <t xml:space="preserve">Servicios generales </t>
  </si>
  <si>
    <t>1.04.99</t>
  </si>
  <si>
    <t>Otros servicios de gestión y apoyo</t>
  </si>
  <si>
    <t>1.05</t>
  </si>
  <si>
    <t>GASTOS DE VIAJE Y DE TRANSPORTE</t>
  </si>
  <si>
    <t>1.05.01</t>
  </si>
  <si>
    <t>Transporte dentro del país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</si>
  <si>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</si>
  <si>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</si>
  <si>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</si>
  <si>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</si>
  <si>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</si>
  <si>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</si>
  <si>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1.06</t>
  </si>
  <si>
    <t>SEGUROS, REASEGUROS Y OTRAS OBLIGACIONES</t>
  </si>
  <si>
    <t>1.06.01</t>
  </si>
  <si>
    <t xml:space="preserve">Seguros </t>
  </si>
  <si>
    <t>1.06.02</t>
  </si>
  <si>
    <t xml:space="preserve">Reaseguros </t>
  </si>
  <si>
    <t>1.06.03</t>
  </si>
  <si>
    <t>Obligaciones por contratos de seguros</t>
  </si>
  <si>
    <t>1.07</t>
  </si>
  <si>
    <t>CAPACITACIÓN Y PROTOCOLO</t>
  </si>
  <si>
    <t>1.07.01</t>
  </si>
  <si>
    <t>Actividades de capacitación</t>
  </si>
  <si>
    <t>1.07.02</t>
  </si>
  <si>
    <t xml:space="preserve">Actividades protocolarias y sociales </t>
  </si>
  <si>
    <t>1.07.03</t>
  </si>
  <si>
    <t>Gastos de representación institucional</t>
  </si>
  <si>
    <t>1.08</t>
  </si>
  <si>
    <t>MANTENIMIENTO Y REPARACIÓN</t>
  </si>
  <si>
    <t>1.08.01</t>
  </si>
  <si>
    <t>Mantenimiento de edificios, locales y terrenos</t>
  </si>
  <si>
    <t>1.08.02</t>
  </si>
  <si>
    <t>Mantenimiento de vías de comunicación</t>
  </si>
  <si>
    <t>1.08.03</t>
  </si>
  <si>
    <t>Mantenimiento de instalaciones y otras obras</t>
  </si>
  <si>
    <t>1.08.04</t>
  </si>
  <si>
    <t>Mantenimiento y reparación de maquinaria y equipo de producción</t>
  </si>
  <si>
    <t>1.08.05</t>
  </si>
  <si>
    <t>Mantenimiento y reparación de equipo de transporte</t>
  </si>
  <si>
    <t>1.08.06</t>
  </si>
  <si>
    <t>Mantenimiento y reparación de equipo de comunicación</t>
  </si>
  <si>
    <t>1.08.07</t>
  </si>
  <si>
    <t>Mantenimiento y reparación de equipo y mobiliario de oficina</t>
  </si>
  <si>
    <t>1.08.08</t>
  </si>
  <si>
    <t>Mantenimiento y reparación de equipo de cómputo y  sistemas de informacion</t>
  </si>
  <si>
    <t>1.08.99</t>
  </si>
  <si>
    <t>Mantenimiento y reparación de otros equipos</t>
  </si>
  <si>
    <t>1.99</t>
  </si>
  <si>
    <t>SERVICIOS DIVERSOS</t>
  </si>
  <si>
    <t>1.99.01</t>
  </si>
  <si>
    <t>Servicios de regulación</t>
  </si>
  <si>
    <t>1.99.02</t>
  </si>
  <si>
    <t>Intereses moratorios y multas</t>
  </si>
  <si>
    <t>1.99.03</t>
  </si>
  <si>
    <t>Gastos de oficinas en el exterior</t>
  </si>
  <si>
    <t>1.99.04</t>
  </si>
  <si>
    <t>Gastos de misiones especiales en el exterior</t>
  </si>
  <si>
    <t>1.99.05</t>
  </si>
  <si>
    <t>Deducibles</t>
  </si>
  <si>
    <t>1.99.99</t>
  </si>
  <si>
    <t>Otros servicios no especificados</t>
  </si>
  <si>
    <t>2.01</t>
  </si>
  <si>
    <t>PRODUCTOS QUÍMICOS Y CONEXOS</t>
  </si>
  <si>
    <t>2.01.01</t>
  </si>
  <si>
    <t>Combustibles y lubricantes</t>
  </si>
  <si>
    <t>2.01.02</t>
  </si>
  <si>
    <t>Productos farmacéuticos y medicinales</t>
  </si>
  <si>
    <t>2.01.03</t>
  </si>
  <si>
    <t>Productos veterinarios</t>
  </si>
  <si>
    <t>2.01.04</t>
  </si>
  <si>
    <t xml:space="preserve">Tintas, pinturas y diluyentes </t>
  </si>
  <si>
    <t>2.01.99</t>
  </si>
  <si>
    <t>Otros productos químicos y conexos</t>
  </si>
  <si>
    <t>2.02</t>
  </si>
  <si>
    <t>ALIMENTOS Y PRODUCTOS AGROPECUARIOS</t>
  </si>
  <si>
    <t>2.02.01</t>
  </si>
  <si>
    <t>Productos pecuarios y otras especies</t>
  </si>
  <si>
    <t>2.02.02</t>
  </si>
  <si>
    <t>Productos agroforestales</t>
  </si>
  <si>
    <t>2.02.03</t>
  </si>
  <si>
    <t>Alimentos y bebidas</t>
  </si>
  <si>
    <t>2.02.04</t>
  </si>
  <si>
    <t>Alimentos para animales</t>
  </si>
  <si>
    <t>2.03</t>
  </si>
  <si>
    <t>MATERIALES Y PRODUCTOS DE USO EN LA CONSTRUCCIÓN Y MANTENIMIENTO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</si>
  <si>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</si>
  <si>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</si>
  <si>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</si>
  <si>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</si>
  <si>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</si>
  <si>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</si>
  <si>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</si>
  <si>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</si>
  <si>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</si>
  <si>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</si>
  <si>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</si>
  <si>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</si>
  <si>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</si>
  <si>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Otros materiales y productos de uso en la construcción y mantenimiento.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</si>
  <si>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</si>
  <si>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</si>
  <si>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</si>
  <si>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</si>
  <si>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</si>
  <si>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</si>
  <si>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2.05</t>
  </si>
  <si>
    <t>BIENES PARA LA PRODUCCIÓN Y COMERCIALIZACIÓN</t>
  </si>
  <si>
    <t>2.05.01</t>
  </si>
  <si>
    <t>Materia prima</t>
  </si>
  <si>
    <t>2.05.02</t>
  </si>
  <si>
    <t>Productos terminados</t>
  </si>
  <si>
    <t>2.05.03</t>
  </si>
  <si>
    <t>Energía eléctrica</t>
  </si>
  <si>
    <t>2.05.99</t>
  </si>
  <si>
    <t>Otros bienes para la producción y comercialización</t>
  </si>
  <si>
    <t>2.99</t>
  </si>
  <si>
    <t>ÚTILES, MATERIALES Y SUMINISTROS DIVERSOS</t>
  </si>
  <si>
    <t>2.99.01</t>
  </si>
  <si>
    <t>Útiles y materiales de oficina y cómputo</t>
  </si>
  <si>
    <t>2.99.02</t>
  </si>
  <si>
    <t>Útiles y materiales médico, hospitalario y de investigación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</si>
  <si>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</si>
  <si>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</si>
  <si>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</si>
  <si>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</si>
  <si>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</si>
  <si>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</si>
  <si>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</si>
  <si>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</si>
  <si>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</si>
  <si>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</si>
  <si>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</si>
  <si>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 diversos</t>
  </si>
  <si>
    <t xml:space="preserve">INTERESES Y COMISIONES </t>
  </si>
  <si>
    <t>3.04</t>
  </si>
  <si>
    <t>COMISIONES Y OTROS GASTOS</t>
  </si>
  <si>
    <t>3.04.01</t>
  </si>
  <si>
    <t>Comisiones y otros gastos sobre títulos valores internos</t>
  </si>
  <si>
    <t>3.04.02</t>
  </si>
  <si>
    <t>Comisiones  y otros gastos sobre títulos valores del sector externo</t>
  </si>
  <si>
    <t>3.04.03</t>
  </si>
  <si>
    <t>Comisiones y otros gastos sobre préstamos internos</t>
  </si>
  <si>
    <t>3.04.04</t>
  </si>
  <si>
    <t>Comisiones y otros gastos sobre préstamos del sector externo</t>
  </si>
  <si>
    <t>9.01</t>
  </si>
  <si>
    <t>CUENTAS ESPECIALES DIVERSAS</t>
  </si>
  <si>
    <t>9.01.01</t>
  </si>
  <si>
    <t>Gastos confidenciales</t>
  </si>
  <si>
    <t>3.01</t>
  </si>
  <si>
    <t>INTERESES SOBRE TÍTULOS VALORES</t>
  </si>
  <si>
    <t>3.01.01</t>
  </si>
  <si>
    <t>Intereses sobre títulos valores internos de corto plazo</t>
  </si>
  <si>
    <t>3.01.02</t>
  </si>
  <si>
    <t>Intereses sobre títulos valores internos de largo plazo</t>
  </si>
  <si>
    <t>3.02</t>
  </si>
  <si>
    <t>INTERESES SOBRE PRÉSTAMOS</t>
  </si>
  <si>
    <t>3.02.01</t>
  </si>
  <si>
    <t xml:space="preserve">Intereses sobre préstamos del Gobierno Central </t>
  </si>
  <si>
    <t>3.02.02</t>
  </si>
  <si>
    <t>Intereses sobre préstamos de Órganos Desconcentrados</t>
  </si>
  <si>
    <t>3.02.03</t>
  </si>
  <si>
    <t>Intereses sobre préstamos de Instituciones Descentralizadas  no Empresariales</t>
  </si>
  <si>
    <t>3.02.04</t>
  </si>
  <si>
    <t>Intereses sobre préstamos de Gobiernos Locales</t>
  </si>
  <si>
    <t>3.02.05</t>
  </si>
  <si>
    <t>Intereses sobre préstamos de Empresas Públicas no Financieras</t>
  </si>
  <si>
    <t>3.02.06</t>
  </si>
  <si>
    <t xml:space="preserve">Intereses sobre préstamos de  Instituciones Públicas Financieras   </t>
  </si>
  <si>
    <t>3.02.07</t>
  </si>
  <si>
    <t>Intereses sobre préstamos del Sector Privado</t>
  </si>
  <si>
    <t>3.03</t>
  </si>
  <si>
    <t>INTERESES SOBRE OTRAS OBLIGACIONES</t>
  </si>
  <si>
    <t>3.03.01</t>
  </si>
  <si>
    <t>Intereses sobre depósitos bancarios a la vista</t>
  </si>
  <si>
    <t>3.03.99</t>
  </si>
  <si>
    <t>Intereses sobre otras obligaciones</t>
  </si>
  <si>
    <t>3.04.05</t>
  </si>
  <si>
    <t>Diferencias por tipo de cambio</t>
  </si>
  <si>
    <t>3.01.03</t>
  </si>
  <si>
    <t>Intereses sobre títulos valores del sector externo de corto plazo</t>
  </si>
  <si>
    <t>3.01.04</t>
  </si>
  <si>
    <t>Intereses sobre títulos valores del sector externo de largo plazo</t>
  </si>
  <si>
    <t>3.02.08</t>
  </si>
  <si>
    <t>Intereses sobre préstamos del Sector Externo</t>
  </si>
  <si>
    <t>6.01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</si>
  <si>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</si>
  <si>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</si>
  <si>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</si>
  <si>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</si>
  <si>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</si>
  <si>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</si>
  <si>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 Empresariales</t>
  </si>
  <si>
    <t>6.01.04</t>
  </si>
  <si>
    <t>Transferencias corrientes a Gobiernos Locales.</t>
  </si>
  <si>
    <t>6.01.05</t>
  </si>
  <si>
    <t>Transferencias corrientes a Empresas Públicas no Financieras</t>
  </si>
  <si>
    <t>6.01.06</t>
  </si>
  <si>
    <t xml:space="preserve">Transferencias corrientes a Instituciones  Públicas Financieras </t>
  </si>
  <si>
    <t>6.01.07</t>
  </si>
  <si>
    <t>Dividendos</t>
  </si>
  <si>
    <t>6.01.08</t>
  </si>
  <si>
    <t>Fondos en fideicomiso para gasto corriente</t>
  </si>
  <si>
    <t>6.01.09</t>
  </si>
  <si>
    <t>Impuestos por transferir</t>
  </si>
  <si>
    <t>1.09</t>
  </si>
  <si>
    <t>IMPUESTOS</t>
  </si>
  <si>
    <t>1.09.01</t>
  </si>
  <si>
    <t>Impuestos sobre ingresos y utilidades</t>
  </si>
  <si>
    <t>1.09.02</t>
  </si>
  <si>
    <r>
      <t xml:space="preserve">Impuestos sobre </t>
    </r>
    <r>
      <rPr>
        <sz val="9"/>
        <color indexed="10"/>
        <rFont val="Malgun Gothic"/>
        <family val="2"/>
      </rPr>
      <t>la propiedad de</t>
    </r>
    <r>
      <rPr>
        <sz val="9"/>
        <rFont val="Malgun Gothic"/>
        <family val="2"/>
      </rPr>
      <t xml:space="preserve">  bienes inmuebles          </t>
    </r>
  </si>
  <si>
    <t>1.09.03</t>
  </si>
  <si>
    <t>Impuestos de patentes</t>
  </si>
  <si>
    <t>1.09.99</t>
  </si>
  <si>
    <t>Otros impuestos</t>
  </si>
  <si>
    <t>6.02</t>
  </si>
  <si>
    <t>TRANSFERENCIAS CORRIENTES A PERSONAS</t>
  </si>
  <si>
    <t>6.02.01</t>
  </si>
  <si>
    <t>Becas a funcionarios</t>
  </si>
  <si>
    <t>6.02.02</t>
  </si>
  <si>
    <t>Becas a terceras personas</t>
  </si>
  <si>
    <t>6.02.03</t>
  </si>
  <si>
    <t xml:space="preserve">Ayudas a funcionarios </t>
  </si>
  <si>
    <t>6.02.99</t>
  </si>
  <si>
    <t>Otras transferencias a personas</t>
  </si>
  <si>
    <t>6.03</t>
  </si>
  <si>
    <t xml:space="preserve">PRESTACIONES </t>
  </si>
  <si>
    <t>6.03.01</t>
  </si>
  <si>
    <t>Prestaciones legales</t>
  </si>
  <si>
    <t>6.03.02</t>
  </si>
  <si>
    <t xml:space="preserve">Pensiones y jubilaciones contributivas </t>
  </si>
  <si>
    <t>6.03.03</t>
  </si>
  <si>
    <t xml:space="preserve">Pensiones no contributivas </t>
  </si>
  <si>
    <t>6.03.04</t>
  </si>
  <si>
    <t>Decimotercer mes de jubilaciones y pensiones</t>
  </si>
  <si>
    <t>6.03.99</t>
  </si>
  <si>
    <t xml:space="preserve">Otras prestaciones </t>
  </si>
  <si>
    <t>6.04</t>
  </si>
  <si>
    <t>TRANSFERENCIAS CORRIENTES A ENTIDADES PRIVADAS SIN FINES DE LUCRO</t>
  </si>
  <si>
    <t>6.04.01</t>
  </si>
  <si>
    <t>Transferencias corrientes a asociaciones</t>
  </si>
  <si>
    <t>6.04.02</t>
  </si>
  <si>
    <t xml:space="preserve">Transferencias corrientes a fundaciones          </t>
  </si>
  <si>
    <t>6.04.03</t>
  </si>
  <si>
    <t>Transferencias corrientes a cooperativas</t>
  </si>
  <si>
    <t>6.04.04</t>
  </si>
  <si>
    <t>Transferencias corrientes a otras entidades privadas sin fines de lucro</t>
  </si>
  <si>
    <t>6.05</t>
  </si>
  <si>
    <t>TRANSFERENCIAS CORRIENTES A EMPRESAS PRIVADAS</t>
  </si>
  <si>
    <t>6.05.01</t>
  </si>
  <si>
    <t>Transferencias corrientes a empresas privadas</t>
  </si>
  <si>
    <t>6.06</t>
  </si>
  <si>
    <t>OTRAS TRANSFERENCIAS CORRIENTES AL  SECTOR PRIVADO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</si>
  <si>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</si>
  <si>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</si>
  <si>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</si>
  <si>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</si>
  <si>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</si>
  <si>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</si>
  <si>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</si>
  <si>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>Transferencias corrientes a organismos internacionales</t>
  </si>
  <si>
    <t>6.07.02</t>
  </si>
  <si>
    <t xml:space="preserve">Otras transferencias corrientes al sector externo </t>
  </si>
  <si>
    <t>5.02</t>
  </si>
  <si>
    <t>CONSTRUCCIONES, ADICIONES Y MEJORAS</t>
  </si>
  <si>
    <t>5.02.01</t>
  </si>
  <si>
    <t>Edificios</t>
  </si>
  <si>
    <t>5.02.02</t>
  </si>
  <si>
    <t>Vías de comunicación terrestre</t>
  </si>
  <si>
    <t>5.02.03</t>
  </si>
  <si>
    <t>Vías férreas</t>
  </si>
  <si>
    <t>5.02.04</t>
  </si>
  <si>
    <t>Obras marítimas y fluviales</t>
  </si>
  <si>
    <t>5.02.05</t>
  </si>
  <si>
    <t>Aeropuertos</t>
  </si>
  <si>
    <t>5.02.06</t>
  </si>
  <si>
    <t>Obras urbanísticas</t>
  </si>
  <si>
    <t>5.02.07</t>
  </si>
  <si>
    <t>Instalaciones</t>
  </si>
  <si>
    <t>5.02.99</t>
  </si>
  <si>
    <t>Otras construcciones adiciones y mejoras</t>
  </si>
  <si>
    <t>5.01</t>
  </si>
  <si>
    <t>MAQUINARIA, EQUIPO Y MOBILIARIO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</si>
  <si>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</si>
  <si>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</si>
  <si>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</si>
  <si>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</si>
  <si>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</si>
  <si>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</si>
  <si>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</si>
  <si>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</si>
  <si>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</si>
  <si>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de  cómputo</t>
  </si>
  <si>
    <t>5.01.06</t>
  </si>
  <si>
    <t>Equipo sanitario, de laboratorio e investigación</t>
  </si>
  <si>
    <t>5.01.07</t>
  </si>
  <si>
    <t>Equipo y mobiliario educacional, deportivo y recreativo</t>
  </si>
  <si>
    <t>5.01.99</t>
  </si>
  <si>
    <t>Maquinaria, equipo y mobiliario  diverso</t>
  </si>
  <si>
    <t>5.99</t>
  </si>
  <si>
    <t>BIENES DURADEROS DIVERSOS</t>
  </si>
  <si>
    <t>5.99.01</t>
  </si>
  <si>
    <t>Semovientes</t>
  </si>
  <si>
    <t>5.03</t>
  </si>
  <si>
    <t>BIENES PREEXISTENTES</t>
  </si>
  <si>
    <t>5.03.01</t>
  </si>
  <si>
    <t>Terrenos</t>
  </si>
  <si>
    <t>5.03.02</t>
  </si>
  <si>
    <t>Edificios preexistentes</t>
  </si>
  <si>
    <t>5.03.99</t>
  </si>
  <si>
    <t>Otras obras preexistentes</t>
  </si>
  <si>
    <t>5.99.03</t>
  </si>
  <si>
    <t>Bienes intangibles</t>
  </si>
  <si>
    <t>5.99.02</t>
  </si>
  <si>
    <t>Piezas y obras de colección</t>
  </si>
  <si>
    <t>5.99.99</t>
  </si>
  <si>
    <t>Otros bienes duraderos</t>
  </si>
  <si>
    <t>7.01</t>
  </si>
  <si>
    <t>TRANSFERENCIAS DE CAPITAL  AL SECTOR PÚBLICO</t>
  </si>
  <si>
    <t>7.01.01</t>
  </si>
  <si>
    <t>Transferencias  de capital al Gobierno Central</t>
  </si>
  <si>
    <t>7.01.02</t>
  </si>
  <si>
    <t>Transferencias de capital  a Órganos Desconcentrados</t>
  </si>
  <si>
    <t>7.01.03</t>
  </si>
  <si>
    <t>Transferencias de capital a Instituciones Descentralizadas no Empresariales</t>
  </si>
  <si>
    <t>7.01.04</t>
  </si>
  <si>
    <t>Transferencias de capital a Gobiernos Locales</t>
  </si>
  <si>
    <t>7.01.05</t>
  </si>
  <si>
    <t>Transferencias de capital a Empresas Públicas no Financieras</t>
  </si>
  <si>
    <t>7.01.06</t>
  </si>
  <si>
    <t>Transferencias de capital a Instituciones Públicas Financieras</t>
  </si>
  <si>
    <t>7.01.07</t>
  </si>
  <si>
    <t xml:space="preserve">Fondos en fideicomiso para gasto de capital </t>
  </si>
  <si>
    <t>7.02</t>
  </si>
  <si>
    <t>TRANSFERENCIAS DE CAPITAL  A PERSONAS</t>
  </si>
  <si>
    <t>7.02.01</t>
  </si>
  <si>
    <t>Transferencias de capital a personas</t>
  </si>
  <si>
    <t>7.03</t>
  </si>
  <si>
    <t>TRANSFERENCIAS DE CAPITAL  A ENTIDADES PRIVADAS SIN FINES DE LUCRO</t>
  </si>
  <si>
    <t>7.03.01</t>
  </si>
  <si>
    <t>Transferencias de capital a asociaciones</t>
  </si>
  <si>
    <t>7.03.02</t>
  </si>
  <si>
    <t xml:space="preserve">Transferencias de capital a fundaciones   </t>
  </si>
  <si>
    <t>7.03.03</t>
  </si>
  <si>
    <t>Transferencias de capital a cooperativas</t>
  </si>
  <si>
    <t>7.03.99</t>
  </si>
  <si>
    <t>Transferencias de capital a otras entidades privadas sin fines de lucro</t>
  </si>
  <si>
    <t>7.04</t>
  </si>
  <si>
    <t>TRANSFERENCIAS DE CAPITAL  A EMPRESAS PRIVADAS</t>
  </si>
  <si>
    <t>7.04.01</t>
  </si>
  <si>
    <t>Transferencias de capital a empresas privadas</t>
  </si>
  <si>
    <t>7.05</t>
  </si>
  <si>
    <t>TRANSFERENCIAS DE CAPITAL  AL SECTOR EXTERNO</t>
  </si>
  <si>
    <t>7.05.01</t>
  </si>
  <si>
    <r>
      <t xml:space="preserve">Transferencias de capital  a </t>
    </r>
    <r>
      <rPr>
        <sz val="9"/>
        <color indexed="10"/>
        <rFont val="Malgun Gothic"/>
        <family val="2"/>
      </rPr>
      <t>O</t>
    </r>
    <r>
      <rPr>
        <sz val="9"/>
        <rFont val="Malgun Gothic"/>
        <family val="2"/>
      </rPr>
      <t xml:space="preserve">rganismos </t>
    </r>
    <r>
      <rPr>
        <sz val="9"/>
        <color indexed="10"/>
        <rFont val="Malgun Gothic"/>
        <family val="2"/>
      </rPr>
      <t>I</t>
    </r>
    <r>
      <rPr>
        <sz val="9"/>
        <rFont val="Malgun Gothic"/>
        <family val="2"/>
      </rPr>
      <t>nternacionales</t>
    </r>
  </si>
  <si>
    <t>7.05.02</t>
  </si>
  <si>
    <t>Otras transferencias de capital al sector externo</t>
  </si>
  <si>
    <t>ACTIVOS FINANCIEROS</t>
  </si>
  <si>
    <t>4.01</t>
  </si>
  <si>
    <t>PRÉSTAMOS</t>
  </si>
  <si>
    <t>4.01.01</t>
  </si>
  <si>
    <t>Préstamos al Gobierno Central</t>
  </si>
  <si>
    <t>4.01.02</t>
  </si>
  <si>
    <t>Préstamos a Órganos Desconcentrados</t>
  </si>
  <si>
    <t>4.01.03</t>
  </si>
  <si>
    <t>Préstamos a Instituciones Descentralizadas no  Empresariales</t>
  </si>
  <si>
    <t>4.01.04</t>
  </si>
  <si>
    <t>Préstamos a Gobiernos Locales</t>
  </si>
  <si>
    <t>4.01.05</t>
  </si>
  <si>
    <t>Préstamos a Empresas Públicas no Financieras</t>
  </si>
  <si>
    <t>4.01.06</t>
  </si>
  <si>
    <t>Préstamos a Instituciones Públicas Financieras</t>
  </si>
  <si>
    <t>4.01.07</t>
  </si>
  <si>
    <t>Préstamos al Sector Privado</t>
  </si>
  <si>
    <t>4.01.08</t>
  </si>
  <si>
    <t>Préstamos al  Sector Externo</t>
  </si>
  <si>
    <t>4.02</t>
  </si>
  <si>
    <t>ADQUISICIÓN DE VALORES</t>
  </si>
  <si>
    <t>4.02.01</t>
  </si>
  <si>
    <t>Adquisición de valores del Gobierno Central</t>
  </si>
  <si>
    <t>4.02.02</t>
  </si>
  <si>
    <t>Adquisición de valores de Órganos Desconcentrados</t>
  </si>
  <si>
    <t>4.02.03</t>
  </si>
  <si>
    <t>Adquisición de valores de Instituciones Descentralizadas no Empresariales</t>
  </si>
  <si>
    <t>4.02.04</t>
  </si>
  <si>
    <t>Adquisición de valores de Gobiernos Locales</t>
  </si>
  <si>
    <t>4.02.05</t>
  </si>
  <si>
    <t>Adquisición de valores de Empresas Públicas no Financieras</t>
  </si>
  <si>
    <t>4.02.06</t>
  </si>
  <si>
    <t xml:space="preserve">Adquisición de valores de Instituciones Públicas  Financieras </t>
  </si>
  <si>
    <t>4.02.07</t>
  </si>
  <si>
    <t>Adquisición de valores del Sector Privado</t>
  </si>
  <si>
    <t>4.02.08</t>
  </si>
  <si>
    <t>Adquisición de valores del Sector Externo</t>
  </si>
  <si>
    <t xml:space="preserve">AMORTIZACION </t>
  </si>
  <si>
    <t>8.01</t>
  </si>
  <si>
    <t>AMORTIZACIÓN DE TÍTULOS VALORES</t>
  </si>
  <si>
    <t>8.01.01</t>
  </si>
  <si>
    <t>Amortización de títulos valores internos de corto plazo</t>
  </si>
  <si>
    <t>8.01.02</t>
  </si>
  <si>
    <t>Amortización de títulos valores internos de largo plazo</t>
  </si>
  <si>
    <t>8.02</t>
  </si>
  <si>
    <t>AMORTIZACIÓN DE PRÉSTAMOS</t>
  </si>
  <si>
    <t>8.02.01</t>
  </si>
  <si>
    <t>Amortización de préstamos del  Gobierno Central</t>
  </si>
  <si>
    <t>8.02.02</t>
  </si>
  <si>
    <t>Amortización de préstamos de Órganos Desconcentrados</t>
  </si>
  <si>
    <t>8.02.03</t>
  </si>
  <si>
    <t>Amortización de préstamos de Instituciones Descentralizadas no Empresariales</t>
  </si>
  <si>
    <t>8.02.04</t>
  </si>
  <si>
    <t>Amortización de préstamos de  Gobiernos Locales</t>
  </si>
  <si>
    <t>8.02.05</t>
  </si>
  <si>
    <t>Amortización de préstamos de Empresas Públicas no Financieras</t>
  </si>
  <si>
    <t>8.02.06</t>
  </si>
  <si>
    <t xml:space="preserve">Amortización de préstamos de Instituciones Públicas Financieras </t>
  </si>
  <si>
    <t>8.02.07</t>
  </si>
  <si>
    <t>Amortización de préstamos del Sector Privado</t>
  </si>
  <si>
    <t>8.03</t>
  </si>
  <si>
    <t>AMORTIZACIÓN DE OTRAS OBLIGACIONES</t>
  </si>
  <si>
    <t>8.03.01</t>
  </si>
  <si>
    <t>Amortización de otras obligaciones</t>
  </si>
  <si>
    <t>8.01.03</t>
  </si>
  <si>
    <t>Amortización de títulos valores del sector externo de corto plazo</t>
  </si>
  <si>
    <t>8.01.04</t>
  </si>
  <si>
    <t>Amortización de títulos valores del sector externo de largo plazo</t>
  </si>
  <si>
    <t>8.02.08</t>
  </si>
  <si>
    <t>Amortización de préstamos de Sector Externo</t>
  </si>
  <si>
    <t>4.99</t>
  </si>
  <si>
    <t>OTROS ACTIVOS FINANCIEROS</t>
  </si>
  <si>
    <t>4.99.01</t>
  </si>
  <si>
    <t>Aportes de Capital a Empresas</t>
  </si>
  <si>
    <t>4.99.99</t>
  </si>
  <si>
    <t>Otros activos financieros</t>
  </si>
  <si>
    <t>9.02</t>
  </si>
  <si>
    <t>SUMAS SIN ASIGNACIÓN PRESUPUESTARIA</t>
  </si>
  <si>
    <t>9.02.01</t>
  </si>
  <si>
    <t>Sumas libres sin asignación presupuestaria</t>
  </si>
  <si>
    <t>9.02.02</t>
  </si>
  <si>
    <t>Sumas con destino específico sin asignación presupuestaria</t>
  </si>
  <si>
    <t xml:space="preserve">TOTAL </t>
  </si>
  <si>
    <t>CLASIFICADOR ECONÓMICO DEL GASTO DEL SECTOR PÚBLICO</t>
  </si>
  <si>
    <t>CE</t>
  </si>
  <si>
    <t>1</t>
  </si>
  <si>
    <t>GASTOS CORRIENTES</t>
  </si>
  <si>
    <t>1.1</t>
  </si>
  <si>
    <t>GASTOS DE CONSUMO</t>
  </si>
  <si>
    <t>1.1.1</t>
  </si>
  <si>
    <t>1.1.1.1</t>
  </si>
  <si>
    <t xml:space="preserve">Sueldos y salarios </t>
  </si>
  <si>
    <t>1.1.1.2</t>
  </si>
  <si>
    <t>Contribuciones sociales</t>
  </si>
  <si>
    <r>
      <t xml:space="preserve">Contribución Patronal al Seguro de Pensiones de la Caja Costarricense </t>
    </r>
    <r>
      <rPr>
        <sz val="10"/>
        <color indexed="10"/>
        <rFont val="Malgun Gothic"/>
        <family val="2"/>
      </rPr>
      <t xml:space="preserve">de </t>
    </r>
    <r>
      <rPr>
        <sz val="10"/>
        <rFont val="Malgun Gothic"/>
        <family val="2"/>
      </rPr>
      <t xml:space="preserve">Seguro Social  </t>
    </r>
  </si>
  <si>
    <t>1.1.2</t>
  </si>
  <si>
    <t>ADQUISICIÓN DE BIENES Y SERVICIOS</t>
  </si>
  <si>
    <r>
      <t xml:space="preserve">Alquiler  </t>
    </r>
    <r>
      <rPr>
        <sz val="10"/>
        <color indexed="10"/>
        <rFont val="Malgun Gothic"/>
        <family val="2"/>
      </rPr>
      <t>de equipo</t>
    </r>
    <r>
      <rPr>
        <sz val="10"/>
        <rFont val="Malgun Gothic"/>
        <family val="2"/>
      </rPr>
      <t xml:space="preserve"> y derechos para telecomunicaciones</t>
    </r>
  </si>
  <si>
    <r>
      <t xml:space="preserve">Servicios de ingeniería </t>
    </r>
    <r>
      <rPr>
        <sz val="10"/>
        <color indexed="10"/>
        <rFont val="Malgun Gothic"/>
        <family val="2"/>
      </rPr>
      <t>y arquitectura</t>
    </r>
  </si>
  <si>
    <t>1.2</t>
  </si>
  <si>
    <t>INTERESES</t>
  </si>
  <si>
    <t>1.2.1</t>
  </si>
  <si>
    <t>Internos</t>
  </si>
  <si>
    <t xml:space="preserve">1.2.2 </t>
  </si>
  <si>
    <t>Externos</t>
  </si>
  <si>
    <t>1.2.2</t>
  </si>
  <si>
    <t>1.3</t>
  </si>
  <si>
    <t>1.3.1</t>
  </si>
  <si>
    <t xml:space="preserve">Transferencias corrientes al Sector Público </t>
  </si>
  <si>
    <r>
      <t xml:space="preserve">Impuestos sobre </t>
    </r>
    <r>
      <rPr>
        <sz val="10"/>
        <color indexed="10"/>
        <rFont val="Malgun Gothic"/>
        <family val="2"/>
      </rPr>
      <t>la propiedad de</t>
    </r>
    <r>
      <rPr>
        <sz val="10"/>
        <rFont val="Malgun Gothic"/>
        <family val="2"/>
      </rPr>
      <t xml:space="preserve">  bienes inmuebles          </t>
    </r>
  </si>
  <si>
    <t>1.3.2</t>
  </si>
  <si>
    <t>Transferencias corrientes al Sector Privado</t>
  </si>
  <si>
    <t>1.3.3</t>
  </si>
  <si>
    <t xml:space="preserve"> Transferencias corrientes al Sector Externo</t>
  </si>
  <si>
    <t>2</t>
  </si>
  <si>
    <t>GASTOS DE CAPITAL</t>
  </si>
  <si>
    <t>2.1</t>
  </si>
  <si>
    <t>FORMACIÓN DE CAPITAL</t>
  </si>
  <si>
    <t>2.1.1</t>
  </si>
  <si>
    <t>Edificaciones</t>
  </si>
  <si>
    <t>2.1.2</t>
  </si>
  <si>
    <t>Vías de comunicación</t>
  </si>
  <si>
    <t>2.1.3</t>
  </si>
  <si>
    <t>2.1.4</t>
  </si>
  <si>
    <t>2.1.5</t>
  </si>
  <si>
    <t>Otras obras</t>
  </si>
  <si>
    <t>2.2</t>
  </si>
  <si>
    <t>ADQUISICIÓN DE ACTIVOS</t>
  </si>
  <si>
    <t>2.2.1</t>
  </si>
  <si>
    <t xml:space="preserve">Maquinaria y equipo </t>
  </si>
  <si>
    <t>2.2.2</t>
  </si>
  <si>
    <t>2.2.3</t>
  </si>
  <si>
    <t>2.2.4</t>
  </si>
  <si>
    <t>Intangibles</t>
  </si>
  <si>
    <t>2.2.5</t>
  </si>
  <si>
    <t>Activos de valor</t>
  </si>
  <si>
    <t>2.3</t>
  </si>
  <si>
    <t>2.3.1</t>
  </si>
  <si>
    <t>Transferencias de capital  al Sector Público</t>
  </si>
  <si>
    <t>2.3.2</t>
  </si>
  <si>
    <t>Transferencias de capital al Sector Privado</t>
  </si>
  <si>
    <t>2.3.3</t>
  </si>
  <si>
    <t>Transferencias de capital al Sector Externo</t>
  </si>
  <si>
    <r>
      <t xml:space="preserve">Transferencias de capital  a </t>
    </r>
    <r>
      <rPr>
        <sz val="10"/>
        <color indexed="10"/>
        <rFont val="Malgun Gothic"/>
        <family val="2"/>
      </rPr>
      <t>O</t>
    </r>
    <r>
      <rPr>
        <sz val="10"/>
        <rFont val="Malgun Gothic"/>
        <family val="2"/>
      </rPr>
      <t xml:space="preserve">rganismos </t>
    </r>
    <r>
      <rPr>
        <sz val="10"/>
        <color indexed="10"/>
        <rFont val="Malgun Gothic"/>
        <family val="2"/>
      </rPr>
      <t>I</t>
    </r>
    <r>
      <rPr>
        <sz val="10"/>
        <rFont val="Malgun Gothic"/>
        <family val="2"/>
      </rPr>
      <t>nternacionales</t>
    </r>
  </si>
  <si>
    <t>TRANSACCIONES FINANCIERAS</t>
  </si>
  <si>
    <t>3.1</t>
  </si>
  <si>
    <t>CONCESIÓN DE PRÉSTAMOS</t>
  </si>
  <si>
    <t>3.2</t>
  </si>
  <si>
    <t>3.3</t>
  </si>
  <si>
    <t>AMORTIZACIÓN</t>
  </si>
  <si>
    <t>3.3.1</t>
  </si>
  <si>
    <t>Amortización interna</t>
  </si>
  <si>
    <t>3.3.2</t>
  </si>
  <si>
    <t>Amortización externa</t>
  </si>
  <si>
    <t>3.4</t>
  </si>
  <si>
    <t>SUMAS SIN ASIGNACIÓN</t>
  </si>
  <si>
    <t>AREA ENCARGADA DE PRESUPUESTO</t>
  </si>
  <si>
    <t xml:space="preserve"> SECCIÓN DE LOS EGRESOS</t>
  </si>
  <si>
    <t>DETALLE GENERAL DEL OBJETO DEL GASTO</t>
  </si>
  <si>
    <t>DESCRIPCIÓN</t>
  </si>
  <si>
    <t>DIRECCIÓN Y ADMINISTRACIÓN GENERALES</t>
  </si>
  <si>
    <t>0</t>
  </si>
  <si>
    <t>3</t>
  </si>
  <si>
    <t>Intereses y comisiones</t>
  </si>
  <si>
    <t>5</t>
  </si>
  <si>
    <t>Bienes duraderos</t>
  </si>
  <si>
    <t>6</t>
  </si>
  <si>
    <t>Transferencias corrientes</t>
  </si>
  <si>
    <t>7</t>
  </si>
  <si>
    <t>Transferencias de capital</t>
  </si>
  <si>
    <t>8</t>
  </si>
  <si>
    <t>Amortización</t>
  </si>
  <si>
    <t>9</t>
  </si>
  <si>
    <t>SERVICIOS COMUNALES</t>
  </si>
  <si>
    <t>INVERSIONES</t>
  </si>
  <si>
    <t>VÍAS DE COMUNICACIÓN TERRESTRE</t>
  </si>
  <si>
    <t>5.03.02.01</t>
  </si>
  <si>
    <t>UNIDAD TECNICA DE GESTION VIAL MUNICIPAL LEY 8114)</t>
  </si>
  <si>
    <t>5.03.02.01.0</t>
  </si>
  <si>
    <t>5.03.02.01.0.01</t>
  </si>
  <si>
    <t>5.03.02.01.0.01.01</t>
  </si>
  <si>
    <t>Sueldos para cargos fijos</t>
  </si>
  <si>
    <t>5.03.02.01.0.01.02</t>
  </si>
  <si>
    <t>5.03.02.01.0.01.05</t>
  </si>
  <si>
    <t>Suplencias</t>
  </si>
  <si>
    <t>5.03.02.01.0.02</t>
  </si>
  <si>
    <t>5.03.02.01.0.02.01</t>
  </si>
  <si>
    <t>Tiempo extraordinarios</t>
  </si>
  <si>
    <t>5.03.02.01.0.02.04</t>
  </si>
  <si>
    <t>compensación de vacaciones</t>
  </si>
  <si>
    <t>5.03.02.01.0.03</t>
  </si>
  <si>
    <t>5.03.02.01.0.03.01</t>
  </si>
  <si>
    <t>Retribución por años servicios</t>
  </si>
  <si>
    <t>5.03.02.01.0.03.02</t>
  </si>
  <si>
    <t>5.03.02.01.0.03.03</t>
  </si>
  <si>
    <t>5.03.02.01.0.03.04</t>
  </si>
  <si>
    <t>Salario Escolar</t>
  </si>
  <si>
    <t>5.03.02.01.0.04</t>
  </si>
  <si>
    <t>5.03.02.01.0.04.01</t>
  </si>
  <si>
    <t>Contribución Patronal al Seguro de Salud de la caja costarricense del Seguro Social</t>
  </si>
  <si>
    <t>5.03.02.01.0.04.05</t>
  </si>
  <si>
    <t>Contribución Patronal al Banco Popular y de desarrollo comunal</t>
  </si>
  <si>
    <t>5.03.02.01.0.05</t>
  </si>
  <si>
    <t>5.03.02.01.0.05.01</t>
  </si>
  <si>
    <t xml:space="preserve">Contribución Patronal al Seguro de Pensiones de la caja costarricense del Seguro </t>
  </si>
  <si>
    <t>5.03.02.01.0.05.02</t>
  </si>
  <si>
    <t>Aporte Patronal al Régimen Obligatorio de Pensiones complementarias</t>
  </si>
  <si>
    <t>5.03.02.01.0.05.03</t>
  </si>
  <si>
    <t>Aporte Patronal al Fondo de capitalización Laboral</t>
  </si>
  <si>
    <t>5.03.02.01.1</t>
  </si>
  <si>
    <t>5.03.02.01.1.01</t>
  </si>
  <si>
    <t>5.03.02.01.1.01.02</t>
  </si>
  <si>
    <t>5.03.02.01.1.01.03</t>
  </si>
  <si>
    <t>Alquiler equipo de cómputo</t>
  </si>
  <si>
    <t>5.03.02.01.1.01.04</t>
  </si>
  <si>
    <t>Alquiler de equipo y derechos para telecomunicaciones</t>
  </si>
  <si>
    <t>5.03.02.01.1.02</t>
  </si>
  <si>
    <t>5.03.02.01.1.02.01</t>
  </si>
  <si>
    <t>Servicio de agua y alcantarillado</t>
  </si>
  <si>
    <t>5.03.02.01.1.02.02</t>
  </si>
  <si>
    <t>5.03.02.01.1.02.03</t>
  </si>
  <si>
    <t>5.03.02.01.1.02.04</t>
  </si>
  <si>
    <t>5.03.02.01.1.03</t>
  </si>
  <si>
    <t>5.03.02.01.1.03.01</t>
  </si>
  <si>
    <t>Informacion</t>
  </si>
  <si>
    <t>5.03.02.01.1.03.02</t>
  </si>
  <si>
    <t>5.03.02.01.1.03.03</t>
  </si>
  <si>
    <t>5.03.02.01.1.03.07</t>
  </si>
  <si>
    <t>Servicios de transferencia electrónica de información</t>
  </si>
  <si>
    <t>5.03.02.01.1.04</t>
  </si>
  <si>
    <t>5.03.02.01.1.04.02</t>
  </si>
  <si>
    <t xml:space="preserve">Servicios Jurídicos    </t>
  </si>
  <si>
    <t>5.03.02.01.1.04.03</t>
  </si>
  <si>
    <t>Servicios de ingeniería y arquitectura</t>
  </si>
  <si>
    <t>5.03.02.01.1.04.04</t>
  </si>
  <si>
    <t>5.03.02.01.1.04.06</t>
  </si>
  <si>
    <t>Servicios Generales (Peones y vigilancia)</t>
  </si>
  <si>
    <t>5.03.02.01.1.04.99</t>
  </si>
  <si>
    <t xml:space="preserve">Otros servicios de gestión y apoyo </t>
  </si>
  <si>
    <t>Revision Tecnica Vehicular</t>
  </si>
  <si>
    <t>Operadores e inspectores</t>
  </si>
  <si>
    <t>5.03.02.01.1.05</t>
  </si>
  <si>
    <t>GASTOS DE VIAJES Y DE TRANSPORTES</t>
  </si>
  <si>
    <t>5.03.02.01.1.05.01</t>
  </si>
  <si>
    <t>5.03.02.01.1.05.02</t>
  </si>
  <si>
    <t>5.03.02.01.1.05.03</t>
  </si>
  <si>
    <t>Transporte en el Exterior</t>
  </si>
  <si>
    <t>5.03.02.01.1.05.04</t>
  </si>
  <si>
    <t>Viáticos en el Exterior</t>
  </si>
  <si>
    <t>5.03.02.01.1.06</t>
  </si>
  <si>
    <t>5.03.02.01.1.06.01</t>
  </si>
  <si>
    <t>Seguros</t>
  </si>
  <si>
    <t>5.03.02.01.1.06.01.1</t>
  </si>
  <si>
    <t>Póliza de Riesgo 2%</t>
  </si>
  <si>
    <t>5.03.02.01.1.06.01.2</t>
  </si>
  <si>
    <t>Póliza vehicular</t>
  </si>
  <si>
    <t>5.03.02.01.1.07</t>
  </si>
  <si>
    <t>5.03.02.01.1.07.01</t>
  </si>
  <si>
    <t>5.03.02.01.1.07.02</t>
  </si>
  <si>
    <t>5.03.02.01.1.07.03</t>
  </si>
  <si>
    <t>5.03.02.01.1.08</t>
  </si>
  <si>
    <t>5.03.02.01.1.08.01</t>
  </si>
  <si>
    <t>Mantenimiento de edificios y locales</t>
  </si>
  <si>
    <t>5.03.02.01.1.08.04</t>
  </si>
  <si>
    <t>5.03.02.01.1.08.05</t>
  </si>
  <si>
    <t>5.03.02.01.1.08.07</t>
  </si>
  <si>
    <t>5.03.02.01.1.08.08</t>
  </si>
  <si>
    <t>5.03.02.01.1.08.99</t>
  </si>
  <si>
    <t>5.03.02.01.1.09</t>
  </si>
  <si>
    <t>5.03.02.01.1.09.99</t>
  </si>
  <si>
    <t>Otros impuestos (pago marchamo)</t>
  </si>
  <si>
    <t>5.03.02.01.1.99</t>
  </si>
  <si>
    <t>5.03.02.01.1.99.05</t>
  </si>
  <si>
    <t>Deducible</t>
  </si>
  <si>
    <t>5.03.02.01.2</t>
  </si>
  <si>
    <t>5.03.02.01.2.01</t>
  </si>
  <si>
    <t>5.03.02.01.2.01.01</t>
  </si>
  <si>
    <t>Combustibles y Lubricantes</t>
  </si>
  <si>
    <t>5.03.02.01.2.01.02</t>
  </si>
  <si>
    <t>5.03.02.01.2.01.04</t>
  </si>
  <si>
    <t>Tintas, pinturas y diluyentes</t>
  </si>
  <si>
    <t>5.03.02.01.2.01.99</t>
  </si>
  <si>
    <t>5.03.02.01.2.03</t>
  </si>
  <si>
    <t>5.03.02.01.2.03.01</t>
  </si>
  <si>
    <t>5.03.02.01.2.03.02</t>
  </si>
  <si>
    <t xml:space="preserve">Materiales y productos minerales y asfálticos </t>
  </si>
  <si>
    <t>5.03.02.01.2.03.03</t>
  </si>
  <si>
    <t>5.03.02.01.2.03.04</t>
  </si>
  <si>
    <t>5.03.02.01.2.03.05</t>
  </si>
  <si>
    <t>5.03.02.01.2.03.06</t>
  </si>
  <si>
    <t>5.03.02.01.2.03.99</t>
  </si>
  <si>
    <t>5.03.02.01.2.04</t>
  </si>
  <si>
    <t>5.03.02.01.2.04.01</t>
  </si>
  <si>
    <t>5.03.02.01.2.04.02</t>
  </si>
  <si>
    <t>Repuestos y Accesorios</t>
  </si>
  <si>
    <t>5.03.02.01.2.99</t>
  </si>
  <si>
    <t>5.03.02.01.2.99.01</t>
  </si>
  <si>
    <t>5.03.02.01.2.99.03</t>
  </si>
  <si>
    <t>5.03.02.01.2.99.04</t>
  </si>
  <si>
    <t>Textiles y vestuarios</t>
  </si>
  <si>
    <t>5.03.02.01.2.99.05</t>
  </si>
  <si>
    <t>5.03.02.01.2.99.06</t>
  </si>
  <si>
    <t>5.03.02.01.2.99.99</t>
  </si>
  <si>
    <t>5.03.02.01.3</t>
  </si>
  <si>
    <t>5.03.02.01.3.02</t>
  </si>
  <si>
    <t>5.03.02.01.3.02.03</t>
  </si>
  <si>
    <t>Ifam</t>
  </si>
  <si>
    <t>Intereses sobre préstamos de Instituciones descentralizadas no Empresariales (IFAM)</t>
  </si>
  <si>
    <t>5.03.02.01.3.02.06</t>
  </si>
  <si>
    <t>Bco</t>
  </si>
  <si>
    <t>Intereses sobre préstamos de Instituciones  publicas financieras Bancarias</t>
  </si>
  <si>
    <t>5.03.02.01.3.04</t>
  </si>
  <si>
    <t>5.03.02.01.3.04.03</t>
  </si>
  <si>
    <t>Comisiones y otros gastos sobre prestamos internos</t>
  </si>
  <si>
    <t>5.03.02.01.5</t>
  </si>
  <si>
    <t>5.03.02.01.5.01</t>
  </si>
  <si>
    <t>5.03.02.01.5.01.01</t>
  </si>
  <si>
    <t>5.03.02.01.5.01.02</t>
  </si>
  <si>
    <t xml:space="preserve">Equipo de transporte </t>
  </si>
  <si>
    <t>5.03.02.01.5.01.03</t>
  </si>
  <si>
    <t>5.03.02.01.5.01.04</t>
  </si>
  <si>
    <t>5.03.02.01.5.01.05</t>
  </si>
  <si>
    <t>Equipo de cómputo</t>
  </si>
  <si>
    <t>5.03.02.01.5.01.99</t>
  </si>
  <si>
    <t>Maquinaria, equipo y mobiliario diverso</t>
  </si>
  <si>
    <t>5.03.02.01.5.99</t>
  </si>
  <si>
    <t>5.03.02.01.5.99.03</t>
  </si>
  <si>
    <t>5.03.02.01.6</t>
  </si>
  <si>
    <t>5.03.02.01.6.03</t>
  </si>
  <si>
    <t>PRESTACIONES LEGALES</t>
  </si>
  <si>
    <t>5.03.02.01.6.03.01</t>
  </si>
  <si>
    <t>Prestaciones Legales</t>
  </si>
  <si>
    <t>5.03.02.01.6.03.99</t>
  </si>
  <si>
    <t>Otras prestaciones (Incapacidades)</t>
  </si>
  <si>
    <t>5.03.02.01.8</t>
  </si>
  <si>
    <t>5.03.02.01.8.02</t>
  </si>
  <si>
    <t>5.03.02.01.8.02.03</t>
  </si>
  <si>
    <t>Amortización de préstamos de Instituciones descentralizadas no Empresariales</t>
  </si>
  <si>
    <t>5.03.02.01.8.02.06</t>
  </si>
  <si>
    <t>Amortización de préstamos de Instituciones publicas financieras</t>
  </si>
  <si>
    <t>5.03.02.01.9</t>
  </si>
  <si>
    <t>5.03.02.01.9.02</t>
  </si>
  <si>
    <t>5.03.02.01.9.02.02</t>
  </si>
  <si>
    <t>5.03.02.02</t>
  </si>
  <si>
    <t>MANTENIMIENTO RUTINARIO DE LA RED VIAL CANTONAL (LEY 8114)</t>
  </si>
  <si>
    <t>5.03.02.02.2</t>
  </si>
  <si>
    <t>5.03.02.02.2.01</t>
  </si>
  <si>
    <t>5.03.02.02.2.01.01</t>
  </si>
  <si>
    <t>5.03.02.02.05</t>
  </si>
  <si>
    <t xml:space="preserve">BIENES DURADEROS </t>
  </si>
  <si>
    <t>5.03.02.02.05.02</t>
  </si>
  <si>
    <t>5.03.02.02.05.02.02</t>
  </si>
  <si>
    <t>Vias de comunicación terrestre</t>
  </si>
  <si>
    <t xml:space="preserve">Compra combustible para maquinaria, intervenir caminos del canton </t>
  </si>
  <si>
    <t>Microempresas</t>
  </si>
  <si>
    <t>5.03.02.03</t>
  </si>
  <si>
    <t>MANTENIMIENTO PERIÓDICO DE LA RED VIAL CANTONAL (LEY 8114)</t>
  </si>
  <si>
    <t>5.03.02.03.02</t>
  </si>
  <si>
    <t>5.03.02.03.2.03</t>
  </si>
  <si>
    <t>5.03.02.03.2.03.02</t>
  </si>
  <si>
    <t>5.03.02.03.05</t>
  </si>
  <si>
    <t>5.03.02.03.05.02</t>
  </si>
  <si>
    <t>5.03.02.03.05.02.02</t>
  </si>
  <si>
    <t xml:space="preserve">Compra alcantarillas, intervenir caminos del canton </t>
  </si>
  <si>
    <t>5.02.02.</t>
  </si>
  <si>
    <t>Contratacion de bacheos</t>
  </si>
  <si>
    <t>5.03.02.04</t>
  </si>
  <si>
    <t>MEJORAMIENTO DE LA RED VIAL CANTONAL (LEY 8114)</t>
  </si>
  <si>
    <t>5.03.02.04.05</t>
  </si>
  <si>
    <t>5.03.02.04.05.02</t>
  </si>
  <si>
    <t>5.03.02.04.05.02.02</t>
  </si>
  <si>
    <t>Contrapartida proyectos RVC</t>
  </si>
  <si>
    <t>Demarcacion Vial</t>
  </si>
  <si>
    <t>Rehabilitacion sistema drenaje camino 7-05-039</t>
  </si>
  <si>
    <t>5.03.02.05</t>
  </si>
  <si>
    <t>REHABILITACION DE LA RED VIA CANTONAL (LEY 8114)</t>
  </si>
  <si>
    <t>5.03.02.05.01</t>
  </si>
  <si>
    <t>5.03.02.05.1.02</t>
  </si>
  <si>
    <t>5.03.02.05.1.01.02</t>
  </si>
  <si>
    <t>5.03.02.05.05</t>
  </si>
  <si>
    <t>5.03.02.05.05.02</t>
  </si>
  <si>
    <t>5.03.02.05.05.02.02</t>
  </si>
  <si>
    <t>7-05-030 Proyecto con CORBANA</t>
  </si>
  <si>
    <t>Sistema de drenajes camino Colonia Puriscaleña-Punta de</t>
  </si>
  <si>
    <t>5.03.02.06</t>
  </si>
  <si>
    <t>RECONSTRUCCION DE LA RED VIAL CANTONAL (LEY 8114)</t>
  </si>
  <si>
    <t>5.03.02.06.05</t>
  </si>
  <si>
    <t>5.03.02.06.05.02</t>
  </si>
  <si>
    <t>5.03.02.06.05.02.02</t>
  </si>
  <si>
    <t>Larga Distancia</t>
  </si>
  <si>
    <t>5.03.02.07</t>
  </si>
  <si>
    <t>AMORTIZACION E INTERESES PRESTAMO IFAM "MEJORAMIENTO RUEDO, CICLOVIAS Y ACERAS CANTON DE MATINA"</t>
  </si>
  <si>
    <t>5.03.02.07.3</t>
  </si>
  <si>
    <t>5.03.02.07.3.02</t>
  </si>
  <si>
    <t>5.03.02.07.3.02.03</t>
  </si>
  <si>
    <t>monto modificado</t>
  </si>
  <si>
    <t>saldo</t>
  </si>
  <si>
    <t>Financiamiento Ley 7313</t>
  </si>
  <si>
    <t>financiamiento Ley 8114</t>
  </si>
  <si>
    <t>5.03.02.07.8</t>
  </si>
  <si>
    <t>5.03.02.07.8.02</t>
  </si>
  <si>
    <t>5.03.02.07.8.02.03</t>
  </si>
  <si>
    <t>5.03.02.08</t>
  </si>
  <si>
    <t>CUMPLIMIENTO LEY 9976 MOVILIDAD PEATONAL (BIENES INMUEBLES)</t>
  </si>
  <si>
    <t>5.03.02.08.05</t>
  </si>
  <si>
    <t>5.03.02.08.05.02</t>
  </si>
  <si>
    <t>5.03.02.08.05.02.02</t>
  </si>
  <si>
    <t>5.03.02.09</t>
  </si>
  <si>
    <t>LIMPIEZA Y RECABA ZANJOS DISTRITO DE BATAAN (LEY 7313</t>
  </si>
  <si>
    <t>5.03.02.09.05</t>
  </si>
  <si>
    <t>5.03.02.09.05.02</t>
  </si>
  <si>
    <t>5.03.02.09.05.02.02</t>
  </si>
  <si>
    <t>ord. Concejo</t>
  </si>
  <si>
    <t>ajuste</t>
  </si>
  <si>
    <t>5.03.06</t>
  </si>
  <si>
    <t>OTROS PROYECTOS</t>
  </si>
  <si>
    <t>5.03.06.01</t>
  </si>
  <si>
    <t>DIRECCION TECNICA Y ESTUDIOS</t>
  </si>
  <si>
    <t>5.03.06.01.1</t>
  </si>
  <si>
    <t>5.03.06.01.1.04</t>
  </si>
  <si>
    <t>5.03.06.01.1.04.03</t>
  </si>
  <si>
    <t>5.03.06.01.1.04.04</t>
  </si>
  <si>
    <t>(1,04,04 Gerencia ¢14,400,000,00)</t>
  </si>
  <si>
    <t>5.03.06.02</t>
  </si>
  <si>
    <t>UTILIDAD PARA MEJORAR LA CALIDAD DEL SERVICIO DE LA RECOLECCION DE BASURA (RECOLECCION DE BASURA)</t>
  </si>
  <si>
    <t>5.03.06.02.0</t>
  </si>
  <si>
    <t>5.03.06.02.0.01</t>
  </si>
  <si>
    <t>5.03.06.02.0.01.01</t>
  </si>
  <si>
    <t>5.03.06.02.0.02</t>
  </si>
  <si>
    <t>5.03.06.02.0.02.04</t>
  </si>
  <si>
    <t>5.03.06.02.0.03</t>
  </si>
  <si>
    <t>5.03.06.02.0.03.01</t>
  </si>
  <si>
    <t>5.03.06.02.0.03.02</t>
  </si>
  <si>
    <t>5.03.06.02.0.03.03</t>
  </si>
  <si>
    <t>5.03.06.02.0.03.04</t>
  </si>
  <si>
    <t>5.03.06.02.0.04</t>
  </si>
  <si>
    <t>5.03.06.02.0.04.01</t>
  </si>
  <si>
    <t>5.03.06.02.0.04.05</t>
  </si>
  <si>
    <t>5.03.06.02.0.05</t>
  </si>
  <si>
    <t>5.03.06.02.0.05.01</t>
  </si>
  <si>
    <t>5.03.06.02.0.05.02</t>
  </si>
  <si>
    <t>5.03.06.02.0.05.03</t>
  </si>
  <si>
    <t>5.03.06.02.1</t>
  </si>
  <si>
    <t>5.03.06.02.1.03</t>
  </si>
  <si>
    <t>5.03.06.02.1.03.01</t>
  </si>
  <si>
    <t>5.03.06.02.1.03.02</t>
  </si>
  <si>
    <t>5.03.06.02.1.03.03</t>
  </si>
  <si>
    <t>5.03.06.02.1.04</t>
  </si>
  <si>
    <t>5.03.06.02.1.04.06</t>
  </si>
  <si>
    <t>Servicios Generales</t>
  </si>
  <si>
    <t>5.03.06.02.1.04.99</t>
  </si>
  <si>
    <t>Revision Tecnica Vehicular RETEVE</t>
  </si>
  <si>
    <t>5.03.06.02.1.06</t>
  </si>
  <si>
    <t>5.03.06.02.1.06.01</t>
  </si>
  <si>
    <t>5.03.06.02.1.07</t>
  </si>
  <si>
    <t>5.03.06.02.1.07.02</t>
  </si>
  <si>
    <t>Actividades Protocolarias y Sociales</t>
  </si>
  <si>
    <t>5.03.06.02.1.08</t>
  </si>
  <si>
    <t>5.03.06.02.1.08.05</t>
  </si>
  <si>
    <t>5.03.06.02.1.09</t>
  </si>
  <si>
    <t>5.03.06.02.1.09.99</t>
  </si>
  <si>
    <t>5.03.06.02.2</t>
  </si>
  <si>
    <t>5.03.06.02.2.01</t>
  </si>
  <si>
    <t>5.03.06.02.2.01.01</t>
  </si>
  <si>
    <t>5.03.06.02.2.02</t>
  </si>
  <si>
    <t>5.03.06.02.2.02.03</t>
  </si>
  <si>
    <t>5.03.06.02.2.04</t>
  </si>
  <si>
    <t>5.03.06.02.2.04.02</t>
  </si>
  <si>
    <t>5.03.06.02.2.99</t>
  </si>
  <si>
    <t>5.03.06.02.2.99.03</t>
  </si>
  <si>
    <t>5.03.06.02.2.99.04</t>
  </si>
  <si>
    <t>5.03.06.02.2.99.05</t>
  </si>
  <si>
    <t>5.03.06.02.2.99.06</t>
  </si>
  <si>
    <t>5.03.06.02.5</t>
  </si>
  <si>
    <t>5.03.06.02.5.01</t>
  </si>
  <si>
    <t>5.03.06.02.5.01.99</t>
  </si>
  <si>
    <t>5.03.06.03</t>
  </si>
  <si>
    <t>FORTALECIMIENTO AL CATASTRO MUNICIPAL (IBI)</t>
  </si>
  <si>
    <t>5.03.06.03.1</t>
  </si>
  <si>
    <t>5.03.06.03.1.04</t>
  </si>
  <si>
    <t>5.03.06.03.1.04.02</t>
  </si>
  <si>
    <t>5.03.06.03.1.04.03</t>
  </si>
  <si>
    <t>5.03.06.03.1.04.04</t>
  </si>
  <si>
    <t>5.03.06.03.1.04.99</t>
  </si>
  <si>
    <t>5.03.06.04</t>
  </si>
  <si>
    <t>UTILIDAD PARA MEJORAR LA CALIDAD DEL SERVICIO DE ASEO DE VIAS (ASEO VIAS Y SITIO PUBLICOS)</t>
  </si>
  <si>
    <t>5.03.06.04.1</t>
  </si>
  <si>
    <t>5.03.06.04.1.04</t>
  </si>
  <si>
    <t>5.03.06.04.1.04.06</t>
  </si>
  <si>
    <t>5.03.06.05</t>
  </si>
  <si>
    <t>PLAN DE MEJORAS DEL AREA FINANCIERO</t>
  </si>
  <si>
    <t>5.03.06.05.1</t>
  </si>
  <si>
    <t>5.03.06.05.1.04</t>
  </si>
  <si>
    <t>5.03.06.05.1.04.04</t>
  </si>
  <si>
    <t>rode</t>
  </si>
  <si>
    <t>5.03.06.05.1.04.99</t>
  </si>
  <si>
    <t>gilberto</t>
  </si>
  <si>
    <t>IBI</t>
  </si>
  <si>
    <t>5.03.06.06</t>
  </si>
  <si>
    <t>MODERNIZACION Y DESARROLLO MUNICIPAL (LEY 7313)</t>
  </si>
  <si>
    <t>5.03.06.06.5</t>
  </si>
  <si>
    <t>5.03.06.06.5.01</t>
  </si>
  <si>
    <t>5.03.06.06.5.01.01</t>
  </si>
  <si>
    <t>Maquinaria y equipo para la producción (planta electrica</t>
  </si>
  <si>
    <t>5.03.06.06.5.01.02</t>
  </si>
  <si>
    <t>5.03.06.06.5.01.03</t>
  </si>
  <si>
    <t>5.03.06.06.5.01.04</t>
  </si>
  <si>
    <t>Equipo y mobiliario de oficina (relojes, archivos seguridad)</t>
  </si>
  <si>
    <t>5.03.06.06.5.01.05</t>
  </si>
  <si>
    <t>Equipo de  cómputo (impresora carnet)</t>
  </si>
  <si>
    <t>5.03.06.06.5.01.06</t>
  </si>
  <si>
    <t>5.03.06.06.5.01.99</t>
  </si>
  <si>
    <t>5.03.06.06.5.02</t>
  </si>
  <si>
    <t>5.03.06.06.5.02.07</t>
  </si>
  <si>
    <t>Instalaciones (paneles solares)</t>
  </si>
  <si>
    <t xml:space="preserve">Proyecto (1) Modernización y Desarrollo Municipal </t>
  </si>
  <si>
    <t>5.03.06.07</t>
  </si>
  <si>
    <t>MATINA TRANSPARENTE (LEY 7313</t>
  </si>
  <si>
    <t>5.03.06.07.1</t>
  </si>
  <si>
    <t>5.03.06.07.1.03</t>
  </si>
  <si>
    <t>5.03.06.07.1.03.01</t>
  </si>
  <si>
    <t>5.03.06.07.1.03.02</t>
  </si>
  <si>
    <t>5.03.06.07.1.03.03</t>
  </si>
  <si>
    <t>5.03.06.07.1.07</t>
  </si>
  <si>
    <t>5.03.06.07.1.07.02</t>
  </si>
  <si>
    <t>Actividades protocolarias y sociales</t>
  </si>
  <si>
    <t xml:space="preserve">Proyecto (8) Formulación del Plan de Desarrollo Humano Cantonal (PDHC) a 10 y 5 años. </t>
  </si>
  <si>
    <t xml:space="preserve">Proyecto (9) Evaluación Semestral y Anual del PDHC </t>
  </si>
  <si>
    <t xml:space="preserve">Proyecto (10) Matina Transparente </t>
  </si>
  <si>
    <t>5.03.06.08</t>
  </si>
  <si>
    <t>OFICINA MUNICIPAL DE SERVICIOS SOCIALES  (IBI)</t>
  </si>
  <si>
    <t>5.03.06.08.1</t>
  </si>
  <si>
    <t>5.03.06.08.1.04</t>
  </si>
  <si>
    <t>5.03.06.08.1.04.01</t>
  </si>
  <si>
    <t>5.03.06.08.1.04.02</t>
  </si>
  <si>
    <t>5.03.06.08.1.04.99</t>
  </si>
  <si>
    <t>5.03.06.08.1.07</t>
  </si>
  <si>
    <t>5.03.06.08.1.07.01</t>
  </si>
  <si>
    <t>5.03.06.08.1.08</t>
  </si>
  <si>
    <t>5.03.06.08.1.08.05</t>
  </si>
  <si>
    <t>5.03.06.08.1.08.08</t>
  </si>
  <si>
    <t>5.03.06.08.1.09</t>
  </si>
  <si>
    <t>5.03.06.08.1.09.99</t>
  </si>
  <si>
    <t>Otros impuestos (pago de marchamos</t>
  </si>
  <si>
    <t>5.03.06.08.2</t>
  </si>
  <si>
    <t>5.03.06.08.2.01</t>
  </si>
  <si>
    <t>5.03.06.08.2.01.01</t>
  </si>
  <si>
    <t>5.03.06.08.2.02</t>
  </si>
  <si>
    <t>5.03.06.08.2.02.03</t>
  </si>
  <si>
    <t>5.03.06.08.2.04</t>
  </si>
  <si>
    <t>5.03.06.08.2.04.02</t>
  </si>
  <si>
    <t>5.03.06.08.2.99</t>
  </si>
  <si>
    <t>5.03.06.08.2.99.05</t>
  </si>
  <si>
    <t>5.03.06.08.5</t>
  </si>
  <si>
    <t>5.03.06.08.5.01</t>
  </si>
  <si>
    <t>MAQUINARIA, EQUIPO Y MOBILIARIO  (LEY 7313)</t>
  </si>
  <si>
    <t>5.03.06.08.5.01.05</t>
  </si>
  <si>
    <t>5.03.06.08.5.01.06</t>
  </si>
  <si>
    <t>5.03.06.08.5.01.99</t>
  </si>
  <si>
    <t xml:space="preserve">Proyecto (4) Oficina de Servicios Sociales </t>
  </si>
  <si>
    <t>5.03.06.09</t>
  </si>
  <si>
    <t>PLAN DE TECNOLOGIAS DE INFORMACION MUNICIPAL (LEY 7313 Y IBI)</t>
  </si>
  <si>
    <t>5.03.06.09.1</t>
  </si>
  <si>
    <t>5.03.06.09.1.01</t>
  </si>
  <si>
    <t>5.03.06.09.1.01.03</t>
  </si>
  <si>
    <t>AREA FINANCIERA SOLICITA INCLUIR 1,000,000,00 (alquiler de computo)</t>
  </si>
  <si>
    <t>5.03.06.09.5</t>
  </si>
  <si>
    <t>5.03.06.09.5.01</t>
  </si>
  <si>
    <t>5.03.06.09.5.01.05</t>
  </si>
  <si>
    <t>5.03.06.09.5.99</t>
  </si>
  <si>
    <t>5.03.06.09.5.99.03</t>
  </si>
  <si>
    <t>Bienes intangibles (licencia pagina weeb/ tramite mpales)</t>
  </si>
  <si>
    <t xml:space="preserve">Proyecto (11) Diseño Y Operación Del Sitio Electrónico Municipal </t>
  </si>
  <si>
    <t>5.03.07</t>
  </si>
  <si>
    <t>OTROS FONDOS DE INVERSIONES</t>
  </si>
  <si>
    <t>5.03.07.01</t>
  </si>
  <si>
    <t>SUMAS IMPROBADAS EN PRESUPUESTO ORDINARIO 2023</t>
  </si>
  <si>
    <t>5.03.07.01.9</t>
  </si>
  <si>
    <t>5.03.07.01.9,02</t>
  </si>
  <si>
    <t>5.03.07.01.9.02.01</t>
  </si>
  <si>
    <t>se disminuyo</t>
  </si>
  <si>
    <t>Comité cantonal</t>
  </si>
  <si>
    <t>Conapdis</t>
  </si>
  <si>
    <t>Ajustes improbacion alimentacion admin</t>
  </si>
  <si>
    <t>Ajustes improbacion actividades protocol admin</t>
  </si>
  <si>
    <t>PROGRAMA DE INVERSIONES</t>
  </si>
  <si>
    <t>GASTOS CAPITALIZABLE</t>
  </si>
  <si>
    <t>PROYECTOS: EDIFICIOS</t>
  </si>
  <si>
    <t>PROYECTO: VIAS DE COMUNICACIÓN</t>
  </si>
  <si>
    <t>PROYECTO:  OTROS PROYECTOS</t>
  </si>
  <si>
    <t>III-01-01</t>
  </si>
  <si>
    <t>III-02-01</t>
  </si>
  <si>
    <t>III-02-02</t>
  </si>
  <si>
    <t>III-02-03</t>
  </si>
  <si>
    <t>III-02-04</t>
  </si>
  <si>
    <t>III-02-05</t>
  </si>
  <si>
    <t>III-02-06</t>
  </si>
  <si>
    <t>III-02-07</t>
  </si>
  <si>
    <t>III-02-08</t>
  </si>
  <si>
    <t>III-06-01</t>
  </si>
  <si>
    <t>III-06-02</t>
  </si>
  <si>
    <t>III-06-03</t>
  </si>
  <si>
    <t>III-06-04</t>
  </si>
  <si>
    <t>III-06-05</t>
  </si>
  <si>
    <t>III-06-08</t>
  </si>
  <si>
    <t>III-06-09</t>
  </si>
  <si>
    <t>Unidad Tecnica de Gestión Vial Municipal (Ley 8114)</t>
  </si>
  <si>
    <t>Mantenimiento rutinario de la red vial cantonal (ley 8114)</t>
  </si>
  <si>
    <t>Mantenimiento periódico de la red vial cantonal (ley 8114)</t>
  </si>
  <si>
    <t>Mejoramiento de la red vial cantonal (ley 8114)</t>
  </si>
  <si>
    <t>Rehabilitación de la red vial cantonal (ley 8114)</t>
  </si>
  <si>
    <t>Reconstrucción de la red vial cantonal (ley 8114)</t>
  </si>
  <si>
    <t xml:space="preserve">Amortización e intereses préstamo IFAM "mejoramiento ruedo, ciclovías y aceras cantón de Matina" </t>
  </si>
  <si>
    <t>Cumplimiento ley 9976 movilidad peatonal (bienes inmuebles)</t>
  </si>
  <si>
    <t>Dirección técnica y estudios</t>
  </si>
  <si>
    <t>10% utilidad para el desarrollo del servicio de la recolección de basura</t>
  </si>
  <si>
    <t>Fortalecimiento al catastro municipal</t>
  </si>
  <si>
    <t>10% utilidad para el desarrollo del servicio de aseo de vías</t>
  </si>
  <si>
    <t>Plan de mejoras del área financiero</t>
  </si>
  <si>
    <t>Oficina municipal de servicios sociales (IBI)</t>
  </si>
  <si>
    <t>Plan de tecnologías de información municipal (ley 7313</t>
  </si>
  <si>
    <t>TOTAL PROYECTO</t>
  </si>
  <si>
    <t>CODIFICADOR POR OBJETO DEL GASTO</t>
  </si>
  <si>
    <t>PROGRAMA No. II: SERVICIOS COMUNALES</t>
  </si>
  <si>
    <t>Recursos Humanos</t>
  </si>
  <si>
    <t>Alcaldia</t>
  </si>
  <si>
    <t>Gerencia Administrativa</t>
  </si>
  <si>
    <t>Secretaria concejo Mpal</t>
  </si>
  <si>
    <t>Area Tributaria</t>
  </si>
  <si>
    <t>Informatico</t>
  </si>
  <si>
    <t>Archivo</t>
  </si>
  <si>
    <t>Area Financiera</t>
  </si>
  <si>
    <t>Administracion General</t>
  </si>
  <si>
    <t>Auditoria Interna</t>
  </si>
  <si>
    <t>Administración de Inversiones Propias</t>
  </si>
  <si>
    <t>Registro de deudas, Fondos y Transfeencias</t>
  </si>
  <si>
    <t>TOTAL PROGRAMA I</t>
  </si>
  <si>
    <t>Aseos de Vias</t>
  </si>
  <si>
    <t>Recolección de Basura</t>
  </si>
  <si>
    <t>Mantenimiento de Caminos y Calles</t>
  </si>
  <si>
    <t>Cementerios</t>
  </si>
  <si>
    <t>Mercados, Plazas y Ferias</t>
  </si>
  <si>
    <t xml:space="preserve">Biblioteca </t>
  </si>
  <si>
    <t xml:space="preserve">Cultural y Deportivo- CPJ y Festividades </t>
  </si>
  <si>
    <t>Educativo. Cultural, y Deportivos</t>
  </si>
  <si>
    <t>Oficina atencion social</t>
  </si>
  <si>
    <t>Servicios Sociales - VICE ALCALDIA</t>
  </si>
  <si>
    <t>CONAPAM</t>
  </si>
  <si>
    <t>Servicios Sociales y Complementarios</t>
  </si>
  <si>
    <t>Alcantarillado Sanitario</t>
  </si>
  <si>
    <t>Depósito y Tratamiento de Basura</t>
  </si>
  <si>
    <t>Seguridad Vial</t>
  </si>
  <si>
    <t>Proteccion al Medio Ambiente</t>
  </si>
  <si>
    <t>Seguridad y Vigilancia en la comunidad</t>
  </si>
  <si>
    <t>Atención de Emergencias Cantonales</t>
  </si>
  <si>
    <t>Aporte en especie para servicios comunitarios</t>
  </si>
  <si>
    <t>TOTAL PROGRAMA II</t>
  </si>
  <si>
    <t>0.01</t>
  </si>
  <si>
    <t xml:space="preserve">Contribución Patronal al Seguro de Pensiones de la Caja Costarricense de Seguro Social  </t>
  </si>
  <si>
    <t>Alquiler  de equipo y derechos para telecomunicaciones</t>
  </si>
  <si>
    <t>Contratacion servicios de apoyo</t>
  </si>
  <si>
    <t>Poliza de riesgo</t>
  </si>
  <si>
    <t>Poliza vehicular</t>
  </si>
  <si>
    <t>Ministerio de Hacienda (MHD)  Anexo Nº4</t>
  </si>
  <si>
    <t>Junta Administrativa del Registro Nacional  Anexo Nº4</t>
  </si>
  <si>
    <t xml:space="preserve">Comisión Nacional para la Gestión de la Biodiversidad </t>
  </si>
  <si>
    <t>Consejo Nacional de Persona con discapacidad  (CONAPDIS)</t>
  </si>
  <si>
    <t>Fondos de Parques Nacionales</t>
  </si>
  <si>
    <t>Juntas de Educación   (Anexo Nº3)</t>
  </si>
  <si>
    <t>Comités cantónales de deportes y Recreación</t>
  </si>
  <si>
    <t>Federación de Municipalidades de cantones Productores de Banano (caproba)</t>
  </si>
  <si>
    <t xml:space="preserve">Aporte cuota Federación </t>
  </si>
  <si>
    <t>Aporte convenio Unidad Técnica Municipal</t>
  </si>
  <si>
    <t>Distribucion Alcaldia</t>
  </si>
  <si>
    <t>Organización estructural</t>
  </si>
  <si>
    <t>Unión Nacional de Gobiernos Locales</t>
  </si>
  <si>
    <t xml:space="preserve">Impuestos sobre la propiedad de  bienes inmuebles          </t>
  </si>
  <si>
    <t>TOTAL PROGRAMA</t>
  </si>
  <si>
    <t>(prestamo bco)</t>
  </si>
  <si>
    <t>servicio de apoyo y alquiler de equipo en proyectos</t>
  </si>
  <si>
    <t>Servicio de apoyo</t>
  </si>
  <si>
    <t>SUMA PRESUPUESTO APROBADO CONCEJO MPAL</t>
  </si>
  <si>
    <t>DIFERENCIA</t>
  </si>
  <si>
    <t xml:space="preserve">programa I </t>
  </si>
  <si>
    <t>programa II</t>
  </si>
  <si>
    <t>programa III</t>
  </si>
  <si>
    <t>programa III sin ajustes</t>
  </si>
  <si>
    <t>saldo sipp</t>
  </si>
  <si>
    <t>sumas no modificadas</t>
  </si>
  <si>
    <t>DIFERENCIA C/PRESUP</t>
  </si>
  <si>
    <t>NO MODIFIC</t>
  </si>
  <si>
    <t>SIPP</t>
  </si>
  <si>
    <t>Códificador por Clasificador Económico</t>
  </si>
  <si>
    <t>Códificador por Objeto al Gasto</t>
  </si>
  <si>
    <t>PROGRAMA No. I: DIRECCION Y ADMINISTRACION GENERAL</t>
  </si>
  <si>
    <t xml:space="preserve">Aseo de Vias </t>
  </si>
  <si>
    <t>Cultural y Deportivo</t>
  </si>
  <si>
    <t>Oficina de la Mujer</t>
  </si>
  <si>
    <t>Centros de cuido</t>
  </si>
  <si>
    <t>PROYECTOS</t>
  </si>
  <si>
    <t xml:space="preserve">TOTAL PRESUPUESTO ORDINARIO </t>
  </si>
  <si>
    <t>PROYECTOS PERIODO 2022</t>
  </si>
  <si>
    <t>Mejoras biblioteca  Municipal (ley 7313)</t>
  </si>
  <si>
    <t>REGIDORES</t>
  </si>
  <si>
    <t>Mejoras Salones comunales del cantón (ley 7313)</t>
  </si>
  <si>
    <t>Mejoras bodega municipal comisión de emergencia (ley 7313</t>
  </si>
  <si>
    <t>Embellecimiento edificios municipales</t>
  </si>
  <si>
    <t>Se incluyeron el aporte a la EMPRESA SERVICIOS</t>
  </si>
  <si>
    <t>Restauración estaciones ferrocarriles para oficina de la  cultura municipal (ley 7313)</t>
  </si>
  <si>
    <t>Construcción de capilla de velación de Matina centro (ley 7313)</t>
  </si>
  <si>
    <t>Remodelación y mejoras centro de cuido adulto mayor del cantón (ley 7313)</t>
  </si>
  <si>
    <t>Construcción o mejoras paradas de buses del cantón (ley 7313)</t>
  </si>
  <si>
    <t>Construcción o mejoras escuelas del cantón (ley 7313)</t>
  </si>
  <si>
    <t>Mejoras Cen Cinai del cantón (ley 7313)</t>
  </si>
  <si>
    <t>Remodelación y mejoras iglesia católica de Espavel (ley 7313)</t>
  </si>
  <si>
    <t>Unidad técnica de gestión vial municipal ley 8114)</t>
  </si>
  <si>
    <t>Construcción de rampas en aceras en cumplimiento a la ley 7600 (ley 7313</t>
  </si>
  <si>
    <t>Limpieza y recaba zanjos distrito de Bataan (ley 7313</t>
  </si>
  <si>
    <t>Utilidad para mejorar la calidad del servicio de la recolección de basura (recolección de basura)</t>
  </si>
  <si>
    <t xml:space="preserve">Fortalecimiento al catastro municipal </t>
  </si>
  <si>
    <t>Utilidad para mejorar la calidad del servicio de aseo de vías (aseo vías y sitio públicos)</t>
  </si>
  <si>
    <t>Utilidad para mejorar la calidad del servicio de cementerios (servicio de cementerios)</t>
  </si>
  <si>
    <t>Modernización y desarrollo municipal (ley 7313)</t>
  </si>
  <si>
    <t>Matina transparente (ley 7313</t>
  </si>
  <si>
    <t>Oficina Municipal de servicios sociales (IBI)</t>
  </si>
  <si>
    <t>Bolsas personalizadas para la recolección de residuos valorizables (ley 7313</t>
  </si>
  <si>
    <t>Protección humanitaria ante la pandemia covid-19 (ley 7313)</t>
  </si>
  <si>
    <t>Compra de terreno plan de lotificación vivienda social (ley 7313)</t>
  </si>
  <si>
    <t>Mejoras campos deportivos municipales del cantón (ley 7313)</t>
  </si>
  <si>
    <t>Compra de implementos deportivos (ley 7313)</t>
  </si>
  <si>
    <t>Remodelación y mejoras parques municipales del cantón (ley 7313)</t>
  </si>
  <si>
    <t>Compra de motobomba y desbrozadora para asociación desarrollo integral larga distancia (ley 7313)</t>
  </si>
  <si>
    <t>Remodelación y mejoras camerino de futbol del cantón (ley 7313)</t>
  </si>
  <si>
    <t>Mejoras cementerio, construcción de nichos y compra de equipo cementerio de Matina (ley 7313)</t>
  </si>
  <si>
    <t>Equipamiento y mobiliario asociación desarrollo integral de Larga Distancia (ley 7313)</t>
  </si>
  <si>
    <t>Compra de play ground y gimnasio biosaludable en el cantón de Matina (ley 7313)</t>
  </si>
  <si>
    <t>Remodelación, mejoras boulevard de Bataan (ley 7313)</t>
  </si>
  <si>
    <t>Compra e instalación tubería agua potable barrio las machas (ley 7313)</t>
  </si>
  <si>
    <t>Compra mobiliario salon comunal del Canton (ley 7313)</t>
  </si>
  <si>
    <t>DISTRIBUCION DE RETRIBUCION POR AÑOS DE SERVICIOS PERIODO 2022</t>
  </si>
  <si>
    <t>DISTRIBUCION DEFINITIVA DE RETRIBUCION POR AÑOS DE SERVICIOS PERIODO 2021</t>
  </si>
  <si>
    <t>DIFERENCIA ENTRE 2021 Y 2022</t>
  </si>
  <si>
    <t>PRESUPUESTO INICIAL 2021</t>
  </si>
  <si>
    <t>PERIODO 2021</t>
  </si>
  <si>
    <t>VARIACIONES</t>
  </si>
  <si>
    <t xml:space="preserve">CLASIFICADOR POR OBJETO DEL GASTO </t>
  </si>
  <si>
    <t>CLASIFICADOR ECONOMICO DEL GASTO DEL 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</si>
</sst>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_ ;[Red]\-#,##0.00\ "/>
  </numFmts>
  <fonts count="1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Malgun Gothic"/>
      <family val="2"/>
    </font>
    <font>
      <sz val="9"/>
      <name val="Malgun Gothic"/>
      <family val="2"/>
    </font>
    <font>
      <b/>
      <u/>
      <sz val="9"/>
      <name val="Malgun Gothic"/>
      <family val="2"/>
    </font>
    <font>
      <sz val="9"/>
      <color indexed="10"/>
      <name val="Malgun Gothic"/>
      <family val="2"/>
    </font>
    <font>
      <sz val="10"/>
      <name val="Malgun Gothic"/>
      <family val="2"/>
    </font>
    <font>
      <sz val="11"/>
      <name val="Malgun Gothic"/>
      <family val="2"/>
    </font>
    <font>
      <b/>
      <sz val="10"/>
      <name val="Malgun Gothic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11"/>
      <color indexed="8"/>
      <name val="Malgun Gothic"/>
      <family val="2"/>
    </font>
    <font>
      <b/>
      <sz val="11"/>
      <color indexed="8"/>
      <name val="Malgun Gothic"/>
      <family val="2"/>
    </font>
    <font>
      <b/>
      <sz val="11"/>
      <name val="Malgun Gothic"/>
      <family val="2"/>
    </font>
    <font>
      <b/>
      <i/>
      <sz val="10"/>
      <name val="Arial"/>
      <family val="2"/>
    </font>
    <font>
      <b/>
      <i/>
      <sz val="11"/>
      <name val="Malgun Gothic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Malgun Gothic"/>
      <family val="2"/>
    </font>
    <font>
      <i/>
      <sz val="9"/>
      <name val="Malgun Gothic"/>
      <family val="2"/>
    </font>
    <font>
      <b/>
      <sz val="12"/>
      <name val="Malgun Gothic"/>
      <family val="2"/>
    </font>
    <font>
      <b/>
      <i/>
      <sz val="10"/>
      <name val="Malgun Gothic"/>
      <family val="2"/>
    </font>
    <font>
      <sz val="10"/>
      <name val="Arial"/>
      <family val="2"/>
    </font>
    <font>
      <b/>
      <sz val="10"/>
      <name val="Bradley Hand ITC"/>
      <family val="4"/>
    </font>
    <font>
      <b/>
      <u/>
      <sz val="10"/>
      <name val="Malgun Gothic"/>
      <family val="2"/>
    </font>
    <font>
      <sz val="9"/>
      <color indexed="62"/>
      <name val="Malgun Gothic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Malgun Gothic"/>
      <family val="2"/>
    </font>
    <font>
      <b/>
      <sz val="10"/>
      <color indexed="8"/>
      <name val="Malgun Gothic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Malgun Gothic"/>
      <family val="2"/>
    </font>
    <font>
      <b/>
      <sz val="9"/>
      <color rgb="FFFF0000"/>
      <name val="Malgun Gothic"/>
      <family val="2"/>
    </font>
    <font>
      <b/>
      <u/>
      <sz val="9"/>
      <color rgb="FFFF0000"/>
      <name val="Malgun Gothic"/>
      <family val="2"/>
    </font>
    <font>
      <sz val="9"/>
      <color theme="1"/>
      <name val="Malgun Gothic"/>
      <family val="2"/>
    </font>
    <font>
      <b/>
      <u/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2"/>
      <color theme="9" tint="-0.249977111117893"/>
      <name val="Book Antiqua"/>
      <family val="1"/>
    </font>
    <font>
      <b/>
      <sz val="11"/>
      <color theme="6" tint="-0.499984740745262"/>
      <name val="Malgun Gothic"/>
      <family val="2"/>
    </font>
    <font>
      <b/>
      <sz val="11"/>
      <color theme="4" tint="-0.249977111117893"/>
      <name val="Malgun Gothic"/>
      <family val="2"/>
    </font>
    <font>
      <sz val="11"/>
      <color rgb="FF993300"/>
      <name val="Malgun Gothic"/>
      <family val="2"/>
    </font>
    <font>
      <sz val="9"/>
      <color rgb="FF993300"/>
      <name val="Malgun Gothic"/>
      <family val="2"/>
    </font>
    <font>
      <b/>
      <sz val="9"/>
      <color rgb="FF993300"/>
      <name val="Malgun Gothic"/>
      <family val="2"/>
    </font>
    <font>
      <b/>
      <u/>
      <sz val="9"/>
      <color rgb="FF993300"/>
      <name val="Malgun Gothic"/>
      <family val="2"/>
    </font>
    <font>
      <b/>
      <sz val="11"/>
      <color theme="4" tint="-0.249977111117893"/>
      <name val="Lucida Handwriting"/>
      <family val="4"/>
    </font>
    <font>
      <sz val="11"/>
      <color theme="6" tint="-0.499984740745262"/>
      <name val="Malgun Gothic"/>
      <family val="2"/>
    </font>
    <font>
      <sz val="11"/>
      <color theme="4" tint="-0.249977111117893"/>
      <name val="Book Antiqua"/>
      <family val="1"/>
    </font>
    <font>
      <b/>
      <sz val="11"/>
      <color theme="4" tint="-0.499984740745262"/>
      <name val="Book Antiqua"/>
      <family val="1"/>
    </font>
    <font>
      <i/>
      <sz val="9"/>
      <color theme="1"/>
      <name val="Malgun Gothic"/>
      <family val="2"/>
    </font>
    <font>
      <sz val="11"/>
      <color theme="5" tint="-0.249977111117893"/>
      <name val="Malgun Gothic"/>
      <family val="2"/>
    </font>
    <font>
      <sz val="11"/>
      <color rgb="FF000000"/>
      <name val="Malgun Gothic"/>
      <family val="2"/>
    </font>
    <font>
      <sz val="11"/>
      <color theme="4" tint="-0.249977111117893"/>
      <name val="Malgun Gothic"/>
      <family val="2"/>
    </font>
    <font>
      <b/>
      <u/>
      <sz val="9"/>
      <color theme="5" tint="-0.249977111117893"/>
      <name val="Malgun Gothic"/>
      <family val="2"/>
    </font>
    <font>
      <sz val="9"/>
      <color theme="5" tint="-0.249977111117893"/>
      <name val="Malgun Gothic"/>
      <family val="2"/>
    </font>
    <font>
      <b/>
      <sz val="9"/>
      <color theme="5" tint="-0.249977111117893"/>
      <name val="Malgun Gothic"/>
      <family val="2"/>
    </font>
    <font>
      <b/>
      <u/>
      <sz val="9"/>
      <color rgb="FFC65911"/>
      <name val="Malgun Gothic"/>
      <family val="2"/>
    </font>
    <font>
      <b/>
      <sz val="9"/>
      <color rgb="FFC65911"/>
      <name val="Malgun Gothic"/>
      <family val="2"/>
    </font>
    <font>
      <sz val="9"/>
      <color rgb="FFC65911"/>
      <name val="Malgun Gothic"/>
      <family val="2"/>
    </font>
    <font>
      <sz val="9"/>
      <color rgb="FFC00000"/>
      <name val="Malgun Gothic"/>
      <family val="2"/>
    </font>
    <font>
      <b/>
      <u/>
      <sz val="9"/>
      <color rgb="FFC00000"/>
      <name val="Malgun Gothic"/>
      <family val="2"/>
    </font>
    <font>
      <b/>
      <sz val="9"/>
      <color rgb="FFC00000"/>
      <name val="Malgun Gothic"/>
      <family val="2"/>
    </font>
    <font>
      <sz val="10"/>
      <color theme="1"/>
      <name val="Malgun Gothic"/>
      <family val="2"/>
    </font>
    <font>
      <sz val="11"/>
      <color theme="1"/>
      <name val="Malgun Gothic"/>
      <family val="2"/>
    </font>
    <font>
      <sz val="10"/>
      <color theme="6" tint="-0.499984740745262"/>
      <name val="Malgun Gothic"/>
      <family val="2"/>
    </font>
    <font>
      <b/>
      <sz val="11"/>
      <color theme="8" tint="-0.249977111117893"/>
      <name val="Malgun Gothic"/>
      <family val="2"/>
    </font>
    <font>
      <b/>
      <sz val="9"/>
      <color theme="7" tint="-0.249977111117893"/>
      <name val="Malgun Gothic"/>
      <family val="2"/>
    </font>
    <font>
      <sz val="11"/>
      <name val="Calibri"/>
      <family val="2"/>
      <scheme val="minor"/>
    </font>
    <font>
      <sz val="9"/>
      <color rgb="FF9C6500"/>
      <name val="Malgun Gothic"/>
      <family val="2"/>
    </font>
    <font>
      <sz val="9"/>
      <color rgb="FF2F5496"/>
      <name val="Malgun Gothic"/>
      <family val="2"/>
    </font>
    <font>
      <sz val="9"/>
      <color rgb="FF00B0F0"/>
      <name val="Malgun Gothic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color theme="1"/>
      <name val="Malgun Gothic"/>
      <family val="2"/>
    </font>
    <font>
      <sz val="12"/>
      <color theme="1"/>
      <name val="Malgun Gothic"/>
      <family val="2"/>
    </font>
    <font>
      <sz val="9"/>
      <color rgb="FF9C5700"/>
      <name val="Malgun Gothic"/>
      <family val="2"/>
    </font>
    <font>
      <b/>
      <sz val="11"/>
      <color rgb="FF000000"/>
      <name val="Malgun Gothic"/>
      <family val="2"/>
    </font>
    <font>
      <b/>
      <i/>
      <sz val="11"/>
      <color theme="1"/>
      <name val="Malgun Gothic"/>
      <family val="2"/>
    </font>
    <font>
      <b/>
      <sz val="11"/>
      <color theme="1"/>
      <name val="Malgun Gothic"/>
      <family val="2"/>
    </font>
    <font>
      <sz val="11"/>
      <color theme="8" tint="-0.249977111117893"/>
      <name val="Malgun Gothic"/>
      <family val="2"/>
    </font>
    <font>
      <sz val="10"/>
      <color theme="8" tint="-0.249977111117893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4" tint="-0.249977111117893"/>
      <name val="Malgun Gothic"/>
      <family val="2"/>
    </font>
    <font>
      <b/>
      <sz val="11"/>
      <color theme="0"/>
      <name val="Malgun Gothic"/>
      <family val="2"/>
    </font>
    <font>
      <b/>
      <sz val="10"/>
      <color theme="0"/>
      <name val="Malgun Gothic"/>
      <family val="2"/>
    </font>
    <font>
      <b/>
      <sz val="11"/>
      <color rgb="FF2F75B5"/>
      <name val="Malgun Gothic"/>
      <family val="2"/>
    </font>
    <font>
      <b/>
      <sz val="12"/>
      <color theme="0"/>
      <name val="Malgun Gothic"/>
      <family val="2"/>
    </font>
    <font>
      <sz val="10"/>
      <color indexed="62"/>
      <name val="Malgun Gothic"/>
      <family val="2"/>
    </font>
    <font>
      <sz val="10"/>
      <color indexed="10"/>
      <name val="Malgun Gothic"/>
      <family val="2"/>
    </font>
    <font>
      <sz val="10"/>
      <color rgb="FFFF0000"/>
      <name val="Malgun Gothic"/>
      <family val="2"/>
    </font>
    <font>
      <b/>
      <sz val="10"/>
      <color rgb="FFFF0000"/>
      <name val="Malgun Gothic"/>
      <family val="2"/>
    </font>
    <font>
      <b/>
      <u/>
      <sz val="10"/>
      <color rgb="FFFF0000"/>
      <name val="Malgun Gothic"/>
      <family val="2"/>
    </font>
    <font>
      <b/>
      <sz val="10"/>
      <color theme="9" tint="-0.249977111117893"/>
      <name val="Malgun Gothic"/>
      <family val="2"/>
    </font>
    <font>
      <sz val="11"/>
      <color rgb="FF9C000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sz val="9"/>
      <color theme="4" tint="-0.249977111117893"/>
      <name val="Malgun Gothic"/>
      <family val="2"/>
    </font>
    <font>
      <sz val="11"/>
      <color theme="4" tint="-0.249977111117893"/>
      <name val="Calibri"/>
      <family val="2"/>
      <scheme val="minor"/>
    </font>
    <font>
      <sz val="10"/>
      <color theme="5" tint="-0.499984740745262"/>
      <name val="Malgun Gothic"/>
      <family val="2"/>
    </font>
    <font>
      <sz val="9"/>
      <color rgb="FF0070C0"/>
      <name val="Malgun Gothic"/>
      <family val="2"/>
    </font>
    <font>
      <sz val="8"/>
      <name val="Calibri"/>
      <family val="2"/>
      <scheme val="minor"/>
    </font>
    <font>
      <sz val="9"/>
      <color rgb="FF9C0006"/>
      <name val="Malgun Gothic"/>
      <family val="2"/>
    </font>
    <font>
      <sz val="8"/>
      <name val="Malgun Gothic"/>
      <family val="2"/>
    </font>
    <font>
      <b/>
      <sz val="10"/>
      <color theme="8" tint="-0.499984740745262"/>
      <name val="Bradley Hand ITC"/>
      <family val="4"/>
    </font>
    <font>
      <sz val="10"/>
      <color rgb="FF006100"/>
      <name val="Malgun Gothic"/>
      <family val="2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6EFCE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8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43" fontId="3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3" fillId="0" borderId="0"/>
    <xf numFmtId="0" fontId="31" fillId="0" borderId="0"/>
    <xf numFmtId="0" fontId="13" fillId="0" borderId="0"/>
    <xf numFmtId="0" fontId="21" fillId="0" borderId="0"/>
    <xf numFmtId="0" fontId="26" fillId="0" borderId="0"/>
    <xf numFmtId="0" fontId="35" fillId="0" borderId="0"/>
    <xf numFmtId="0" fontId="3" fillId="0" borderId="0"/>
    <xf numFmtId="0" fontId="3" fillId="0" borderId="0"/>
    <xf numFmtId="0" fontId="103" fillId="11" borderId="0" applyNumberFormat="0" applyBorder="0" applyAlignment="0" applyProtection="0"/>
  </cellStyleXfs>
  <cellXfs count="844">
    <xf numFmtId="0" fontId="0" fillId="0" borderId="0" xfId="0"/>
    <xf numFmtId="0" fontId="2" fillId="0" borderId="0" xfId="11" applyFont="1"/>
    <xf numFmtId="0" fontId="1" fillId="0" borderId="0" xfId="11" applyFont="1"/>
    <xf numFmtId="0" fontId="5" fillId="0" borderId="0" xfId="11" applyFont="1"/>
    <xf numFmtId="0" fontId="5" fillId="0" borderId="0" xfId="11" applyFont="1" applyAlignment="1">
      <alignment vertical="top" wrapText="1"/>
    </xf>
    <xf numFmtId="0" fontId="4" fillId="0" borderId="0" xfId="11" applyFont="1" applyAlignment="1">
      <alignment horizontal="right"/>
    </xf>
    <xf numFmtId="0" fontId="4" fillId="0" borderId="0" xfId="11" applyFont="1"/>
    <xf numFmtId="0" fontId="4" fillId="0" borderId="0" xfId="11" applyFont="1" applyAlignment="1">
      <alignment vertical="top" wrapText="1"/>
    </xf>
    <xf numFmtId="0" fontId="6" fillId="0" borderId="0" xfId="11" applyFont="1" applyAlignment="1">
      <alignment vertical="top" wrapText="1"/>
    </xf>
    <xf numFmtId="4" fontId="5" fillId="0" borderId="0" xfId="11" applyNumberFormat="1" applyFont="1"/>
    <xf numFmtId="0" fontId="5" fillId="0" borderId="0" xfId="11" applyFont="1" applyAlignment="1">
      <alignment horizontal="right"/>
    </xf>
    <xf numFmtId="0" fontId="42" fillId="0" borderId="0" xfId="11" applyFont="1" applyAlignment="1">
      <alignment vertical="top" wrapText="1"/>
    </xf>
    <xf numFmtId="0" fontId="7" fillId="0" borderId="0" xfId="11" applyFont="1" applyAlignment="1">
      <alignment vertical="top" wrapText="1"/>
    </xf>
    <xf numFmtId="0" fontId="5" fillId="0" borderId="1" xfId="11" applyFont="1" applyBorder="1" applyAlignment="1">
      <alignment horizontal="right"/>
    </xf>
    <xf numFmtId="0" fontId="5" fillId="0" borderId="1" xfId="11" applyFont="1" applyBorder="1" applyAlignment="1">
      <alignment vertical="top" wrapText="1"/>
    </xf>
    <xf numFmtId="0" fontId="4" fillId="0" borderId="0" xfId="11" applyFont="1" applyAlignment="1">
      <alignment horizontal="center"/>
    </xf>
    <xf numFmtId="0" fontId="43" fillId="0" borderId="0" xfId="11" applyFont="1" applyAlignment="1">
      <alignment horizontal="right"/>
    </xf>
    <xf numFmtId="0" fontId="44" fillId="0" borderId="0" xfId="11" applyFont="1" applyAlignment="1">
      <alignment vertical="top" wrapText="1"/>
    </xf>
    <xf numFmtId="0" fontId="42" fillId="0" borderId="0" xfId="11" applyFont="1" applyAlignment="1">
      <alignment horizontal="right"/>
    </xf>
    <xf numFmtId="0" fontId="45" fillId="0" borderId="0" xfId="0" applyFont="1" applyAlignment="1">
      <alignment horizontal="left"/>
    </xf>
    <xf numFmtId="0" fontId="45" fillId="0" borderId="0" xfId="0" applyFont="1"/>
    <xf numFmtId="4" fontId="4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top"/>
    </xf>
    <xf numFmtId="0" fontId="42" fillId="0" borderId="0" xfId="0" applyFont="1" applyAlignment="1">
      <alignment horizontal="left"/>
    </xf>
    <xf numFmtId="4" fontId="4" fillId="0" borderId="0" xfId="11" applyNumberFormat="1" applyFont="1"/>
    <xf numFmtId="0" fontId="48" fillId="0" borderId="0" xfId="0" applyFont="1" applyAlignment="1">
      <alignment horizontal="left"/>
    </xf>
    <xf numFmtId="4" fontId="5" fillId="0" borderId="0" xfId="5" applyNumberFormat="1" applyFont="1" applyFill="1" applyBorder="1" applyAlignment="1"/>
    <xf numFmtId="2" fontId="49" fillId="0" borderId="0" xfId="17" applyNumberFormat="1" applyFont="1" applyAlignment="1">
      <alignment vertical="center"/>
    </xf>
    <xf numFmtId="4" fontId="49" fillId="0" borderId="0" xfId="17" applyNumberFormat="1" applyFont="1" applyAlignment="1">
      <alignment vertical="center"/>
    </xf>
    <xf numFmtId="0" fontId="49" fillId="0" borderId="0" xfId="17" applyFont="1" applyAlignment="1">
      <alignment vertical="center"/>
    </xf>
    <xf numFmtId="2" fontId="50" fillId="0" borderId="0" xfId="17" applyNumberFormat="1" applyFont="1" applyAlignment="1">
      <alignment vertical="center"/>
    </xf>
    <xf numFmtId="0" fontId="50" fillId="0" borderId="0" xfId="17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0" fontId="5" fillId="0" borderId="0" xfId="11" applyNumberFormat="1" applyFont="1"/>
    <xf numFmtId="10" fontId="4" fillId="0" borderId="0" xfId="11" applyNumberFormat="1" applyFont="1"/>
    <xf numFmtId="0" fontId="51" fillId="0" borderId="5" xfId="0" applyFont="1" applyBorder="1" applyAlignment="1">
      <alignment horizontal="center" vertical="center" wrapText="1"/>
    </xf>
    <xf numFmtId="4" fontId="52" fillId="0" borderId="0" xfId="5" applyNumberFormat="1" applyFont="1" applyFill="1" applyBorder="1" applyAlignment="1"/>
    <xf numFmtId="2" fontId="55" fillId="0" borderId="0" xfId="17" applyNumberFormat="1" applyFont="1" applyAlignment="1">
      <alignment horizontal="right" vertical="center"/>
    </xf>
    <xf numFmtId="0" fontId="3" fillId="0" borderId="0" xfId="11"/>
    <xf numFmtId="0" fontId="55" fillId="0" borderId="0" xfId="17" applyFont="1" applyAlignment="1">
      <alignment horizontal="right" vertical="center"/>
    </xf>
    <xf numFmtId="0" fontId="56" fillId="0" borderId="0" xfId="11" applyFont="1"/>
    <xf numFmtId="0" fontId="57" fillId="0" borderId="0" xfId="11" applyFont="1"/>
    <xf numFmtId="0" fontId="56" fillId="0" borderId="0" xfId="17" applyFont="1" applyAlignment="1">
      <alignment horizontal="right" vertical="center"/>
    </xf>
    <xf numFmtId="0" fontId="57" fillId="0" borderId="0" xfId="17" applyFont="1" applyAlignment="1">
      <alignment horizontal="right" vertical="center"/>
    </xf>
    <xf numFmtId="0" fontId="55" fillId="0" borderId="0" xfId="17" applyFont="1" applyAlignment="1">
      <alignment horizontal="center" vertical="center"/>
    </xf>
    <xf numFmtId="0" fontId="58" fillId="0" borderId="0" xfId="11" applyFont="1" applyAlignment="1">
      <alignment horizontal="center" vertical="justify"/>
    </xf>
    <xf numFmtId="0" fontId="10" fillId="0" borderId="0" xfId="17" applyFont="1" applyAlignment="1">
      <alignment horizontal="justify"/>
    </xf>
    <xf numFmtId="10" fontId="10" fillId="0" borderId="0" xfId="17" applyNumberFormat="1" applyFont="1" applyAlignment="1">
      <alignment horizontal="right"/>
    </xf>
    <xf numFmtId="10" fontId="11" fillId="0" borderId="0" xfId="17" applyNumberFormat="1" applyFont="1" applyAlignment="1">
      <alignment horizontal="right"/>
    </xf>
    <xf numFmtId="0" fontId="8" fillId="0" borderId="0" xfId="17" applyFont="1" applyAlignment="1">
      <alignment horizontal="justify"/>
    </xf>
    <xf numFmtId="10" fontId="8" fillId="0" borderId="0" xfId="17" applyNumberFormat="1" applyFont="1" applyAlignment="1">
      <alignment horizontal="right"/>
    </xf>
    <xf numFmtId="10" fontId="12" fillId="0" borderId="0" xfId="17" applyNumberFormat="1" applyFont="1" applyAlignment="1">
      <alignment horizontal="right"/>
    </xf>
    <xf numFmtId="0" fontId="12" fillId="0" borderId="0" xfId="17" applyFont="1" applyAlignment="1">
      <alignment horizontal="right"/>
    </xf>
    <xf numFmtId="10" fontId="11" fillId="0" borderId="0" xfId="7" applyNumberFormat="1" applyFont="1" applyFill="1" applyBorder="1" applyAlignment="1">
      <alignment horizontal="right"/>
    </xf>
    <xf numFmtId="10" fontId="12" fillId="0" borderId="0" xfId="18" applyNumberFormat="1" applyFont="1" applyAlignment="1">
      <alignment horizontal="right"/>
    </xf>
    <xf numFmtId="0" fontId="8" fillId="0" borderId="0" xfId="11" applyFont="1"/>
    <xf numFmtId="0" fontId="12" fillId="0" borderId="0" xfId="11" applyFont="1"/>
    <xf numFmtId="4" fontId="9" fillId="0" borderId="0" xfId="13" applyNumberFormat="1" applyFont="1"/>
    <xf numFmtId="4" fontId="13" fillId="0" borderId="0" xfId="13" applyNumberFormat="1"/>
    <xf numFmtId="0" fontId="13" fillId="0" borderId="0" xfId="13"/>
    <xf numFmtId="0" fontId="14" fillId="0" borderId="0" xfId="13" applyFont="1"/>
    <xf numFmtId="49" fontId="14" fillId="0" borderId="0" xfId="13" applyNumberFormat="1" applyFont="1"/>
    <xf numFmtId="4" fontId="9" fillId="0" borderId="0" xfId="7" applyNumberFormat="1" applyFont="1" applyFill="1" applyBorder="1" applyAlignment="1"/>
    <xf numFmtId="10" fontId="9" fillId="0" borderId="0" xfId="13" applyNumberFormat="1" applyFont="1"/>
    <xf numFmtId="0" fontId="15" fillId="0" borderId="0" xfId="13" applyFont="1" applyAlignment="1">
      <alignment horizontal="left"/>
    </xf>
    <xf numFmtId="49" fontId="15" fillId="0" borderId="0" xfId="13" applyNumberFormat="1" applyFont="1" applyAlignment="1">
      <alignment horizontal="left"/>
    </xf>
    <xf numFmtId="0" fontId="15" fillId="0" borderId="0" xfId="13" applyFont="1"/>
    <xf numFmtId="4" fontId="16" fillId="0" borderId="0" xfId="7" applyNumberFormat="1" applyFont="1" applyFill="1" applyBorder="1" applyAlignment="1"/>
    <xf numFmtId="10" fontId="16" fillId="0" borderId="0" xfId="13" applyNumberFormat="1" applyFont="1"/>
    <xf numFmtId="49" fontId="15" fillId="0" borderId="0" xfId="13" applyNumberFormat="1" applyFont="1"/>
    <xf numFmtId="4" fontId="17" fillId="0" borderId="0" xfId="13" applyNumberFormat="1" applyFont="1"/>
    <xf numFmtId="0" fontId="17" fillId="0" borderId="0" xfId="13" applyFont="1"/>
    <xf numFmtId="0" fontId="9" fillId="0" borderId="0" xfId="13" applyFont="1"/>
    <xf numFmtId="4" fontId="60" fillId="0" borderId="0" xfId="7" applyNumberFormat="1" applyFont="1" applyFill="1" applyBorder="1" applyAlignment="1"/>
    <xf numFmtId="0" fontId="14" fillId="0" borderId="0" xfId="13" applyFont="1" applyAlignment="1">
      <alignment horizontal="left"/>
    </xf>
    <xf numFmtId="49" fontId="14" fillId="0" borderId="0" xfId="13" applyNumberFormat="1" applyFont="1" applyAlignment="1">
      <alignment horizontal="left"/>
    </xf>
    <xf numFmtId="49" fontId="9" fillId="0" borderId="0" xfId="13" applyNumberFormat="1" applyFont="1"/>
    <xf numFmtId="0" fontId="15" fillId="0" borderId="0" xfId="13" applyFont="1" applyAlignment="1">
      <alignment horizontal="justify" vertical="justify"/>
    </xf>
    <xf numFmtId="49" fontId="60" fillId="0" borderId="0" xfId="13" applyNumberFormat="1" applyFont="1" applyAlignment="1">
      <alignment horizontal="left"/>
    </xf>
    <xf numFmtId="0" fontId="60" fillId="0" borderId="0" xfId="2" applyFont="1" applyFill="1" applyBorder="1" applyAlignment="1"/>
    <xf numFmtId="4" fontId="16" fillId="0" borderId="0" xfId="13" applyNumberFormat="1" applyFont="1"/>
    <xf numFmtId="0" fontId="14" fillId="0" borderId="0" xfId="13" applyFont="1" applyAlignment="1">
      <alignment horizontal="justify" vertical="justify"/>
    </xf>
    <xf numFmtId="4" fontId="16" fillId="0" borderId="0" xfId="7" applyNumberFormat="1" applyFont="1" applyFill="1" applyBorder="1"/>
    <xf numFmtId="0" fontId="16" fillId="0" borderId="0" xfId="13" applyFont="1"/>
    <xf numFmtId="4" fontId="9" fillId="0" borderId="0" xfId="7" applyNumberFormat="1" applyFont="1" applyFill="1" applyBorder="1"/>
    <xf numFmtId="0" fontId="15" fillId="0" borderId="0" xfId="13" applyFont="1" applyAlignment="1">
      <alignment horizontal="justify" vertical="top"/>
    </xf>
    <xf numFmtId="4" fontId="16" fillId="0" borderId="0" xfId="13" applyNumberFormat="1" applyFont="1" applyAlignment="1">
      <alignment vertical="top" wrapText="1"/>
    </xf>
    <xf numFmtId="0" fontId="15" fillId="0" borderId="0" xfId="13" applyFont="1" applyAlignment="1">
      <alignment horizontal="right"/>
    </xf>
    <xf numFmtId="10" fontId="16" fillId="0" borderId="0" xfId="7" applyNumberFormat="1" applyFont="1" applyFill="1" applyBorder="1" applyAlignment="1"/>
    <xf numFmtId="0" fontId="15" fillId="0" borderId="0" xfId="0" applyFont="1"/>
    <xf numFmtId="0" fontId="61" fillId="0" borderId="0" xfId="0" applyFont="1" applyAlignment="1">
      <alignment vertical="center"/>
    </xf>
    <xf numFmtId="4" fontId="5" fillId="0" borderId="3" xfId="5" applyNumberFormat="1" applyFont="1" applyFill="1" applyBorder="1" applyAlignment="1"/>
    <xf numFmtId="0" fontId="19" fillId="0" borderId="0" xfId="11" applyFont="1"/>
    <xf numFmtId="49" fontId="56" fillId="0" borderId="0" xfId="11" applyNumberFormat="1" applyFont="1"/>
    <xf numFmtId="4" fontId="56" fillId="0" borderId="0" xfId="11" applyNumberFormat="1" applyFont="1"/>
    <xf numFmtId="10" fontId="56" fillId="0" borderId="0" xfId="11" applyNumberFormat="1" applyFont="1"/>
    <xf numFmtId="49" fontId="9" fillId="0" borderId="0" xfId="11" applyNumberFormat="1" applyFont="1"/>
    <xf numFmtId="4" fontId="9" fillId="0" borderId="0" xfId="11" applyNumberFormat="1" applyFont="1"/>
    <xf numFmtId="10" fontId="9" fillId="0" borderId="0" xfId="11" applyNumberFormat="1" applyFont="1"/>
    <xf numFmtId="0" fontId="9" fillId="0" borderId="0" xfId="11" applyFont="1"/>
    <xf numFmtId="0" fontId="8" fillId="0" borderId="0" xfId="14" applyFont="1"/>
    <xf numFmtId="4" fontId="21" fillId="0" borderId="0" xfId="14" applyNumberFormat="1"/>
    <xf numFmtId="0" fontId="21" fillId="0" borderId="0" xfId="14"/>
    <xf numFmtId="49" fontId="10" fillId="0" borderId="0" xfId="14" applyNumberFormat="1" applyFont="1" applyAlignment="1">
      <alignment horizontal="center"/>
    </xf>
    <xf numFmtId="0" fontId="10" fillId="0" borderId="0" xfId="14" applyFont="1" applyAlignment="1">
      <alignment horizontal="right"/>
    </xf>
    <xf numFmtId="0" fontId="10" fillId="0" borderId="0" xfId="14" applyFont="1"/>
    <xf numFmtId="0" fontId="10" fillId="0" borderId="6" xfId="14" applyFont="1" applyBorder="1" applyAlignment="1">
      <alignment vertical="top"/>
    </xf>
    <xf numFmtId="49" fontId="10" fillId="0" borderId="6" xfId="14" applyNumberFormat="1" applyFont="1" applyBorder="1" applyAlignment="1">
      <alignment horizontal="center" vertical="top"/>
    </xf>
    <xf numFmtId="4" fontId="10" fillId="0" borderId="6" xfId="14" applyNumberFormat="1" applyFont="1" applyBorder="1" applyAlignment="1">
      <alignment horizontal="right"/>
    </xf>
    <xf numFmtId="0" fontId="20" fillId="0" borderId="0" xfId="14" applyFont="1"/>
    <xf numFmtId="0" fontId="10" fillId="0" borderId="3" xfId="14" applyFont="1" applyBorder="1" applyAlignment="1">
      <alignment vertical="top"/>
    </xf>
    <xf numFmtId="49" fontId="10" fillId="0" borderId="3" xfId="14" applyNumberFormat="1" applyFont="1" applyBorder="1" applyAlignment="1">
      <alignment horizontal="center" vertical="top"/>
    </xf>
    <xf numFmtId="0" fontId="22" fillId="0" borderId="3" xfId="14" applyFont="1" applyBorder="1" applyAlignment="1">
      <alignment vertical="top"/>
    </xf>
    <xf numFmtId="4" fontId="8" fillId="0" borderId="3" xfId="14" applyNumberFormat="1" applyFont="1" applyBorder="1" applyAlignment="1">
      <alignment horizontal="right"/>
    </xf>
    <xf numFmtId="49" fontId="10" fillId="0" borderId="3" xfId="14" applyNumberFormat="1" applyFont="1" applyBorder="1" applyAlignment="1">
      <alignment horizontal="center"/>
    </xf>
    <xf numFmtId="4" fontId="10" fillId="0" borderId="3" xfId="14" applyNumberFormat="1" applyFont="1" applyBorder="1" applyAlignment="1">
      <alignment horizontal="right"/>
    </xf>
    <xf numFmtId="0" fontId="23" fillId="0" borderId="3" xfId="14" applyFont="1" applyBorder="1" applyAlignment="1">
      <alignment vertical="top"/>
    </xf>
    <xf numFmtId="49" fontId="4" fillId="0" borderId="3" xfId="14" applyNumberFormat="1" applyFont="1" applyBorder="1" applyAlignment="1">
      <alignment horizontal="center" vertical="top"/>
    </xf>
    <xf numFmtId="4" fontId="22" fillId="0" borderId="3" xfId="14" applyNumberFormat="1" applyFont="1" applyBorder="1" applyAlignment="1">
      <alignment horizontal="right"/>
    </xf>
    <xf numFmtId="0" fontId="8" fillId="0" borderId="13" xfId="14" applyFont="1" applyBorder="1"/>
    <xf numFmtId="49" fontId="10" fillId="0" borderId="13" xfId="14" applyNumberFormat="1" applyFont="1" applyBorder="1" applyAlignment="1">
      <alignment horizontal="center"/>
    </xf>
    <xf numFmtId="4" fontId="22" fillId="0" borderId="13" xfId="14" applyNumberFormat="1" applyFont="1" applyBorder="1" applyAlignment="1">
      <alignment horizontal="right"/>
    </xf>
    <xf numFmtId="0" fontId="8" fillId="0" borderId="0" xfId="14" applyFont="1" applyAlignment="1">
      <alignment horizontal="right"/>
    </xf>
    <xf numFmtId="0" fontId="10" fillId="0" borderId="3" xfId="14" applyFont="1" applyBorder="1"/>
    <xf numFmtId="49" fontId="10" fillId="0" borderId="6" xfId="14" applyNumberFormat="1" applyFont="1" applyBorder="1" applyAlignment="1">
      <alignment horizontal="center"/>
    </xf>
    <xf numFmtId="0" fontId="25" fillId="0" borderId="3" xfId="14" applyFont="1" applyBorder="1" applyAlignment="1">
      <alignment horizontal="right"/>
    </xf>
    <xf numFmtId="0" fontId="23" fillId="0" borderId="3" xfId="14" applyFont="1" applyBorder="1"/>
    <xf numFmtId="49" fontId="4" fillId="0" borderId="3" xfId="14" applyNumberFormat="1" applyFont="1" applyBorder="1" applyAlignment="1">
      <alignment horizontal="center"/>
    </xf>
    <xf numFmtId="165" fontId="8" fillId="0" borderId="14" xfId="14" applyNumberFormat="1" applyFont="1" applyBorder="1" applyAlignment="1">
      <alignment horizontal="right"/>
    </xf>
    <xf numFmtId="4" fontId="25" fillId="0" borderId="3" xfId="14" applyNumberFormat="1" applyFont="1" applyBorder="1" applyAlignment="1">
      <alignment horizontal="right"/>
    </xf>
    <xf numFmtId="0" fontId="23" fillId="0" borderId="10" xfId="14" applyFont="1" applyBorder="1"/>
    <xf numFmtId="0" fontId="10" fillId="0" borderId="10" xfId="14" applyFont="1" applyBorder="1"/>
    <xf numFmtId="49" fontId="10" fillId="0" borderId="9" xfId="14" applyNumberFormat="1" applyFont="1" applyBorder="1" applyAlignment="1">
      <alignment horizontal="center"/>
    </xf>
    <xf numFmtId="4" fontId="10" fillId="0" borderId="14" xfId="14" applyNumberFormat="1" applyFont="1" applyBorder="1" applyAlignment="1">
      <alignment horizontal="right"/>
    </xf>
    <xf numFmtId="0" fontId="8" fillId="0" borderId="10" xfId="14" applyFont="1" applyBorder="1"/>
    <xf numFmtId="49" fontId="8" fillId="0" borderId="10" xfId="14" applyNumberFormat="1" applyFont="1" applyBorder="1" applyAlignment="1">
      <alignment horizontal="center"/>
    </xf>
    <xf numFmtId="0" fontId="10" fillId="0" borderId="3" xfId="14" applyFont="1" applyBorder="1" applyAlignment="1">
      <alignment wrapText="1"/>
    </xf>
    <xf numFmtId="4" fontId="8" fillId="0" borderId="14" xfId="14" applyNumberFormat="1" applyFont="1" applyBorder="1" applyAlignment="1">
      <alignment horizontal="right"/>
    </xf>
    <xf numFmtId="0" fontId="8" fillId="0" borderId="3" xfId="14" applyFont="1" applyBorder="1"/>
    <xf numFmtId="0" fontId="10" fillId="0" borderId="14" xfId="14" applyFont="1" applyBorder="1" applyAlignment="1">
      <alignment horizontal="right"/>
    </xf>
    <xf numFmtId="49" fontId="10" fillId="0" borderId="10" xfId="14" applyNumberFormat="1" applyFont="1" applyBorder="1" applyAlignment="1">
      <alignment horizontal="center"/>
    </xf>
    <xf numFmtId="0" fontId="10" fillId="0" borderId="3" xfId="14" applyFont="1" applyBorder="1" applyAlignment="1">
      <alignment horizontal="left" wrapText="1"/>
    </xf>
    <xf numFmtId="4" fontId="10" fillId="0" borderId="3" xfId="14" applyNumberFormat="1" applyFont="1" applyBorder="1" applyAlignment="1">
      <alignment wrapText="1"/>
    </xf>
    <xf numFmtId="0" fontId="10" fillId="0" borderId="3" xfId="14" applyFont="1" applyBorder="1" applyAlignment="1">
      <alignment horizontal="right"/>
    </xf>
    <xf numFmtId="49" fontId="8" fillId="0" borderId="3" xfId="14" applyNumberFormat="1" applyFont="1" applyBorder="1" applyAlignment="1">
      <alignment horizontal="center"/>
    </xf>
    <xf numFmtId="165" fontId="10" fillId="0" borderId="0" xfId="14" applyNumberFormat="1" applyFont="1" applyAlignment="1">
      <alignment horizontal="right"/>
    </xf>
    <xf numFmtId="4" fontId="10" fillId="0" borderId="0" xfId="14" applyNumberFormat="1" applyFont="1" applyAlignment="1">
      <alignment horizontal="right"/>
    </xf>
    <xf numFmtId="4" fontId="19" fillId="0" borderId="0" xfId="11" applyNumberFormat="1" applyFont="1"/>
    <xf numFmtId="10" fontId="50" fillId="0" borderId="0" xfId="17" applyNumberFormat="1" applyFont="1" applyAlignment="1">
      <alignment horizontal="left" vertical="center"/>
    </xf>
    <xf numFmtId="10" fontId="62" fillId="0" borderId="0" xfId="13" applyNumberFormat="1" applyFont="1"/>
    <xf numFmtId="0" fontId="62" fillId="0" borderId="0" xfId="13" applyFont="1"/>
    <xf numFmtId="49" fontId="62" fillId="0" borderId="0" xfId="13" applyNumberFormat="1" applyFont="1"/>
    <xf numFmtId="4" fontId="62" fillId="0" borderId="0" xfId="7" applyNumberFormat="1" applyFont="1" applyFill="1" applyBorder="1" applyAlignment="1"/>
    <xf numFmtId="0" fontId="26" fillId="0" borderId="0" xfId="15"/>
    <xf numFmtId="0" fontId="49" fillId="0" borderId="0" xfId="15" applyFont="1"/>
    <xf numFmtId="0" fontId="56" fillId="0" borderId="0" xfId="15" applyFont="1"/>
    <xf numFmtId="0" fontId="10" fillId="0" borderId="0" xfId="15" applyFont="1" applyAlignment="1">
      <alignment horizontal="center"/>
    </xf>
    <xf numFmtId="0" fontId="8" fillId="0" borderId="0" xfId="15" applyFont="1"/>
    <xf numFmtId="0" fontId="10" fillId="0" borderId="0" xfId="15" applyFont="1"/>
    <xf numFmtId="0" fontId="27" fillId="0" borderId="0" xfId="15" applyFont="1"/>
    <xf numFmtId="0" fontId="28" fillId="0" borderId="0" xfId="15" applyFont="1"/>
    <xf numFmtId="0" fontId="15" fillId="0" borderId="0" xfId="13" applyFont="1" applyAlignment="1">
      <alignment wrapText="1"/>
    </xf>
    <xf numFmtId="0" fontId="4" fillId="0" borderId="12" xfId="11" applyFont="1" applyBorder="1" applyAlignment="1">
      <alignment horizontal="right"/>
    </xf>
    <xf numFmtId="4" fontId="2" fillId="0" borderId="0" xfId="11" applyNumberFormat="1" applyFont="1"/>
    <xf numFmtId="0" fontId="4" fillId="0" borderId="0" xfId="11" applyFont="1" applyAlignment="1">
      <alignment vertical="center"/>
    </xf>
    <xf numFmtId="0" fontId="5" fillId="0" borderId="0" xfId="11" applyFont="1" applyAlignment="1">
      <alignment vertical="top"/>
    </xf>
    <xf numFmtId="0" fontId="6" fillId="0" borderId="0" xfId="11" applyFont="1" applyAlignment="1">
      <alignment vertical="top"/>
    </xf>
    <xf numFmtId="0" fontId="7" fillId="0" borderId="0" xfId="11" applyFont="1" applyAlignment="1">
      <alignment horizontal="right"/>
    </xf>
    <xf numFmtId="0" fontId="5" fillId="0" borderId="0" xfId="11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41" fillId="0" borderId="0" xfId="0" applyFont="1"/>
    <xf numFmtId="0" fontId="6" fillId="0" borderId="0" xfId="11" applyFont="1" applyAlignment="1">
      <alignment horizontal="center" vertical="center"/>
    </xf>
    <xf numFmtId="4" fontId="0" fillId="0" borderId="15" xfId="0" applyNumberFormat="1" applyBorder="1"/>
    <xf numFmtId="4" fontId="41" fillId="0" borderId="15" xfId="0" applyNumberFormat="1" applyFont="1" applyBorder="1"/>
    <xf numFmtId="0" fontId="42" fillId="0" borderId="0" xfId="11" applyFont="1" applyAlignment="1">
      <alignment vertical="top"/>
    </xf>
    <xf numFmtId="4" fontId="3" fillId="0" borderId="0" xfId="11" applyNumberFormat="1"/>
    <xf numFmtId="0" fontId="4" fillId="0" borderId="7" xfId="11" applyFont="1" applyBorder="1"/>
    <xf numFmtId="0" fontId="29" fillId="0" borderId="0" xfId="11" applyFont="1"/>
    <xf numFmtId="0" fontId="7" fillId="0" borderId="0" xfId="11" applyFont="1"/>
    <xf numFmtId="0" fontId="5" fillId="0" borderId="7" xfId="11" applyFont="1" applyBorder="1"/>
    <xf numFmtId="49" fontId="4" fillId="0" borderId="0" xfId="11" applyNumberFormat="1" applyFont="1"/>
    <xf numFmtId="49" fontId="5" fillId="0" borderId="0" xfId="11" applyNumberFormat="1" applyFont="1"/>
    <xf numFmtId="0" fontId="4" fillId="0" borderId="12" xfId="11" applyFont="1" applyBorder="1"/>
    <xf numFmtId="0" fontId="0" fillId="0" borderId="7" xfId="0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vertical="top"/>
    </xf>
    <xf numFmtId="0" fontId="60" fillId="0" borderId="9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4" fontId="63" fillId="0" borderId="0" xfId="0" applyNumberFormat="1" applyFont="1"/>
    <xf numFmtId="4" fontId="64" fillId="0" borderId="0" xfId="0" applyNumberFormat="1" applyFont="1"/>
    <xf numFmtId="4" fontId="65" fillId="0" borderId="0" xfId="0" applyNumberFormat="1" applyFont="1"/>
    <xf numFmtId="2" fontId="16" fillId="0" borderId="0" xfId="17" applyNumberFormat="1" applyFont="1" applyAlignment="1">
      <alignment vertical="center"/>
    </xf>
    <xf numFmtId="4" fontId="16" fillId="0" borderId="0" xfId="17" applyNumberFormat="1" applyFont="1" applyAlignment="1">
      <alignment vertical="center"/>
    </xf>
    <xf numFmtId="0" fontId="16" fillId="0" borderId="0" xfId="17" applyFont="1" applyAlignment="1">
      <alignment vertical="center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6" fillId="0" borderId="3" xfId="0" applyNumberFormat="1" applyFont="1" applyBorder="1"/>
    <xf numFmtId="4" fontId="4" fillId="0" borderId="10" xfId="0" applyNumberFormat="1" applyFont="1" applyBorder="1"/>
    <xf numFmtId="4" fontId="5" fillId="0" borderId="3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4" fontId="6" fillId="0" borderId="10" xfId="0" applyNumberFormat="1" applyFont="1" applyBorder="1"/>
    <xf numFmtId="4" fontId="23" fillId="0" borderId="3" xfId="0" applyNumberFormat="1" applyFont="1" applyBorder="1"/>
    <xf numFmtId="4" fontId="4" fillId="0" borderId="12" xfId="0" applyNumberFormat="1" applyFont="1" applyBorder="1"/>
    <xf numFmtId="4" fontId="4" fillId="0" borderId="3" xfId="0" applyNumberFormat="1" applyFont="1" applyBorder="1"/>
    <xf numFmtId="4" fontId="4" fillId="0" borderId="7" xfId="0" applyNumberFormat="1" applyFont="1" applyBorder="1"/>
    <xf numFmtId="4" fontId="4" fillId="0" borderId="5" xfId="0" applyNumberFormat="1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65" fillId="0" borderId="7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/>
    <xf numFmtId="4" fontId="4" fillId="0" borderId="14" xfId="0" applyNumberFormat="1" applyFont="1" applyBorder="1"/>
    <xf numFmtId="4" fontId="5" fillId="0" borderId="10" xfId="0" applyNumberFormat="1" applyFont="1" applyBorder="1"/>
    <xf numFmtId="4" fontId="5" fillId="0" borderId="14" xfId="0" applyNumberFormat="1" applyFont="1" applyBorder="1"/>
    <xf numFmtId="4" fontId="4" fillId="0" borderId="17" xfId="0" applyNumberFormat="1" applyFont="1" applyBorder="1"/>
    <xf numFmtId="4" fontId="4" fillId="0" borderId="17" xfId="0" applyNumberFormat="1" applyFont="1" applyBorder="1" applyAlignment="1">
      <alignment horizontal="right" vertical="center" wrapText="1"/>
    </xf>
    <xf numFmtId="0" fontId="45" fillId="0" borderId="7" xfId="0" applyFont="1" applyBorder="1" applyAlignment="1">
      <alignment horizontal="left"/>
    </xf>
    <xf numFmtId="0" fontId="47" fillId="0" borderId="17" xfId="0" applyFont="1" applyBorder="1"/>
    <xf numFmtId="4" fontId="5" fillId="0" borderId="10" xfId="5" applyNumberFormat="1" applyFont="1" applyFill="1" applyBorder="1" applyAlignment="1"/>
    <xf numFmtId="0" fontId="10" fillId="0" borderId="0" xfId="18" applyFont="1" applyAlignment="1">
      <alignment horizontal="justify"/>
    </xf>
    <xf numFmtId="4" fontId="6" fillId="0" borderId="9" xfId="0" applyNumberFormat="1" applyFont="1" applyBorder="1"/>
    <xf numFmtId="4" fontId="6" fillId="0" borderId="8" xfId="0" applyNumberFormat="1" applyFont="1" applyBorder="1"/>
    <xf numFmtId="4" fontId="6" fillId="0" borderId="16" xfId="0" applyNumberFormat="1" applyFont="1" applyBorder="1"/>
    <xf numFmtId="4" fontId="66" fillId="0" borderId="0" xfId="0" applyNumberFormat="1" applyFont="1"/>
    <xf numFmtId="4" fontId="67" fillId="0" borderId="0" xfId="0" applyNumberFormat="1" applyFont="1"/>
    <xf numFmtId="4" fontId="68" fillId="0" borderId="0" xfId="0" applyNumberFormat="1" applyFont="1"/>
    <xf numFmtId="4" fontId="68" fillId="0" borderId="0" xfId="5" applyNumberFormat="1" applyFont="1" applyFill="1" applyBorder="1" applyAlignment="1"/>
    <xf numFmtId="4" fontId="66" fillId="0" borderId="10" xfId="0" applyNumberFormat="1" applyFont="1" applyBorder="1"/>
    <xf numFmtId="4" fontId="67" fillId="0" borderId="10" xfId="0" applyNumberFormat="1" applyFont="1" applyBorder="1"/>
    <xf numFmtId="4" fontId="68" fillId="0" borderId="10" xfId="0" applyNumberFormat="1" applyFont="1" applyBorder="1"/>
    <xf numFmtId="4" fontId="68" fillId="0" borderId="10" xfId="5" applyNumberFormat="1" applyFont="1" applyFill="1" applyBorder="1" applyAlignment="1"/>
    <xf numFmtId="4" fontId="67" fillId="0" borderId="12" xfId="0" applyNumberFormat="1" applyFont="1" applyBorder="1"/>
    <xf numFmtId="4" fontId="67" fillId="0" borderId="12" xfId="0" applyNumberFormat="1" applyFont="1" applyBorder="1" applyAlignment="1">
      <alignment horizontal="right" vertical="center" wrapText="1"/>
    </xf>
    <xf numFmtId="4" fontId="67" fillId="0" borderId="7" xfId="0" applyNumberFormat="1" applyFont="1" applyBorder="1" applyAlignment="1">
      <alignment horizontal="right" vertical="center" wrapText="1"/>
    </xf>
    <xf numFmtId="4" fontId="66" fillId="0" borderId="9" xfId="0" applyNumberFormat="1" applyFont="1" applyBorder="1"/>
    <xf numFmtId="4" fontId="66" fillId="0" borderId="8" xfId="0" applyNumberFormat="1" applyFont="1" applyBorder="1"/>
    <xf numFmtId="4" fontId="69" fillId="0" borderId="0" xfId="0" applyNumberFormat="1" applyFont="1"/>
    <xf numFmtId="4" fontId="70" fillId="0" borderId="0" xfId="0" applyNumberFormat="1" applyFont="1"/>
    <xf numFmtId="4" fontId="71" fillId="0" borderId="0" xfId="0" applyNumberFormat="1" applyFont="1"/>
    <xf numFmtId="4" fontId="71" fillId="0" borderId="7" xfId="0" applyNumberFormat="1" applyFont="1" applyBorder="1"/>
    <xf numFmtId="0" fontId="15" fillId="0" borderId="0" xfId="0" applyFont="1" applyAlignment="1">
      <alignment horizontal="justify" vertical="justify"/>
    </xf>
    <xf numFmtId="4" fontId="30" fillId="0" borderId="0" xfId="13" applyNumberFormat="1" applyFont="1"/>
    <xf numFmtId="0" fontId="30" fillId="0" borderId="0" xfId="13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8" fillId="0" borderId="0" xfId="0" applyFont="1"/>
    <xf numFmtId="49" fontId="60" fillId="0" borderId="0" xfId="0" applyNumberFormat="1" applyFont="1" applyAlignment="1">
      <alignment horizontal="left"/>
    </xf>
    <xf numFmtId="0" fontId="60" fillId="0" borderId="0" xfId="0" applyFont="1"/>
    <xf numFmtId="4" fontId="4" fillId="0" borderId="12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7" fillId="0" borderId="17" xfId="0" applyNumberFormat="1" applyFont="1" applyBorder="1" applyAlignment="1">
      <alignment horizontal="center" vertical="center" wrapText="1"/>
    </xf>
    <xf numFmtId="0" fontId="72" fillId="0" borderId="0" xfId="0" applyFont="1" applyAlignment="1">
      <alignment horizontal="justify" vertical="center"/>
    </xf>
    <xf numFmtId="0" fontId="73" fillId="0" borderId="0" xfId="0" applyFont="1" applyAlignment="1">
      <alignment vertical="center"/>
    </xf>
    <xf numFmtId="0" fontId="9" fillId="0" borderId="0" xfId="13" applyFont="1" applyAlignment="1">
      <alignment horizontal="left"/>
    </xf>
    <xf numFmtId="4" fontId="52" fillId="0" borderId="0" xfId="0" applyNumberFormat="1" applyFont="1"/>
    <xf numFmtId="4" fontId="20" fillId="0" borderId="0" xfId="14" applyNumberFormat="1" applyFont="1"/>
    <xf numFmtId="4" fontId="4" fillId="0" borderId="1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11" applyFont="1" applyAlignment="1">
      <alignment horizontal="center" vertical="center" wrapText="1"/>
    </xf>
    <xf numFmtId="0" fontId="32" fillId="0" borderId="0" xfId="17" applyFont="1" applyAlignment="1">
      <alignment horizontal="justify"/>
    </xf>
    <xf numFmtId="0" fontId="8" fillId="0" borderId="0" xfId="17" applyFont="1" applyAlignment="1">
      <alignment horizontal="right"/>
    </xf>
    <xf numFmtId="10" fontId="10" fillId="0" borderId="0" xfId="7" applyNumberFormat="1" applyFont="1" applyFill="1" applyBorder="1" applyAlignment="1">
      <alignment horizontal="right"/>
    </xf>
    <xf numFmtId="10" fontId="8" fillId="0" borderId="0" xfId="18" applyNumberFormat="1" applyFont="1" applyAlignment="1">
      <alignment horizontal="right"/>
    </xf>
    <xf numFmtId="0" fontId="10" fillId="0" borderId="0" xfId="11" applyFont="1" applyAlignment="1">
      <alignment horizontal="left"/>
    </xf>
    <xf numFmtId="10" fontId="10" fillId="0" borderId="0" xfId="7" applyNumberFormat="1" applyFont="1" applyAlignment="1">
      <alignment horizontal="right"/>
    </xf>
    <xf numFmtId="4" fontId="56" fillId="0" borderId="0" xfId="7" applyNumberFormat="1" applyFont="1" applyFill="1" applyBorder="1" applyAlignment="1">
      <alignment horizontal="right"/>
    </xf>
    <xf numFmtId="4" fontId="10" fillId="0" borderId="0" xfId="7" applyNumberFormat="1" applyFont="1" applyFill="1" applyBorder="1" applyAlignment="1">
      <alignment horizontal="right"/>
    </xf>
    <xf numFmtId="4" fontId="8" fillId="0" borderId="0" xfId="7" applyNumberFormat="1" applyFont="1" applyFill="1" applyBorder="1" applyAlignment="1">
      <alignment horizontal="right"/>
    </xf>
    <xf numFmtId="4" fontId="10" fillId="0" borderId="0" xfId="17" applyNumberFormat="1" applyFont="1" applyAlignment="1">
      <alignment horizontal="right"/>
    </xf>
    <xf numFmtId="4" fontId="8" fillId="0" borderId="0" xfId="17" applyNumberFormat="1" applyFont="1" applyAlignment="1">
      <alignment horizontal="right"/>
    </xf>
    <xf numFmtId="0" fontId="74" fillId="0" borderId="0" xfId="11" applyFont="1"/>
    <xf numFmtId="0" fontId="74" fillId="0" borderId="0" xfId="17" applyFont="1" applyAlignment="1">
      <alignment horizontal="left"/>
    </xf>
    <xf numFmtId="0" fontId="60" fillId="0" borderId="0" xfId="13" applyFont="1" applyAlignment="1">
      <alignment horizontal="left"/>
    </xf>
    <xf numFmtId="4" fontId="9" fillId="0" borderId="0" xfId="1" applyNumberFormat="1" applyFont="1" applyFill="1" applyAlignment="1"/>
    <xf numFmtId="4" fontId="75" fillId="0" borderId="0" xfId="7" applyNumberFormat="1" applyFont="1" applyFill="1" applyBorder="1"/>
    <xf numFmtId="0" fontId="75" fillId="0" borderId="0" xfId="13" applyFont="1" applyAlignment="1">
      <alignment horizontal="right"/>
    </xf>
    <xf numFmtId="4" fontId="72" fillId="0" borderId="0" xfId="0" applyNumberFormat="1" applyFont="1" applyAlignment="1">
      <alignment horizontal="justify" vertical="center"/>
    </xf>
    <xf numFmtId="4" fontId="76" fillId="0" borderId="0" xfId="0" applyNumberFormat="1" applyFont="1"/>
    <xf numFmtId="4" fontId="5" fillId="0" borderId="19" xfId="0" applyNumberFormat="1" applyFont="1" applyBorder="1"/>
    <xf numFmtId="4" fontId="5" fillId="0" borderId="1" xfId="0" applyNumberFormat="1" applyFont="1" applyBorder="1"/>
    <xf numFmtId="4" fontId="5" fillId="0" borderId="13" xfId="0" applyNumberFormat="1" applyFont="1" applyBorder="1"/>
    <xf numFmtId="4" fontId="59" fillId="0" borderId="0" xfId="0" applyNumberFormat="1" applyFont="1"/>
    <xf numFmtId="4" fontId="34" fillId="0" borderId="0" xfId="13" applyNumberFormat="1" applyFont="1"/>
    <xf numFmtId="0" fontId="60" fillId="0" borderId="0" xfId="13" applyFont="1"/>
    <xf numFmtId="0" fontId="16" fillId="0" borderId="0" xfId="11" applyFont="1" applyAlignment="1">
      <alignment vertical="top" wrapText="1"/>
    </xf>
    <xf numFmtId="10" fontId="16" fillId="0" borderId="0" xfId="0" applyNumberFormat="1" applyFont="1"/>
    <xf numFmtId="10" fontId="9" fillId="0" borderId="0" xfId="0" applyNumberFormat="1" applyFont="1"/>
    <xf numFmtId="0" fontId="56" fillId="0" borderId="0" xfId="11" applyFont="1" applyAlignment="1">
      <alignment vertical="top"/>
    </xf>
    <xf numFmtId="0" fontId="56" fillId="0" borderId="0" xfId="17" applyFont="1" applyAlignment="1">
      <alignment horizontal="centerContinuous" vertical="top"/>
    </xf>
    <xf numFmtId="0" fontId="10" fillId="0" borderId="0" xfId="17" applyFont="1" applyAlignment="1">
      <alignment horizontal="left" vertical="top"/>
    </xf>
    <xf numFmtId="0" fontId="10" fillId="0" borderId="0" xfId="17" applyFont="1" applyAlignment="1">
      <alignment horizontal="justify" vertical="top"/>
    </xf>
    <xf numFmtId="0" fontId="8" fillId="0" borderId="0" xfId="17" applyFont="1" applyAlignment="1">
      <alignment horizontal="justify" vertical="top"/>
    </xf>
    <xf numFmtId="4" fontId="10" fillId="0" borderId="0" xfId="11" applyNumberFormat="1" applyFont="1" applyAlignment="1">
      <alignment vertical="top"/>
    </xf>
    <xf numFmtId="0" fontId="33" fillId="0" borderId="0" xfId="17" applyFont="1" applyAlignment="1">
      <alignment horizontal="justify" vertical="top"/>
    </xf>
    <xf numFmtId="4" fontId="8" fillId="0" borderId="0" xfId="11" applyNumberFormat="1" applyFont="1" applyAlignment="1">
      <alignment vertical="top"/>
    </xf>
    <xf numFmtId="0" fontId="32" fillId="0" borderId="0" xfId="17" applyFont="1" applyAlignment="1">
      <alignment horizontal="justify" vertical="top"/>
    </xf>
    <xf numFmtId="0" fontId="10" fillId="0" borderId="0" xfId="18" applyFont="1" applyAlignment="1">
      <alignment horizontal="justify" vertical="top"/>
    </xf>
    <xf numFmtId="0" fontId="8" fillId="0" borderId="0" xfId="11" applyFont="1" applyAlignment="1">
      <alignment horizontal="left" vertical="top"/>
    </xf>
    <xf numFmtId="0" fontId="10" fillId="0" borderId="0" xfId="11" applyFont="1" applyAlignment="1">
      <alignment horizontal="left" vertical="top"/>
    </xf>
    <xf numFmtId="0" fontId="8" fillId="0" borderId="0" xfId="11" applyFont="1" applyAlignment="1">
      <alignment vertical="top"/>
    </xf>
    <xf numFmtId="4" fontId="8" fillId="0" borderId="0" xfId="7" applyNumberFormat="1" applyFont="1" applyFill="1" applyBorder="1" applyAlignment="1">
      <alignment horizontal="right" vertical="top"/>
    </xf>
    <xf numFmtId="0" fontId="8" fillId="0" borderId="0" xfId="18" applyFont="1" applyAlignment="1">
      <alignment horizontal="justify" vertical="top"/>
    </xf>
    <xf numFmtId="4" fontId="8" fillId="0" borderId="0" xfId="7" applyNumberFormat="1" applyFont="1" applyFill="1" applyAlignment="1">
      <alignment horizontal="right" vertical="top"/>
    </xf>
    <xf numFmtId="0" fontId="35" fillId="0" borderId="0" xfId="16"/>
    <xf numFmtId="166" fontId="34" fillId="0" borderId="0" xfId="16" applyNumberFormat="1" applyFont="1"/>
    <xf numFmtId="0" fontId="8" fillId="0" borderId="0" xfId="16" applyFont="1"/>
    <xf numFmtId="0" fontId="28" fillId="0" borderId="0" xfId="16" applyFont="1"/>
    <xf numFmtId="0" fontId="10" fillId="0" borderId="0" xfId="16" applyFont="1"/>
    <xf numFmtId="0" fontId="28" fillId="0" borderId="2" xfId="16" applyFont="1" applyBorder="1"/>
    <xf numFmtId="0" fontId="10" fillId="0" borderId="2" xfId="16" applyFont="1" applyBorder="1"/>
    <xf numFmtId="0" fontId="8" fillId="0" borderId="2" xfId="16" applyFont="1" applyBorder="1"/>
    <xf numFmtId="0" fontId="22" fillId="0" borderId="0" xfId="16" applyFont="1"/>
    <xf numFmtId="0" fontId="22" fillId="0" borderId="2" xfId="16" applyFont="1" applyBorder="1"/>
    <xf numFmtId="4" fontId="35" fillId="0" borderId="0" xfId="16" applyNumberFormat="1"/>
    <xf numFmtId="0" fontId="77" fillId="0" borderId="0" xfId="3" applyFont="1" applyFill="1" applyBorder="1" applyAlignment="1">
      <alignment horizontal="left"/>
    </xf>
    <xf numFmtId="0" fontId="77" fillId="0" borderId="0" xfId="3" applyFont="1" applyFill="1" applyBorder="1" applyAlignment="1">
      <alignment vertical="top"/>
    </xf>
    <xf numFmtId="4" fontId="77" fillId="0" borderId="0" xfId="3" applyNumberFormat="1" applyFont="1" applyFill="1"/>
    <xf numFmtId="4" fontId="77" fillId="0" borderId="3" xfId="3" applyNumberFormat="1" applyFont="1" applyFill="1" applyBorder="1"/>
    <xf numFmtId="4" fontId="77" fillId="0" borderId="0" xfId="3" applyNumberFormat="1" applyFont="1" applyFill="1" applyBorder="1"/>
    <xf numFmtId="0" fontId="5" fillId="0" borderId="0" xfId="0" applyFont="1"/>
    <xf numFmtId="0" fontId="77" fillId="0" borderId="0" xfId="0" applyFont="1"/>
    <xf numFmtId="4" fontId="77" fillId="0" borderId="0" xfId="3" applyNumberFormat="1" applyFont="1" applyFill="1" applyBorder="1" applyAlignment="1"/>
    <xf numFmtId="0" fontId="78" fillId="0" borderId="9" xfId="10" applyFont="1" applyFill="1" applyBorder="1" applyAlignment="1">
      <alignment horizontal="center" vertical="center" wrapText="1"/>
    </xf>
    <xf numFmtId="0" fontId="78" fillId="0" borderId="24" xfId="10" applyFont="1" applyFill="1" applyBorder="1" applyAlignment="1">
      <alignment horizontal="center" vertical="center" wrapText="1"/>
    </xf>
    <xf numFmtId="4" fontId="78" fillId="0" borderId="9" xfId="10" applyNumberFormat="1" applyFont="1" applyFill="1" applyBorder="1" applyAlignment="1">
      <alignment horizontal="center" vertical="center" wrapText="1"/>
    </xf>
    <xf numFmtId="4" fontId="78" fillId="0" borderId="8" xfId="10" applyNumberFormat="1" applyFont="1" applyFill="1" applyBorder="1" applyAlignment="1">
      <alignment horizontal="center" vertical="center" wrapText="1"/>
    </xf>
    <xf numFmtId="4" fontId="54" fillId="0" borderId="10" xfId="11" applyNumberFormat="1" applyFont="1" applyBorder="1"/>
    <xf numFmtId="4" fontId="54" fillId="0" borderId="0" xfId="11" applyNumberFormat="1" applyFont="1"/>
    <xf numFmtId="4" fontId="78" fillId="0" borderId="10" xfId="10" applyNumberFormat="1" applyFont="1" applyFill="1" applyBorder="1"/>
    <xf numFmtId="4" fontId="78" fillId="0" borderId="0" xfId="10" applyNumberFormat="1" applyFont="1" applyFill="1" applyBorder="1"/>
    <xf numFmtId="4" fontId="52" fillId="0" borderId="10" xfId="11" applyNumberFormat="1" applyFont="1" applyBorder="1"/>
    <xf numFmtId="4" fontId="52" fillId="0" borderId="0" xfId="11" applyNumberFormat="1" applyFont="1"/>
    <xf numFmtId="4" fontId="78" fillId="0" borderId="25" xfId="10" applyNumberFormat="1" applyFont="1" applyFill="1" applyBorder="1"/>
    <xf numFmtId="4" fontId="53" fillId="0" borderId="10" xfId="11" applyNumberFormat="1" applyFont="1" applyBorder="1"/>
    <xf numFmtId="4" fontId="53" fillId="0" borderId="0" xfId="11" applyNumberFormat="1" applyFont="1"/>
    <xf numFmtId="4" fontId="78" fillId="0" borderId="19" xfId="10" applyNumberFormat="1" applyFont="1" applyFill="1" applyBorder="1"/>
    <xf numFmtId="4" fontId="78" fillId="0" borderId="1" xfId="10" applyNumberFormat="1" applyFont="1" applyFill="1" applyBorder="1"/>
    <xf numFmtId="4" fontId="53" fillId="0" borderId="12" xfId="11" applyNumberFormat="1" applyFont="1" applyBorder="1"/>
    <xf numFmtId="4" fontId="53" fillId="0" borderId="7" xfId="11" applyNumberFormat="1" applyFont="1" applyBorder="1"/>
    <xf numFmtId="4" fontId="45" fillId="0" borderId="0" xfId="11" applyNumberFormat="1" applyFont="1"/>
    <xf numFmtId="4" fontId="52" fillId="0" borderId="10" xfId="10" applyNumberFormat="1" applyFont="1" applyFill="1" applyBorder="1"/>
    <xf numFmtId="4" fontId="52" fillId="0" borderId="0" xfId="10" applyNumberFormat="1" applyFont="1" applyFill="1" applyBorder="1"/>
    <xf numFmtId="4" fontId="80" fillId="0" borderId="10" xfId="10" applyNumberFormat="1" applyFont="1" applyFill="1" applyBorder="1"/>
    <xf numFmtId="4" fontId="80" fillId="0" borderId="0" xfId="10" applyNumberFormat="1" applyFont="1" applyFill="1" applyBorder="1"/>
    <xf numFmtId="0" fontId="80" fillId="0" borderId="0" xfId="0" applyFont="1" applyAlignment="1">
      <alignment vertical="top"/>
    </xf>
    <xf numFmtId="4" fontId="80" fillId="0" borderId="0" xfId="4" applyNumberFormat="1" applyFont="1" applyFill="1" applyBorder="1" applyAlignment="1"/>
    <xf numFmtId="0" fontId="47" fillId="0" borderId="0" xfId="11" applyFont="1" applyAlignment="1">
      <alignment horizontal="left"/>
    </xf>
    <xf numFmtId="0" fontId="45" fillId="0" borderId="0" xfId="11" applyFont="1" applyAlignment="1">
      <alignment horizontal="left"/>
    </xf>
    <xf numFmtId="0" fontId="45" fillId="0" borderId="26" xfId="11" applyFont="1" applyBorder="1" applyAlignment="1">
      <alignment horizontal="left"/>
    </xf>
    <xf numFmtId="0" fontId="43" fillId="0" borderId="0" xfId="11" applyFont="1" applyAlignment="1">
      <alignment horizontal="left"/>
    </xf>
    <xf numFmtId="0" fontId="42" fillId="0" borderId="0" xfId="11" applyFont="1" applyAlignment="1">
      <alignment horizontal="left"/>
    </xf>
    <xf numFmtId="4" fontId="45" fillId="0" borderId="0" xfId="10" applyNumberFormat="1" applyFont="1" applyFill="1" applyBorder="1"/>
    <xf numFmtId="4" fontId="78" fillId="0" borderId="14" xfId="10" applyNumberFormat="1" applyFont="1" applyFill="1" applyBorder="1"/>
    <xf numFmtId="4" fontId="3" fillId="0" borderId="0" xfId="14" applyNumberFormat="1" applyFont="1"/>
    <xf numFmtId="4" fontId="81" fillId="0" borderId="0" xfId="14" applyNumberFormat="1" applyFont="1"/>
    <xf numFmtId="4" fontId="82" fillId="0" borderId="0" xfId="14" applyNumberFormat="1" applyFont="1"/>
    <xf numFmtId="4" fontId="54" fillId="0" borderId="14" xfId="11" applyNumberFormat="1" applyFont="1" applyBorder="1"/>
    <xf numFmtId="4" fontId="85" fillId="0" borderId="10" xfId="9" applyNumberFormat="1" applyFont="1" applyFill="1" applyBorder="1"/>
    <xf numFmtId="0" fontId="51" fillId="0" borderId="17" xfId="0" applyFont="1" applyBorder="1" applyAlignment="1">
      <alignment horizontal="center" vertical="center" wrapText="1"/>
    </xf>
    <xf numFmtId="0" fontId="5" fillId="0" borderId="0" xfId="11" applyFont="1" applyAlignment="1">
      <alignment horizontal="right" wrapText="1"/>
    </xf>
    <xf numFmtId="0" fontId="9" fillId="0" borderId="0" xfId="11" applyFont="1" applyAlignment="1">
      <alignment vertical="top" wrapText="1"/>
    </xf>
    <xf numFmtId="0" fontId="86" fillId="0" borderId="0" xfId="0" applyFont="1" applyAlignment="1">
      <alignment horizontal="left" vertical="center"/>
    </xf>
    <xf numFmtId="0" fontId="87" fillId="0" borderId="0" xfId="0" applyFont="1"/>
    <xf numFmtId="4" fontId="88" fillId="0" borderId="0" xfId="0" applyNumberFormat="1" applyFont="1" applyAlignment="1">
      <alignment vertical="top" wrapText="1"/>
    </xf>
    <xf numFmtId="10" fontId="88" fillId="0" borderId="0" xfId="0" applyNumberFormat="1" applyFont="1"/>
    <xf numFmtId="0" fontId="86" fillId="0" borderId="0" xfId="0" applyFont="1" applyAlignment="1">
      <alignment horizontal="left"/>
    </xf>
    <xf numFmtId="49" fontId="61" fillId="0" borderId="0" xfId="0" applyNumberFormat="1" applyFont="1" applyAlignment="1">
      <alignment horizontal="left"/>
    </xf>
    <xf numFmtId="0" fontId="61" fillId="0" borderId="0" xfId="0" applyFont="1" applyAlignment="1">
      <alignment horizontal="left"/>
    </xf>
    <xf numFmtId="49" fontId="86" fillId="0" borderId="0" xfId="0" applyNumberFormat="1" applyFont="1" applyAlignment="1">
      <alignment horizontal="left"/>
    </xf>
    <xf numFmtId="0" fontId="61" fillId="0" borderId="0" xfId="0" applyFont="1" applyAlignment="1">
      <alignment horizontal="left" vertical="center"/>
    </xf>
    <xf numFmtId="4" fontId="73" fillId="0" borderId="0" xfId="0" applyNumberFormat="1" applyFont="1"/>
    <xf numFmtId="10" fontId="73" fillId="0" borderId="0" xfId="0" applyNumberFormat="1" applyFont="1"/>
    <xf numFmtId="0" fontId="9" fillId="0" borderId="0" xfId="11" applyFont="1" applyAlignment="1">
      <alignment vertical="top"/>
    </xf>
    <xf numFmtId="4" fontId="3" fillId="0" borderId="0" xfId="13" applyNumberFormat="1" applyFont="1"/>
    <xf numFmtId="0" fontId="61" fillId="0" borderId="0" xfId="0" applyFont="1"/>
    <xf numFmtId="4" fontId="5" fillId="0" borderId="14" xfId="5" applyNumberFormat="1" applyFont="1" applyFill="1" applyBorder="1" applyAlignment="1"/>
    <xf numFmtId="4" fontId="5" fillId="0" borderId="20" xfId="0" applyNumberFormat="1" applyFont="1" applyBorder="1"/>
    <xf numFmtId="4" fontId="68" fillId="0" borderId="19" xfId="0" applyNumberFormat="1" applyFont="1" applyBorder="1"/>
    <xf numFmtId="0" fontId="41" fillId="0" borderId="0" xfId="0" applyFont="1" applyAlignment="1">
      <alignment horizontal="center"/>
    </xf>
    <xf numFmtId="4" fontId="5" fillId="0" borderId="10" xfId="10" applyNumberFormat="1" applyFont="1" applyFill="1" applyBorder="1"/>
    <xf numFmtId="4" fontId="5" fillId="0" borderId="0" xfId="10" applyNumberFormat="1" applyFont="1" applyFill="1" applyBorder="1"/>
    <xf numFmtId="4" fontId="5" fillId="0" borderId="14" xfId="11" applyNumberFormat="1" applyFont="1" applyBorder="1"/>
    <xf numFmtId="4" fontId="8" fillId="0" borderId="0" xfId="1" applyNumberFormat="1" applyFont="1" applyFill="1" applyBorder="1" applyAlignment="1">
      <alignment horizontal="right"/>
    </xf>
    <xf numFmtId="4" fontId="5" fillId="0" borderId="0" xfId="11" applyNumberFormat="1" applyFont="1" applyAlignment="1">
      <alignment horizontal="right" wrapText="1"/>
    </xf>
    <xf numFmtId="0" fontId="18" fillId="0" borderId="0" xfId="13" applyFont="1"/>
    <xf numFmtId="0" fontId="9" fillId="0" borderId="0" xfId="0" applyFont="1" applyAlignment="1">
      <alignment vertical="top"/>
    </xf>
    <xf numFmtId="0" fontId="86" fillId="0" borderId="0" xfId="0" applyFont="1"/>
    <xf numFmtId="0" fontId="89" fillId="0" borderId="0" xfId="0" applyFont="1"/>
    <xf numFmtId="4" fontId="89" fillId="0" borderId="0" xfId="13" applyNumberFormat="1" applyFont="1"/>
    <xf numFmtId="4" fontId="90" fillId="0" borderId="0" xfId="13" applyNumberFormat="1" applyFont="1"/>
    <xf numFmtId="0" fontId="90" fillId="0" borderId="0" xfId="13" applyFont="1"/>
    <xf numFmtId="49" fontId="86" fillId="0" borderId="0" xfId="0" applyNumberFormat="1" applyFont="1"/>
    <xf numFmtId="0" fontId="91" fillId="0" borderId="0" xfId="0" applyFont="1" applyAlignment="1">
      <alignment vertical="center"/>
    </xf>
    <xf numFmtId="0" fontId="49" fillId="0" borderId="0" xfId="15" applyFont="1" applyAlignment="1">
      <alignment horizontal="center"/>
    </xf>
    <xf numFmtId="0" fontId="8" fillId="0" borderId="0" xfId="11" applyFont="1" applyAlignment="1">
      <alignment horizontal="justify"/>
    </xf>
    <xf numFmtId="4" fontId="10" fillId="0" borderId="0" xfId="11" applyNumberFormat="1" applyFont="1" applyAlignment="1">
      <alignment horizontal="center" wrapText="1"/>
    </xf>
    <xf numFmtId="165" fontId="10" fillId="0" borderId="0" xfId="11" applyNumberFormat="1" applyFont="1" applyAlignment="1">
      <alignment horizontal="center" wrapText="1"/>
    </xf>
    <xf numFmtId="10" fontId="8" fillId="0" borderId="0" xfId="11" applyNumberFormat="1" applyFont="1" applyAlignment="1">
      <alignment horizontal="justify"/>
    </xf>
    <xf numFmtId="0" fontId="5" fillId="2" borderId="0" xfId="11" applyFont="1" applyFill="1" applyAlignment="1">
      <alignment horizontal="justify"/>
    </xf>
    <xf numFmtId="4" fontId="10" fillId="2" borderId="0" xfId="11" applyNumberFormat="1" applyFont="1" applyFill="1" applyAlignment="1">
      <alignment horizontal="right"/>
    </xf>
    <xf numFmtId="10" fontId="10" fillId="2" borderId="0" xfId="11" applyNumberFormat="1" applyFont="1" applyFill="1"/>
    <xf numFmtId="4" fontId="8" fillId="2" borderId="0" xfId="11" applyNumberFormat="1" applyFont="1" applyFill="1" applyAlignment="1">
      <alignment horizontal="justify"/>
    </xf>
    <xf numFmtId="0" fontId="4" fillId="2" borderId="0" xfId="11" applyFont="1" applyFill="1" applyAlignment="1">
      <alignment horizontal="left"/>
    </xf>
    <xf numFmtId="4" fontId="8" fillId="2" borderId="0" xfId="11" applyNumberFormat="1" applyFont="1" applyFill="1" applyAlignment="1">
      <alignment horizontal="right"/>
    </xf>
    <xf numFmtId="0" fontId="5" fillId="2" borderId="0" xfId="11" applyFont="1" applyFill="1" applyAlignment="1">
      <alignment horizontal="left"/>
    </xf>
    <xf numFmtId="0" fontId="4" fillId="2" borderId="0" xfId="11" applyFont="1" applyFill="1" applyAlignment="1">
      <alignment horizontal="left" vertical="center" wrapText="1"/>
    </xf>
    <xf numFmtId="0" fontId="4" fillId="2" borderId="0" xfId="11" applyFont="1" applyFill="1" applyAlignment="1">
      <alignment horizontal="left" wrapText="1"/>
    </xf>
    <xf numFmtId="4" fontId="9" fillId="2" borderId="0" xfId="11" applyNumberFormat="1" applyFont="1" applyFill="1"/>
    <xf numFmtId="165" fontId="5" fillId="2" borderId="0" xfId="11" applyNumberFormat="1" applyFont="1" applyFill="1"/>
    <xf numFmtId="10" fontId="9" fillId="2" borderId="0" xfId="11" applyNumberFormat="1" applyFont="1" applyFill="1"/>
    <xf numFmtId="165" fontId="5" fillId="0" borderId="0" xfId="11" applyNumberFormat="1" applyFont="1"/>
    <xf numFmtId="4" fontId="92" fillId="0" borderId="0" xfId="17" applyNumberFormat="1" applyFont="1" applyAlignment="1">
      <alignment horizontal="left" vertical="center"/>
    </xf>
    <xf numFmtId="4" fontId="10" fillId="0" borderId="0" xfId="16" applyNumberFormat="1" applyFont="1"/>
    <xf numFmtId="4" fontId="22" fillId="0" borderId="0" xfId="16" applyNumberFormat="1" applyFont="1"/>
    <xf numFmtId="4" fontId="28" fillId="0" borderId="0" xfId="16" applyNumberFormat="1" applyFont="1"/>
    <xf numFmtId="4" fontId="22" fillId="0" borderId="2" xfId="16" applyNumberFormat="1" applyFont="1" applyBorder="1"/>
    <xf numFmtId="4" fontId="8" fillId="0" borderId="0" xfId="16" applyNumberFormat="1" applyFont="1"/>
    <xf numFmtId="0" fontId="93" fillId="5" borderId="0" xfId="3" applyFont="1" applyBorder="1" applyAlignment="1">
      <alignment horizontal="center" vertical="center"/>
    </xf>
    <xf numFmtId="0" fontId="93" fillId="5" borderId="0" xfId="3" applyFont="1" applyAlignment="1">
      <alignment horizontal="center" vertical="center" wrapText="1"/>
    </xf>
    <xf numFmtId="4" fontId="10" fillId="9" borderId="5" xfId="14" applyNumberFormat="1" applyFont="1" applyFill="1" applyBorder="1" applyAlignment="1">
      <alignment horizontal="right"/>
    </xf>
    <xf numFmtId="4" fontId="16" fillId="9" borderId="5" xfId="14" applyNumberFormat="1" applyFont="1" applyFill="1" applyBorder="1" applyAlignment="1">
      <alignment horizontal="right"/>
    </xf>
    <xf numFmtId="0" fontId="93" fillId="5" borderId="0" xfId="3" applyFont="1" applyAlignment="1">
      <alignment horizontal="center"/>
    </xf>
    <xf numFmtId="4" fontId="93" fillId="5" borderId="0" xfId="3" applyNumberFormat="1" applyFont="1" applyAlignment="1"/>
    <xf numFmtId="0" fontId="94" fillId="5" borderId="16" xfId="3" applyFont="1" applyBorder="1" applyAlignment="1">
      <alignment horizontal="center" vertical="center" wrapText="1"/>
    </xf>
    <xf numFmtId="0" fontId="94" fillId="5" borderId="6" xfId="3" applyFont="1" applyBorder="1" applyAlignment="1">
      <alignment horizontal="justify"/>
    </xf>
    <xf numFmtId="0" fontId="94" fillId="5" borderId="21" xfId="3" applyFont="1" applyBorder="1" applyAlignment="1">
      <alignment horizontal="center" vertical="center" wrapText="1"/>
    </xf>
    <xf numFmtId="10" fontId="94" fillId="5" borderId="16" xfId="3" applyNumberFormat="1" applyFont="1" applyBorder="1" applyAlignment="1">
      <alignment horizontal="center" vertical="center"/>
    </xf>
    <xf numFmtId="49" fontId="5" fillId="2" borderId="0" xfId="11" applyNumberFormat="1" applyFont="1" applyFill="1"/>
    <xf numFmtId="4" fontId="93" fillId="4" borderId="0" xfId="2" applyNumberFormat="1" applyFont="1"/>
    <xf numFmtId="0" fontId="39" fillId="5" borderId="21" xfId="3" applyFont="1" applyBorder="1" applyAlignment="1">
      <alignment horizontal="center" vertical="top" wrapText="1"/>
    </xf>
    <xf numFmtId="0" fontId="39" fillId="5" borderId="21" xfId="3" applyFont="1" applyBorder="1" applyAlignment="1">
      <alignment horizontal="center"/>
    </xf>
    <xf numFmtId="0" fontId="39" fillId="5" borderId="21" xfId="3" applyFont="1" applyBorder="1" applyAlignment="1">
      <alignment horizontal="center" vertical="center" wrapText="1"/>
    </xf>
    <xf numFmtId="10" fontId="39" fillId="5" borderId="21" xfId="3" applyNumberFormat="1" applyFont="1" applyBorder="1" applyAlignment="1">
      <alignment horizontal="center" vertical="center"/>
    </xf>
    <xf numFmtId="0" fontId="39" fillId="5" borderId="7" xfId="3" applyFont="1" applyBorder="1"/>
    <xf numFmtId="0" fontId="39" fillId="5" borderId="7" xfId="3" applyFont="1" applyBorder="1" applyAlignment="1">
      <alignment vertical="top" wrapText="1"/>
    </xf>
    <xf numFmtId="4" fontId="39" fillId="5" borderId="7" xfId="3" applyNumberFormat="1" applyFont="1" applyBorder="1"/>
    <xf numFmtId="10" fontId="39" fillId="5" borderId="7" xfId="3" applyNumberFormat="1" applyFont="1" applyBorder="1"/>
    <xf numFmtId="10" fontId="39" fillId="5" borderId="17" xfId="3" applyNumberFormat="1" applyFont="1" applyBorder="1"/>
    <xf numFmtId="0" fontId="93" fillId="5" borderId="0" xfId="3" applyFont="1" applyBorder="1" applyAlignment="1">
      <alignment horizontal="center"/>
    </xf>
    <xf numFmtId="49" fontId="93" fillId="5" borderId="0" xfId="3" applyNumberFormat="1" applyFont="1" applyBorder="1" applyAlignment="1">
      <alignment horizontal="center"/>
    </xf>
    <xf numFmtId="10" fontId="93" fillId="5" borderId="0" xfId="3" applyNumberFormat="1" applyFont="1" applyBorder="1" applyAlignment="1">
      <alignment horizontal="center"/>
    </xf>
    <xf numFmtId="4" fontId="8" fillId="2" borderId="0" xfId="11" applyNumberFormat="1" applyFont="1" applyFill="1" applyAlignment="1">
      <alignment vertical="center"/>
    </xf>
    <xf numFmtId="4" fontId="10" fillId="2" borderId="0" xfId="11" applyNumberFormat="1" applyFont="1" applyFill="1" applyAlignment="1">
      <alignment vertical="center"/>
    </xf>
    <xf numFmtId="10" fontId="10" fillId="2" borderId="0" xfId="11" applyNumberFormat="1" applyFont="1" applyFill="1" applyAlignment="1">
      <alignment vertical="center"/>
    </xf>
    <xf numFmtId="0" fontId="88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73" fillId="0" borderId="0" xfId="0" applyFont="1"/>
    <xf numFmtId="4" fontId="73" fillId="0" borderId="0" xfId="0" applyNumberFormat="1" applyFont="1" applyAlignment="1">
      <alignment wrapText="1"/>
    </xf>
    <xf numFmtId="0" fontId="88" fillId="0" borderId="0" xfId="0" applyFont="1"/>
    <xf numFmtId="4" fontId="88" fillId="0" borderId="0" xfId="0" applyNumberFormat="1" applyFont="1" applyAlignment="1">
      <alignment wrapText="1"/>
    </xf>
    <xf numFmtId="4" fontId="88" fillId="0" borderId="15" xfId="0" applyNumberFormat="1" applyFont="1" applyBorder="1" applyAlignment="1">
      <alignment vertical="center"/>
    </xf>
    <xf numFmtId="4" fontId="73" fillId="0" borderId="15" xfId="0" applyNumberFormat="1" applyFont="1" applyBorder="1"/>
    <xf numFmtId="4" fontId="88" fillId="0" borderId="15" xfId="0" applyNumberFormat="1" applyFont="1" applyBorder="1"/>
    <xf numFmtId="4" fontId="93" fillId="5" borderId="15" xfId="3" applyNumberFormat="1" applyFont="1" applyBorder="1" applyAlignment="1">
      <alignment horizontal="center" vertical="center" wrapText="1"/>
    </xf>
    <xf numFmtId="4" fontId="0" fillId="0" borderId="22" xfId="0" applyNumberFormat="1" applyBorder="1"/>
    <xf numFmtId="49" fontId="75" fillId="0" borderId="0" xfId="13" applyNumberFormat="1" applyFont="1" applyAlignment="1">
      <alignment horizontal="left"/>
    </xf>
    <xf numFmtId="0" fontId="75" fillId="0" borderId="0" xfId="13" applyFont="1" applyAlignment="1">
      <alignment horizontal="left"/>
    </xf>
    <xf numFmtId="2" fontId="50" fillId="0" borderId="0" xfId="17" applyNumberFormat="1" applyFont="1" applyAlignment="1">
      <alignment horizontal="left" vertical="center"/>
    </xf>
    <xf numFmtId="4" fontId="0" fillId="8" borderId="0" xfId="0" applyNumberFormat="1" applyFill="1"/>
    <xf numFmtId="4" fontId="41" fillId="0" borderId="0" xfId="0" applyNumberFormat="1" applyFont="1" applyAlignment="1">
      <alignment horizontal="center"/>
    </xf>
    <xf numFmtId="0" fontId="8" fillId="0" borderId="0" xfId="14" applyFont="1" applyAlignment="1">
      <alignment wrapText="1"/>
    </xf>
    <xf numFmtId="0" fontId="93" fillId="5" borderId="0" xfId="3" applyFont="1" applyAlignment="1">
      <alignment horizontal="center" wrapText="1"/>
    </xf>
    <xf numFmtId="0" fontId="10" fillId="0" borderId="6" xfId="14" applyFont="1" applyBorder="1" applyAlignment="1">
      <alignment vertical="top" wrapText="1"/>
    </xf>
    <xf numFmtId="0" fontId="22" fillId="0" borderId="3" xfId="14" applyFont="1" applyBorder="1" applyAlignment="1">
      <alignment vertical="top" wrapText="1"/>
    </xf>
    <xf numFmtId="0" fontId="10" fillId="0" borderId="3" xfId="14" applyFont="1" applyBorder="1" applyAlignment="1">
      <alignment vertical="top" wrapText="1"/>
    </xf>
    <xf numFmtId="0" fontId="23" fillId="0" borderId="13" xfId="14" applyFont="1" applyBorder="1" applyAlignment="1">
      <alignment vertical="top" wrapText="1"/>
    </xf>
    <xf numFmtId="0" fontId="23" fillId="0" borderId="3" xfId="14" applyFont="1" applyBorder="1" applyAlignment="1">
      <alignment wrapText="1"/>
    </xf>
    <xf numFmtId="0" fontId="23" fillId="0" borderId="14" xfId="14" applyFont="1" applyBorder="1" applyAlignment="1">
      <alignment wrapText="1"/>
    </xf>
    <xf numFmtId="0" fontId="10" fillId="0" borderId="6" xfId="14" applyFont="1" applyBorder="1" applyAlignment="1">
      <alignment wrapText="1"/>
    </xf>
    <xf numFmtId="0" fontId="22" fillId="0" borderId="3" xfId="14" applyFont="1" applyBorder="1" applyAlignment="1">
      <alignment wrapText="1"/>
    </xf>
    <xf numFmtId="0" fontId="8" fillId="0" borderId="3" xfId="14" applyFont="1" applyBorder="1" applyAlignment="1">
      <alignment wrapText="1"/>
    </xf>
    <xf numFmtId="0" fontId="23" fillId="0" borderId="3" xfId="14" applyFont="1" applyBorder="1" applyAlignment="1">
      <alignment vertical="top" wrapText="1"/>
    </xf>
    <xf numFmtId="0" fontId="10" fillId="0" borderId="0" xfId="11" applyFont="1" applyAlignment="1">
      <alignment horizontal="right"/>
    </xf>
    <xf numFmtId="4" fontId="88" fillId="0" borderId="28" xfId="0" applyNumberFormat="1" applyFont="1" applyBorder="1"/>
    <xf numFmtId="0" fontId="93" fillId="4" borderId="6" xfId="2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 wrapText="1"/>
    </xf>
    <xf numFmtId="4" fontId="73" fillId="0" borderId="15" xfId="0" applyNumberFormat="1" applyFont="1" applyBorder="1" applyAlignment="1">
      <alignment wrapText="1"/>
    </xf>
    <xf numFmtId="4" fontId="0" fillId="0" borderId="15" xfId="0" applyNumberFormat="1" applyBorder="1" applyAlignment="1">
      <alignment wrapText="1"/>
    </xf>
    <xf numFmtId="4" fontId="0" fillId="0" borderId="28" xfId="0" applyNumberFormat="1" applyBorder="1" applyAlignment="1">
      <alignment wrapText="1"/>
    </xf>
    <xf numFmtId="0" fontId="5" fillId="0" borderId="15" xfId="11" applyFont="1" applyBorder="1" applyAlignment="1">
      <alignment vertical="top"/>
    </xf>
    <xf numFmtId="4" fontId="0" fillId="0" borderId="22" xfId="0" applyNumberFormat="1" applyBorder="1" applyAlignment="1">
      <alignment wrapText="1"/>
    </xf>
    <xf numFmtId="4" fontId="93" fillId="4" borderId="29" xfId="2" applyNumberFormat="1" applyFont="1" applyBorder="1" applyAlignment="1">
      <alignment horizontal="center"/>
    </xf>
    <xf numFmtId="4" fontId="93" fillId="4" borderId="30" xfId="2" applyNumberFormat="1" applyFont="1" applyBorder="1" applyAlignment="1">
      <alignment horizontal="center"/>
    </xf>
    <xf numFmtId="0" fontId="93" fillId="4" borderId="8" xfId="2" applyFont="1" applyBorder="1" applyAlignment="1">
      <alignment vertical="top" wrapText="1"/>
    </xf>
    <xf numFmtId="0" fontId="93" fillId="4" borderId="31" xfId="2" applyFont="1" applyBorder="1" applyAlignment="1">
      <alignment vertical="top" wrapText="1"/>
    </xf>
    <xf numFmtId="4" fontId="8" fillId="0" borderId="15" xfId="0" applyNumberFormat="1" applyFont="1" applyBorder="1" applyAlignment="1">
      <alignment vertical="center" wrapText="1"/>
    </xf>
    <xf numFmtId="0" fontId="93" fillId="4" borderId="6" xfId="2" applyFont="1" applyBorder="1" applyAlignment="1">
      <alignment vertical="top" wrapText="1"/>
    </xf>
    <xf numFmtId="4" fontId="10" fillId="0" borderId="23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73" fillId="0" borderId="32" xfId="0" applyNumberFormat="1" applyFont="1" applyBorder="1" applyAlignment="1">
      <alignment wrapText="1"/>
    </xf>
    <xf numFmtId="4" fontId="0" fillId="0" borderId="32" xfId="0" applyNumberFormat="1" applyBorder="1" applyAlignment="1">
      <alignment wrapText="1"/>
    </xf>
    <xf numFmtId="4" fontId="0" fillId="0" borderId="33" xfId="0" applyNumberFormat="1" applyBorder="1" applyAlignment="1">
      <alignment wrapText="1"/>
    </xf>
    <xf numFmtId="0" fontId="5" fillId="0" borderId="32" xfId="11" applyFont="1" applyBorder="1" applyAlignment="1">
      <alignment vertical="top"/>
    </xf>
    <xf numFmtId="4" fontId="0" fillId="0" borderId="34" xfId="0" applyNumberFormat="1" applyBorder="1" applyAlignment="1">
      <alignment wrapText="1"/>
    </xf>
    <xf numFmtId="4" fontId="93" fillId="4" borderId="31" xfId="2" applyNumberFormat="1" applyFont="1" applyBorder="1" applyAlignment="1">
      <alignment vertical="top" wrapText="1"/>
    </xf>
    <xf numFmtId="0" fontId="0" fillId="0" borderId="15" xfId="0" applyBorder="1"/>
    <xf numFmtId="0" fontId="0" fillId="0" borderId="28" xfId="0" applyBorder="1"/>
    <xf numFmtId="4" fontId="88" fillId="0" borderId="22" xfId="0" applyNumberFormat="1" applyFont="1" applyBorder="1"/>
    <xf numFmtId="4" fontId="0" fillId="0" borderId="28" xfId="0" applyNumberFormat="1" applyBorder="1"/>
    <xf numFmtId="4" fontId="73" fillId="0" borderId="3" xfId="0" applyNumberFormat="1" applyFont="1" applyBorder="1"/>
    <xf numFmtId="4" fontId="10" fillId="0" borderId="15" xfId="0" applyNumberFormat="1" applyFont="1" applyBorder="1" applyAlignment="1">
      <alignment vertical="center" wrapText="1"/>
    </xf>
    <xf numFmtId="10" fontId="8" fillId="0" borderId="0" xfId="11" applyNumberFormat="1" applyFont="1"/>
    <xf numFmtId="4" fontId="8" fillId="0" borderId="0" xfId="11" applyNumberFormat="1" applyFont="1"/>
    <xf numFmtId="0" fontId="10" fillId="0" borderId="12" xfId="11" applyFont="1" applyBorder="1" applyAlignment="1">
      <alignment horizontal="right"/>
    </xf>
    <xf numFmtId="0" fontId="10" fillId="0" borderId="7" xfId="11" applyFont="1" applyBorder="1"/>
    <xf numFmtId="0" fontId="10" fillId="0" borderId="7" xfId="11" applyFont="1" applyBorder="1" applyAlignment="1">
      <alignment vertical="top" wrapText="1"/>
    </xf>
    <xf numFmtId="4" fontId="10" fillId="0" borderId="7" xfId="11" applyNumberFormat="1" applyFont="1" applyBorder="1"/>
    <xf numFmtId="10" fontId="10" fillId="0" borderId="7" xfId="11" applyNumberFormat="1" applyFont="1" applyBorder="1"/>
    <xf numFmtId="0" fontId="10" fillId="0" borderId="0" xfId="11" applyFont="1"/>
    <xf numFmtId="0" fontId="10" fillId="0" borderId="0" xfId="11" applyFont="1" applyAlignment="1">
      <alignment vertical="top" wrapText="1"/>
    </xf>
    <xf numFmtId="4" fontId="10" fillId="0" borderId="0" xfId="11" applyNumberFormat="1" applyFont="1"/>
    <xf numFmtId="10" fontId="10" fillId="0" borderId="0" xfId="11" applyNumberFormat="1" applyFont="1"/>
    <xf numFmtId="0" fontId="8" fillId="0" borderId="0" xfId="11" applyFont="1" applyAlignment="1">
      <alignment vertical="top" wrapText="1"/>
    </xf>
    <xf numFmtId="4" fontId="28" fillId="0" borderId="0" xfId="11" applyNumberFormat="1" applyFont="1"/>
    <xf numFmtId="10" fontId="28" fillId="0" borderId="0" xfId="11" applyNumberFormat="1" applyFont="1"/>
    <xf numFmtId="0" fontId="28" fillId="0" borderId="0" xfId="11" applyFont="1" applyAlignment="1">
      <alignment vertical="top" wrapText="1"/>
    </xf>
    <xf numFmtId="0" fontId="8" fillId="0" borderId="0" xfId="11" applyFont="1" applyAlignment="1">
      <alignment horizontal="right"/>
    </xf>
    <xf numFmtId="0" fontId="97" fillId="0" borderId="0" xfId="11" applyFont="1"/>
    <xf numFmtId="0" fontId="10" fillId="0" borderId="0" xfId="11" applyFont="1" applyAlignment="1">
      <alignment vertical="center"/>
    </xf>
    <xf numFmtId="0" fontId="99" fillId="0" borderId="0" xfId="11" applyFont="1" applyAlignment="1">
      <alignment vertical="top" wrapText="1"/>
    </xf>
    <xf numFmtId="0" fontId="98" fillId="0" borderId="0" xfId="11" applyFont="1" applyAlignment="1">
      <alignment vertical="top" wrapText="1"/>
    </xf>
    <xf numFmtId="0" fontId="98" fillId="0" borderId="0" xfId="11" applyFont="1"/>
    <xf numFmtId="0" fontId="28" fillId="0" borderId="0" xfId="11" applyFont="1" applyAlignment="1">
      <alignment vertical="top"/>
    </xf>
    <xf numFmtId="0" fontId="8" fillId="0" borderId="7" xfId="11" applyFont="1" applyBorder="1"/>
    <xf numFmtId="0" fontId="10" fillId="0" borderId="0" xfId="11" applyFont="1" applyAlignment="1">
      <alignment horizontal="center"/>
    </xf>
    <xf numFmtId="165" fontId="8" fillId="0" borderId="0" xfId="8" applyFont="1"/>
    <xf numFmtId="4" fontId="25" fillId="0" borderId="0" xfId="11" applyNumberFormat="1" applyFont="1"/>
    <xf numFmtId="10" fontId="25" fillId="0" borderId="0" xfId="11" applyNumberFormat="1" applyFont="1"/>
    <xf numFmtId="0" fontId="8" fillId="0" borderId="7" xfId="11" applyFont="1" applyBorder="1" applyAlignment="1">
      <alignment vertical="top" wrapText="1"/>
    </xf>
    <xf numFmtId="49" fontId="10" fillId="0" borderId="0" xfId="11" applyNumberFormat="1" applyFont="1"/>
    <xf numFmtId="49" fontId="8" fillId="0" borderId="0" xfId="11" applyNumberFormat="1" applyFont="1"/>
    <xf numFmtId="0" fontId="8" fillId="0" borderId="0" xfId="11" applyFont="1" applyAlignment="1">
      <alignment horizontal="center"/>
    </xf>
    <xf numFmtId="0" fontId="100" fillId="0" borderId="0" xfId="11" applyFont="1" applyAlignment="1">
      <alignment horizontal="right"/>
    </xf>
    <xf numFmtId="0" fontId="101" fillId="0" borderId="0" xfId="11" applyFont="1" applyAlignment="1">
      <alignment vertical="top" wrapText="1"/>
    </xf>
    <xf numFmtId="0" fontId="99" fillId="0" borderId="0" xfId="11" applyFont="1" applyAlignment="1">
      <alignment horizontal="right"/>
    </xf>
    <xf numFmtId="0" fontId="102" fillId="0" borderId="0" xfId="0" applyFont="1" applyAlignment="1">
      <alignment horizontal="left"/>
    </xf>
    <xf numFmtId="0" fontId="10" fillId="0" borderId="12" xfId="11" applyFont="1" applyBorder="1"/>
    <xf numFmtId="0" fontId="8" fillId="0" borderId="7" xfId="11" applyFont="1" applyBorder="1" applyAlignment="1">
      <alignment horizontal="right"/>
    </xf>
    <xf numFmtId="0" fontId="52" fillId="0" borderId="24" xfId="11" applyFont="1" applyBorder="1" applyAlignment="1">
      <alignment horizontal="center" vertical="center" wrapText="1"/>
    </xf>
    <xf numFmtId="0" fontId="52" fillId="0" borderId="6" xfId="11" applyFont="1" applyBorder="1" applyAlignment="1">
      <alignment horizontal="center" vertical="center" wrapText="1"/>
    </xf>
    <xf numFmtId="0" fontId="52" fillId="0" borderId="16" xfId="11" applyFont="1" applyBorder="1" applyAlignment="1">
      <alignment horizontal="center" vertical="center" wrapText="1"/>
    </xf>
    <xf numFmtId="4" fontId="47" fillId="0" borderId="0" xfId="0" applyNumberFormat="1" applyFont="1" applyAlignment="1">
      <alignment horizontal="center" vertical="center" wrapText="1"/>
    </xf>
    <xf numFmtId="4" fontId="47" fillId="0" borderId="5" xfId="0" applyNumberFormat="1" applyFont="1" applyBorder="1" applyAlignment="1">
      <alignment horizontal="center" vertical="center" wrapText="1"/>
    </xf>
    <xf numFmtId="4" fontId="53" fillId="0" borderId="8" xfId="11" applyNumberFormat="1" applyFont="1" applyBorder="1" applyAlignment="1">
      <alignment horizontal="center" vertical="center" wrapText="1"/>
    </xf>
    <xf numFmtId="4" fontId="52" fillId="0" borderId="16" xfId="11" applyNumberFormat="1" applyFont="1" applyBorder="1" applyAlignment="1">
      <alignment vertical="top"/>
    </xf>
    <xf numFmtId="4" fontId="45" fillId="0" borderId="3" xfId="0" applyNumberFormat="1" applyFont="1" applyBorder="1"/>
    <xf numFmtId="4" fontId="53" fillId="0" borderId="8" xfId="0" applyNumberFormat="1" applyFont="1" applyBorder="1" applyAlignment="1">
      <alignment horizontal="center" vertical="center" wrapText="1"/>
    </xf>
    <xf numFmtId="4" fontId="47" fillId="0" borderId="14" xfId="0" applyNumberFormat="1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4" fontId="45" fillId="0" borderId="6" xfId="0" applyNumberFormat="1" applyFont="1" applyBorder="1"/>
    <xf numFmtId="4" fontId="46" fillId="0" borderId="0" xfId="0" applyNumberFormat="1" applyFont="1"/>
    <xf numFmtId="4" fontId="46" fillId="0" borderId="3" xfId="0" applyNumberFormat="1" applyFont="1" applyBorder="1"/>
    <xf numFmtId="4" fontId="54" fillId="0" borderId="10" xfId="0" applyNumberFormat="1" applyFont="1" applyBorder="1"/>
    <xf numFmtId="4" fontId="54" fillId="0" borderId="0" xfId="0" applyNumberFormat="1" applyFont="1"/>
    <xf numFmtId="4" fontId="46" fillId="0" borderId="14" xfId="0" applyNumberFormat="1" applyFont="1" applyBorder="1"/>
    <xf numFmtId="4" fontId="52" fillId="0" borderId="14" xfId="11" applyNumberFormat="1" applyFont="1" applyBorder="1"/>
    <xf numFmtId="4" fontId="83" fillId="0" borderId="0" xfId="0" applyNumberFormat="1" applyFont="1"/>
    <xf numFmtId="4" fontId="83" fillId="0" borderId="3" xfId="0" applyNumberFormat="1" applyFont="1" applyBorder="1"/>
    <xf numFmtId="4" fontId="84" fillId="0" borderId="0" xfId="0" applyNumberFormat="1" applyFont="1"/>
    <xf numFmtId="4" fontId="83" fillId="0" borderId="14" xfId="0" applyNumberFormat="1" applyFont="1" applyBorder="1"/>
    <xf numFmtId="4" fontId="52" fillId="0" borderId="10" xfId="0" applyNumberFormat="1" applyFont="1" applyBorder="1"/>
    <xf numFmtId="4" fontId="45" fillId="0" borderId="14" xfId="0" applyNumberFormat="1" applyFont="1" applyBorder="1"/>
    <xf numFmtId="4" fontId="37" fillId="0" borderId="0" xfId="4" applyNumberFormat="1" applyFill="1" applyBorder="1"/>
    <xf numFmtId="4" fontId="54" fillId="0" borderId="14" xfId="0" applyNumberFormat="1" applyFont="1" applyBorder="1"/>
    <xf numFmtId="4" fontId="46" fillId="0" borderId="0" xfId="11" applyNumberFormat="1" applyFont="1"/>
    <xf numFmtId="4" fontId="46" fillId="0" borderId="10" xfId="0" applyNumberFormat="1" applyFont="1" applyBorder="1"/>
    <xf numFmtId="4" fontId="38" fillId="0" borderId="0" xfId="1" applyNumberFormat="1" applyFill="1"/>
    <xf numFmtId="4" fontId="52" fillId="0" borderId="14" xfId="0" applyNumberFormat="1" applyFont="1" applyBorder="1"/>
    <xf numFmtId="4" fontId="40" fillId="0" borderId="0" xfId="9" applyNumberFormat="1" applyFill="1" applyBorder="1"/>
    <xf numFmtId="4" fontId="80" fillId="0" borderId="0" xfId="11" applyNumberFormat="1" applyFont="1"/>
    <xf numFmtId="4" fontId="80" fillId="0" borderId="14" xfId="11" applyNumberFormat="1" applyFont="1" applyBorder="1"/>
    <xf numFmtId="4" fontId="80" fillId="0" borderId="0" xfId="0" applyNumberFormat="1" applyFont="1"/>
    <xf numFmtId="4" fontId="80" fillId="0" borderId="3" xfId="0" applyNumberFormat="1" applyFont="1" applyBorder="1"/>
    <xf numFmtId="0" fontId="45" fillId="0" borderId="0" xfId="11" applyFont="1" applyAlignment="1">
      <alignment vertical="top"/>
    </xf>
    <xf numFmtId="0" fontId="46" fillId="0" borderId="0" xfId="11" applyFont="1" applyAlignment="1">
      <alignment vertical="top"/>
    </xf>
    <xf numFmtId="0" fontId="45" fillId="0" borderId="26" xfId="11" applyFont="1" applyBorder="1" applyAlignment="1">
      <alignment vertical="top"/>
    </xf>
    <xf numFmtId="4" fontId="52" fillId="0" borderId="26" xfId="11" applyNumberFormat="1" applyFont="1" applyBorder="1"/>
    <xf numFmtId="4" fontId="52" fillId="0" borderId="27" xfId="11" applyNumberFormat="1" applyFont="1" applyBorder="1"/>
    <xf numFmtId="4" fontId="45" fillId="0" borderId="2" xfId="0" applyNumberFormat="1" applyFont="1" applyBorder="1"/>
    <xf numFmtId="4" fontId="45" fillId="0" borderId="4" xfId="0" applyNumberFormat="1" applyFont="1" applyBorder="1"/>
    <xf numFmtId="4" fontId="52" fillId="0" borderId="11" xfId="0" applyNumberFormat="1" applyFont="1" applyBorder="1"/>
    <xf numFmtId="4" fontId="52" fillId="0" borderId="2" xfId="0" applyNumberFormat="1" applyFont="1" applyBorder="1"/>
    <xf numFmtId="4" fontId="45" fillId="0" borderId="18" xfId="0" applyNumberFormat="1" applyFont="1" applyBorder="1"/>
    <xf numFmtId="0" fontId="44" fillId="0" borderId="0" xfId="11" applyFont="1" applyAlignment="1">
      <alignment vertical="top"/>
    </xf>
    <xf numFmtId="4" fontId="53" fillId="0" borderId="14" xfId="11" applyNumberFormat="1" applyFont="1" applyBorder="1"/>
    <xf numFmtId="4" fontId="47" fillId="0" borderId="0" xfId="0" applyNumberFormat="1" applyFont="1"/>
    <xf numFmtId="4" fontId="47" fillId="0" borderId="3" xfId="0" applyNumberFormat="1" applyFont="1" applyBorder="1"/>
    <xf numFmtId="4" fontId="53" fillId="0" borderId="10" xfId="0" applyNumberFormat="1" applyFont="1" applyBorder="1"/>
    <xf numFmtId="4" fontId="53" fillId="0" borderId="0" xfId="0" applyNumberFormat="1" applyFont="1"/>
    <xf numFmtId="4" fontId="47" fillId="0" borderId="14" xfId="0" applyNumberFormat="1" applyFont="1" applyBorder="1"/>
    <xf numFmtId="0" fontId="45" fillId="0" borderId="0" xfId="11" applyFont="1"/>
    <xf numFmtId="4" fontId="52" fillId="0" borderId="1" xfId="11" applyNumberFormat="1" applyFont="1" applyBorder="1"/>
    <xf numFmtId="4" fontId="52" fillId="0" borderId="20" xfId="11" applyNumberFormat="1" applyFont="1" applyBorder="1"/>
    <xf numFmtId="4" fontId="45" fillId="0" borderId="13" xfId="0" applyNumberFormat="1" applyFont="1" applyBorder="1"/>
    <xf numFmtId="4" fontId="52" fillId="0" borderId="19" xfId="0" applyNumberFormat="1" applyFont="1" applyBorder="1"/>
    <xf numFmtId="4" fontId="52" fillId="0" borderId="1" xfId="0" applyNumberFormat="1" applyFont="1" applyBorder="1"/>
    <xf numFmtId="4" fontId="45" fillId="0" borderId="20" xfId="0" applyNumberFormat="1" applyFont="1" applyBorder="1"/>
    <xf numFmtId="0" fontId="47" fillId="0" borderId="0" xfId="11" applyFont="1"/>
    <xf numFmtId="4" fontId="47" fillId="0" borderId="5" xfId="0" applyNumberFormat="1" applyFont="1" applyBorder="1"/>
    <xf numFmtId="4" fontId="47" fillId="0" borderId="12" xfId="0" applyNumberFormat="1" applyFont="1" applyBorder="1"/>
    <xf numFmtId="4" fontId="47" fillId="0" borderId="7" xfId="0" applyNumberFormat="1" applyFont="1" applyBorder="1"/>
    <xf numFmtId="4" fontId="47" fillId="0" borderId="17" xfId="0" applyNumberFormat="1" applyFont="1" applyBorder="1"/>
    <xf numFmtId="4" fontId="45" fillId="0" borderId="5" xfId="0" applyNumberFormat="1" applyFont="1" applyBorder="1"/>
    <xf numFmtId="0" fontId="5" fillId="0" borderId="0" xfId="0" applyFont="1" applyAlignment="1">
      <alignment horizontal="right"/>
    </xf>
    <xf numFmtId="4" fontId="79" fillId="0" borderId="0" xfId="11" applyNumberFormat="1" applyFont="1"/>
    <xf numFmtId="4" fontId="5" fillId="0" borderId="0" xfId="0" applyNumberFormat="1" applyFont="1" applyAlignment="1">
      <alignment horizontal="right"/>
    </xf>
    <xf numFmtId="4" fontId="40" fillId="7" borderId="0" xfId="10" applyNumberFormat="1"/>
    <xf numFmtId="4" fontId="40" fillId="7" borderId="0" xfId="10" applyNumberFormat="1" applyBorder="1" applyAlignment="1"/>
    <xf numFmtId="0" fontId="86" fillId="0" borderId="0" xfId="0" applyFont="1" applyAlignment="1">
      <alignment horizontal="left" vertical="top"/>
    </xf>
    <xf numFmtId="0" fontId="73" fillId="0" borderId="0" xfId="0" applyFont="1" applyAlignment="1">
      <alignment vertical="top"/>
    </xf>
    <xf numFmtId="4" fontId="40" fillId="0" borderId="3" xfId="10" applyNumberFormat="1" applyFill="1" applyBorder="1"/>
    <xf numFmtId="4" fontId="78" fillId="0" borderId="3" xfId="10" applyNumberFormat="1" applyFont="1" applyFill="1" applyBorder="1"/>
    <xf numFmtId="4" fontId="54" fillId="0" borderId="3" xfId="0" applyNumberFormat="1" applyFont="1" applyBorder="1"/>
    <xf numFmtId="4" fontId="52" fillId="0" borderId="3" xfId="0" applyNumberFormat="1" applyFont="1" applyBorder="1"/>
    <xf numFmtId="4" fontId="0" fillId="0" borderId="35" xfId="0" applyNumberFormat="1" applyBorder="1"/>
    <xf numFmtId="4" fontId="0" fillId="0" borderId="36" xfId="0" applyNumberFormat="1" applyBorder="1"/>
    <xf numFmtId="4" fontId="41" fillId="0" borderId="3" xfId="0" applyNumberFormat="1" applyFont="1" applyBorder="1"/>
    <xf numFmtId="4" fontId="41" fillId="0" borderId="0" xfId="0" applyNumberFormat="1" applyFont="1"/>
    <xf numFmtId="4" fontId="41" fillId="0" borderId="13" xfId="0" applyNumberFormat="1" applyFont="1" applyBorder="1"/>
    <xf numFmtId="0" fontId="110" fillId="0" borderId="0" xfId="0" applyFont="1"/>
    <xf numFmtId="4" fontId="110" fillId="0" borderId="0" xfId="0" applyNumberFormat="1" applyFont="1"/>
    <xf numFmtId="0" fontId="108" fillId="0" borderId="9" xfId="0" applyFont="1" applyBorder="1" applyAlignment="1">
      <alignment vertical="center"/>
    </xf>
    <xf numFmtId="0" fontId="0" fillId="0" borderId="8" xfId="0" applyBorder="1"/>
    <xf numFmtId="4" fontId="0" fillId="0" borderId="8" xfId="0" applyNumberFormat="1" applyBorder="1"/>
    <xf numFmtId="4" fontId="41" fillId="0" borderId="6" xfId="0" applyNumberFormat="1" applyFont="1" applyBorder="1"/>
    <xf numFmtId="4" fontId="0" fillId="0" borderId="6" xfId="0" applyNumberFormat="1" applyBorder="1"/>
    <xf numFmtId="4" fontId="0" fillId="0" borderId="16" xfId="0" applyNumberFormat="1" applyBorder="1"/>
    <xf numFmtId="0" fontId="109" fillId="0" borderId="19" xfId="0" applyFont="1" applyBorder="1"/>
    <xf numFmtId="0" fontId="109" fillId="0" borderId="1" xfId="0" applyFont="1" applyBorder="1"/>
    <xf numFmtId="4" fontId="109" fillId="0" borderId="1" xfId="0" applyNumberFormat="1" applyFont="1" applyBorder="1"/>
    <xf numFmtId="4" fontId="109" fillId="0" borderId="20" xfId="0" applyNumberFormat="1" applyFont="1" applyBorder="1"/>
    <xf numFmtId="0" fontId="104" fillId="0" borderId="9" xfId="0" applyFont="1" applyBorder="1" applyAlignment="1">
      <alignment vertical="center"/>
    </xf>
    <xf numFmtId="0" fontId="110" fillId="0" borderId="19" xfId="0" applyFont="1" applyBorder="1"/>
    <xf numFmtId="0" fontId="110" fillId="0" borderId="1" xfId="0" applyFont="1" applyBorder="1"/>
    <xf numFmtId="4" fontId="110" fillId="0" borderId="1" xfId="0" applyNumberFormat="1" applyFont="1" applyBorder="1"/>
    <xf numFmtId="4" fontId="109" fillId="0" borderId="13" xfId="0" applyNumberFormat="1" applyFont="1" applyBorder="1"/>
    <xf numFmtId="0" fontId="111" fillId="3" borderId="0" xfId="1" applyFont="1"/>
    <xf numFmtId="4" fontId="111" fillId="3" borderId="0" xfId="1" applyNumberFormat="1" applyFont="1"/>
    <xf numFmtId="4" fontId="111" fillId="3" borderId="0" xfId="1" applyNumberFormat="1" applyFont="1" applyBorder="1"/>
    <xf numFmtId="4" fontId="109" fillId="0" borderId="1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0" fillId="0" borderId="10" xfId="0" applyBorder="1"/>
    <xf numFmtId="0" fontId="0" fillId="0" borderId="19" xfId="0" applyBorder="1"/>
    <xf numFmtId="0" fontId="0" fillId="0" borderId="1" xfId="0" applyBorder="1"/>
    <xf numFmtId="4" fontId="0" fillId="0" borderId="1" xfId="0" applyNumberFormat="1" applyBorder="1"/>
    <xf numFmtId="4" fontId="0" fillId="0" borderId="37" xfId="0" applyNumberFormat="1" applyBorder="1"/>
    <xf numFmtId="4" fontId="107" fillId="0" borderId="38" xfId="0" applyNumberFormat="1" applyFont="1" applyBorder="1"/>
    <xf numFmtId="4" fontId="107" fillId="0" borderId="1" xfId="0" applyNumberFormat="1" applyFont="1" applyBorder="1"/>
    <xf numFmtId="0" fontId="51" fillId="0" borderId="39" xfId="0" applyFont="1" applyBorder="1" applyAlignment="1">
      <alignment horizontal="center" vertical="center" wrapText="1"/>
    </xf>
    <xf numFmtId="4" fontId="47" fillId="0" borderId="40" xfId="0" applyNumberFormat="1" applyFont="1" applyBorder="1" applyAlignment="1">
      <alignment horizontal="center" vertical="center" wrapText="1"/>
    </xf>
    <xf numFmtId="4" fontId="112" fillId="0" borderId="12" xfId="0" applyNumberFormat="1" applyFont="1" applyBorder="1"/>
    <xf numFmtId="4" fontId="112" fillId="0" borderId="7" xfId="0" applyNumberFormat="1" applyFont="1" applyBorder="1"/>
    <xf numFmtId="4" fontId="112" fillId="0" borderId="5" xfId="0" applyNumberFormat="1" applyFont="1" applyBorder="1"/>
    <xf numFmtId="4" fontId="112" fillId="0" borderId="17" xfId="0" applyNumberFormat="1" applyFont="1" applyBorder="1"/>
    <xf numFmtId="4" fontId="113" fillId="0" borderId="7" xfId="0" applyNumberFormat="1" applyFont="1" applyBorder="1"/>
    <xf numFmtId="4" fontId="47" fillId="0" borderId="21" xfId="0" applyNumberFormat="1" applyFont="1" applyBorder="1" applyAlignment="1">
      <alignment horizontal="center" vertical="center" wrapText="1"/>
    </xf>
    <xf numFmtId="4" fontId="107" fillId="0" borderId="0" xfId="0" applyNumberFormat="1" applyFont="1"/>
    <xf numFmtId="4" fontId="41" fillId="0" borderId="14" xfId="0" applyNumberFormat="1" applyFont="1" applyBorder="1"/>
    <xf numFmtId="4" fontId="41" fillId="0" borderId="20" xfId="0" applyNumberFormat="1" applyFont="1" applyBorder="1"/>
    <xf numFmtId="4" fontId="47" fillId="0" borderId="6" xfId="0" applyNumberFormat="1" applyFont="1" applyBorder="1" applyAlignment="1">
      <alignment horizontal="center" vertical="center" wrapText="1"/>
    </xf>
    <xf numFmtId="4" fontId="72" fillId="0" borderId="0" xfId="0" applyNumberFormat="1" applyFont="1" applyAlignment="1">
      <alignment horizontal="right" vertical="center"/>
    </xf>
    <xf numFmtId="0" fontId="3" fillId="0" borderId="0" xfId="13" applyFont="1"/>
    <xf numFmtId="4" fontId="3" fillId="0" borderId="0" xfId="13" applyNumberFormat="1" applyFont="1" applyAlignment="1">
      <alignment horizontal="right"/>
    </xf>
    <xf numFmtId="0" fontId="114" fillId="3" borderId="0" xfId="1" applyFont="1" applyBorder="1"/>
    <xf numFmtId="0" fontId="114" fillId="3" borderId="0" xfId="1" applyFont="1" applyBorder="1" applyAlignment="1">
      <alignment wrapText="1"/>
    </xf>
    <xf numFmtId="10" fontId="114" fillId="3" borderId="0" xfId="1" applyNumberFormat="1" applyFont="1" applyBorder="1"/>
    <xf numFmtId="0" fontId="115" fillId="0" borderId="0" xfId="0" applyFont="1" applyAlignment="1">
      <alignment horizontal="left"/>
    </xf>
    <xf numFmtId="0" fontId="115" fillId="0" borderId="0" xfId="0" applyFont="1" applyAlignment="1">
      <alignment vertical="top"/>
    </xf>
    <xf numFmtId="4" fontId="115" fillId="0" borderId="10" xfId="10" applyNumberFormat="1" applyFont="1" applyFill="1" applyBorder="1"/>
    <xf numFmtId="4" fontId="115" fillId="0" borderId="0" xfId="10" applyNumberFormat="1" applyFont="1" applyFill="1" applyBorder="1"/>
    <xf numFmtId="4" fontId="115" fillId="0" borderId="0" xfId="11" applyNumberFormat="1" applyFont="1"/>
    <xf numFmtId="4" fontId="115" fillId="0" borderId="14" xfId="11" applyNumberFormat="1" applyFont="1" applyBorder="1"/>
    <xf numFmtId="4" fontId="115" fillId="0" borderId="0" xfId="0" applyNumberFormat="1" applyFont="1"/>
    <xf numFmtId="4" fontId="116" fillId="0" borderId="0" xfId="9" applyNumberFormat="1" applyFont="1" applyFill="1"/>
    <xf numFmtId="4" fontId="115" fillId="0" borderId="3" xfId="0" applyNumberFormat="1" applyFont="1" applyBorder="1"/>
    <xf numFmtId="4" fontId="115" fillId="0" borderId="10" xfId="0" applyNumberFormat="1" applyFont="1" applyBorder="1"/>
    <xf numFmtId="4" fontId="115" fillId="0" borderId="14" xfId="0" applyNumberFormat="1" applyFont="1" applyBorder="1"/>
    <xf numFmtId="0" fontId="115" fillId="0" borderId="0" xfId="0" applyFont="1"/>
    <xf numFmtId="0" fontId="116" fillId="0" borderId="0" xfId="0" applyFont="1"/>
    <xf numFmtId="0" fontId="115" fillId="0" borderId="0" xfId="4" applyFont="1" applyFill="1" applyBorder="1" applyAlignment="1">
      <alignment vertical="top"/>
    </xf>
    <xf numFmtId="4" fontId="116" fillId="0" borderId="10" xfId="4" applyNumberFormat="1" applyFont="1" applyFill="1" applyBorder="1"/>
    <xf numFmtId="4" fontId="116" fillId="0" borderId="0" xfId="4" applyNumberFormat="1" applyFont="1" applyFill="1" applyBorder="1"/>
    <xf numFmtId="4" fontId="116" fillId="0" borderId="14" xfId="4" applyNumberFormat="1" applyFont="1" applyFill="1" applyBorder="1"/>
    <xf numFmtId="4" fontId="116" fillId="0" borderId="3" xfId="4" applyNumberFormat="1" applyFont="1" applyFill="1" applyBorder="1"/>
    <xf numFmtId="4" fontId="116" fillId="0" borderId="0" xfId="4" applyNumberFormat="1" applyFont="1" applyFill="1"/>
    <xf numFmtId="4" fontId="116" fillId="0" borderId="0" xfId="4" applyNumberFormat="1" applyFont="1" applyFill="1" applyBorder="1" applyAlignment="1"/>
    <xf numFmtId="4" fontId="115" fillId="0" borderId="14" xfId="10" applyNumberFormat="1" applyFont="1" applyFill="1" applyBorder="1"/>
    <xf numFmtId="4" fontId="115" fillId="0" borderId="0" xfId="5" applyNumberFormat="1" applyFont="1" applyFill="1" applyBorder="1" applyAlignment="1"/>
    <xf numFmtId="4" fontId="115" fillId="0" borderId="10" xfId="5" applyNumberFormat="1" applyFont="1" applyFill="1" applyBorder="1" applyAlignment="1"/>
    <xf numFmtId="4" fontId="116" fillId="0" borderId="0" xfId="10" applyNumberFormat="1" applyFont="1" applyFill="1" applyBorder="1" applyAlignment="1"/>
    <xf numFmtId="4" fontId="117" fillId="0" borderId="0" xfId="0" applyNumberFormat="1" applyFont="1"/>
    <xf numFmtId="4" fontId="117" fillId="0" borderId="10" xfId="0" applyNumberFormat="1" applyFont="1" applyBorder="1"/>
    <xf numFmtId="4" fontId="117" fillId="0" borderId="14" xfId="0" applyNumberFormat="1" applyFont="1" applyBorder="1"/>
    <xf numFmtId="4" fontId="52" fillId="12" borderId="14" xfId="11" applyNumberFormat="1" applyFont="1" applyFill="1" applyBorder="1"/>
    <xf numFmtId="4" fontId="20" fillId="0" borderId="0" xfId="13" applyNumberFormat="1" applyFont="1"/>
    <xf numFmtId="4" fontId="118" fillId="0" borderId="3" xfId="0" applyNumberFormat="1" applyFont="1" applyBorder="1"/>
    <xf numFmtId="0" fontId="89" fillId="0" borderId="0" xfId="13" applyFont="1" applyAlignment="1">
      <alignment horizontal="right"/>
    </xf>
    <xf numFmtId="49" fontId="89" fillId="0" borderId="0" xfId="13" applyNumberFormat="1" applyFont="1" applyAlignment="1">
      <alignment horizontal="left"/>
    </xf>
    <xf numFmtId="0" fontId="89" fillId="0" borderId="0" xfId="13" applyFont="1" applyAlignment="1">
      <alignment horizontal="left"/>
    </xf>
    <xf numFmtId="4" fontId="89" fillId="0" borderId="0" xfId="7" applyNumberFormat="1" applyFont="1" applyFill="1" applyBorder="1"/>
    <xf numFmtId="0" fontId="89" fillId="0" borderId="0" xfId="0" applyFont="1" applyAlignment="1">
      <alignment vertical="center"/>
    </xf>
    <xf numFmtId="4" fontId="10" fillId="0" borderId="0" xfId="1" applyNumberFormat="1" applyFont="1" applyFill="1" applyBorder="1" applyAlignment="1">
      <alignment horizontal="right"/>
    </xf>
    <xf numFmtId="4" fontId="40" fillId="13" borderId="0" xfId="9" applyNumberFormat="1" applyFill="1"/>
    <xf numFmtId="4" fontId="5" fillId="13" borderId="0" xfId="0" applyNumberFormat="1" applyFont="1" applyFill="1"/>
    <xf numFmtId="4" fontId="78" fillId="14" borderId="10" xfId="10" applyNumberFormat="1" applyFont="1" applyFill="1" applyBorder="1"/>
    <xf numFmtId="4" fontId="47" fillId="0" borderId="16" xfId="0" applyNumberFormat="1" applyFont="1" applyBorder="1" applyAlignment="1">
      <alignment horizontal="center" vertical="center" wrapText="1"/>
    </xf>
    <xf numFmtId="4" fontId="115" fillId="13" borderId="14" xfId="11" applyNumberFormat="1" applyFont="1" applyFill="1" applyBorder="1"/>
    <xf numFmtId="4" fontId="78" fillId="12" borderId="0" xfId="10" applyNumberFormat="1" applyFont="1" applyFill="1" applyBorder="1"/>
    <xf numFmtId="4" fontId="1" fillId="0" borderId="0" xfId="11" applyNumberFormat="1" applyFont="1"/>
    <xf numFmtId="0" fontId="15" fillId="0" borderId="0" xfId="13" applyFont="1" applyAlignment="1">
      <alignment horizontal="center" vertical="center"/>
    </xf>
    <xf numFmtId="0" fontId="92" fillId="0" borderId="0" xfId="17" applyFont="1" applyAlignment="1">
      <alignment horizontal="left" vertical="center"/>
    </xf>
    <xf numFmtId="0" fontId="89" fillId="0" borderId="0" xfId="13" applyFont="1"/>
    <xf numFmtId="4" fontId="89" fillId="0" borderId="0" xfId="1" applyNumberFormat="1" applyFont="1" applyFill="1" applyAlignment="1"/>
    <xf numFmtId="4" fontId="9" fillId="0" borderId="3" xfId="3" applyNumberFormat="1" applyFont="1" applyFill="1" applyBorder="1"/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vertical="top"/>
    </xf>
    <xf numFmtId="4" fontId="120" fillId="0" borderId="0" xfId="19" applyNumberFormat="1" applyFont="1" applyFill="1" applyBorder="1"/>
    <xf numFmtId="4" fontId="120" fillId="0" borderId="0" xfId="19" applyNumberFormat="1" applyFont="1" applyFill="1"/>
    <xf numFmtId="4" fontId="120" fillId="0" borderId="3" xfId="19" applyNumberFormat="1" applyFont="1" applyFill="1" applyBorder="1"/>
    <xf numFmtId="4" fontId="120" fillId="0" borderId="14" xfId="19" applyNumberFormat="1" applyFont="1" applyFill="1" applyBorder="1"/>
    <xf numFmtId="4" fontId="5" fillId="0" borderId="3" xfId="3" applyNumberFormat="1" applyFont="1" applyFill="1" applyBorder="1"/>
    <xf numFmtId="4" fontId="5" fillId="0" borderId="0" xfId="3" applyNumberFormat="1" applyFont="1" applyFill="1"/>
    <xf numFmtId="0" fontId="93" fillId="16" borderId="0" xfId="2" applyFont="1" applyFill="1" applyAlignment="1"/>
    <xf numFmtId="0" fontId="93" fillId="16" borderId="0" xfId="2" applyFont="1" applyFill="1"/>
    <xf numFmtId="0" fontId="28" fillId="16" borderId="0" xfId="16" applyFont="1" applyFill="1"/>
    <xf numFmtId="43" fontId="45" fillId="0" borderId="0" xfId="5" applyFont="1"/>
    <xf numFmtId="4" fontId="50" fillId="0" borderId="0" xfId="17" applyNumberFormat="1" applyFont="1" applyAlignment="1">
      <alignment horizontal="left" vertical="center"/>
    </xf>
    <xf numFmtId="4" fontId="16" fillId="0" borderId="0" xfId="0" applyNumberFormat="1" applyFont="1"/>
    <xf numFmtId="4" fontId="60" fillId="0" borderId="0" xfId="13" applyNumberFormat="1" applyFont="1"/>
    <xf numFmtId="4" fontId="88" fillId="0" borderId="0" xfId="0" applyNumberFormat="1" applyFont="1"/>
    <xf numFmtId="4" fontId="114" fillId="0" borderId="0" xfId="1" applyNumberFormat="1" applyFont="1" applyFill="1" applyBorder="1"/>
    <xf numFmtId="4" fontId="60" fillId="0" borderId="0" xfId="0" applyNumberFormat="1" applyFont="1"/>
    <xf numFmtId="10" fontId="121" fillId="0" borderId="0" xfId="13" applyNumberFormat="1" applyFont="1"/>
    <xf numFmtId="0" fontId="40" fillId="7" borderId="0" xfId="10"/>
    <xf numFmtId="0" fontId="114" fillId="17" borderId="0" xfId="1" applyFont="1" applyFill="1" applyBorder="1" applyAlignment="1">
      <alignment wrapText="1"/>
    </xf>
    <xf numFmtId="4" fontId="114" fillId="17" borderId="0" xfId="1" applyNumberFormat="1" applyFont="1" applyFill="1" applyBorder="1"/>
    <xf numFmtId="4" fontId="93" fillId="5" borderId="12" xfId="3" applyNumberFormat="1" applyFont="1" applyBorder="1" applyAlignment="1">
      <alignment horizontal="center" vertical="center" wrapText="1"/>
    </xf>
    <xf numFmtId="2" fontId="92" fillId="0" borderId="0" xfId="17" applyNumberFormat="1" applyFont="1" applyAlignment="1">
      <alignment vertical="center"/>
    </xf>
    <xf numFmtId="0" fontId="92" fillId="0" borderId="0" xfId="17" applyFont="1" applyAlignment="1">
      <alignment vertical="center"/>
    </xf>
    <xf numFmtId="0" fontId="122" fillId="0" borderId="0" xfId="15" applyFont="1"/>
    <xf numFmtId="4" fontId="56" fillId="0" borderId="0" xfId="11" applyNumberFormat="1" applyFont="1" applyAlignment="1">
      <alignment horizontal="right"/>
    </xf>
    <xf numFmtId="4" fontId="10" fillId="0" borderId="0" xfId="7" applyNumberFormat="1" applyFont="1" applyFill="1" applyAlignment="1">
      <alignment horizontal="right"/>
    </xf>
    <xf numFmtId="4" fontId="8" fillId="0" borderId="0" xfId="11" applyNumberFormat="1" applyFont="1" applyAlignment="1">
      <alignment horizontal="right"/>
    </xf>
    <xf numFmtId="44" fontId="73" fillId="0" borderId="0" xfId="0" applyNumberFormat="1" applyFont="1"/>
    <xf numFmtId="4" fontId="37" fillId="4" borderId="0" xfId="2" applyNumberFormat="1" applyBorder="1" applyAlignment="1">
      <alignment horizontal="right"/>
    </xf>
    <xf numFmtId="4" fontId="39" fillId="5" borderId="0" xfId="3" applyNumberFormat="1" applyFont="1" applyBorder="1" applyAlignment="1">
      <alignment horizontal="center" vertical="center"/>
    </xf>
    <xf numFmtId="0" fontId="10" fillId="0" borderId="0" xfId="11" applyFont="1" applyAlignment="1">
      <alignment vertical="top"/>
    </xf>
    <xf numFmtId="4" fontId="10" fillId="0" borderId="0" xfId="11" applyNumberFormat="1" applyFont="1" applyAlignment="1">
      <alignment horizontal="right"/>
    </xf>
    <xf numFmtId="4" fontId="40" fillId="7" borderId="0" xfId="10" applyNumberFormat="1" applyBorder="1"/>
    <xf numFmtId="4" fontId="40" fillId="7" borderId="0" xfId="9" applyNumberFormat="1"/>
    <xf numFmtId="0" fontId="47" fillId="0" borderId="0" xfId="0" applyFont="1" applyAlignment="1">
      <alignment horizontal="center" vertical="center"/>
    </xf>
    <xf numFmtId="4" fontId="40" fillId="7" borderId="15" xfId="9" applyNumberFormat="1" applyBorder="1" applyAlignment="1">
      <alignment wrapText="1"/>
    </xf>
    <xf numFmtId="4" fontId="46" fillId="0" borderId="35" xfId="0" applyNumberFormat="1" applyFont="1" applyBorder="1"/>
    <xf numFmtId="4" fontId="40" fillId="7" borderId="0" xfId="10" applyNumberFormat="1" applyAlignment="1"/>
    <xf numFmtId="4" fontId="40" fillId="7" borderId="0" xfId="9" applyNumberFormat="1" applyBorder="1" applyAlignment="1"/>
    <xf numFmtId="4" fontId="123" fillId="0" borderId="0" xfId="1" applyNumberFormat="1" applyFont="1" applyFill="1" applyBorder="1"/>
    <xf numFmtId="4" fontId="47" fillId="0" borderId="10" xfId="0" applyNumberFormat="1" applyFont="1" applyBorder="1" applyAlignment="1">
      <alignment horizontal="center" vertical="center" wrapText="1"/>
    </xf>
    <xf numFmtId="4" fontId="123" fillId="0" borderId="10" xfId="1" applyNumberFormat="1" applyFont="1" applyFill="1" applyBorder="1"/>
    <xf numFmtId="4" fontId="45" fillId="0" borderId="10" xfId="0" applyNumberFormat="1" applyFont="1" applyBorder="1"/>
    <xf numFmtId="4" fontId="38" fillId="3" borderId="0" xfId="1" applyNumberFormat="1"/>
    <xf numFmtId="4" fontId="38" fillId="3" borderId="0" xfId="1" applyNumberFormat="1" applyBorder="1" applyAlignment="1"/>
    <xf numFmtId="4" fontId="38" fillId="3" borderId="0" xfId="1" applyNumberFormat="1" applyBorder="1"/>
    <xf numFmtId="4" fontId="47" fillId="0" borderId="0" xfId="0" applyNumberFormat="1" applyFont="1" applyAlignment="1">
      <alignment horizontal="center" vertical="center"/>
    </xf>
    <xf numFmtId="4" fontId="38" fillId="3" borderId="10" xfId="1" applyNumberFormat="1" applyBorder="1"/>
    <xf numFmtId="4" fontId="9" fillId="0" borderId="0" xfId="0" applyNumberFormat="1" applyFont="1"/>
    <xf numFmtId="4" fontId="5" fillId="0" borderId="0" xfId="11" applyNumberFormat="1" applyFont="1" applyAlignment="1">
      <alignment vertical="top" wrapText="1"/>
    </xf>
    <xf numFmtId="4" fontId="45" fillId="0" borderId="12" xfId="0" applyNumberFormat="1" applyFont="1" applyBorder="1"/>
    <xf numFmtId="4" fontId="45" fillId="0" borderId="17" xfId="0" applyNumberFormat="1" applyFont="1" applyBorder="1"/>
    <xf numFmtId="0" fontId="40" fillId="7" borderId="0" xfId="9"/>
    <xf numFmtId="0" fontId="40" fillId="7" borderId="0" xfId="9" applyAlignment="1">
      <alignment horizontal="left"/>
    </xf>
    <xf numFmtId="0" fontId="86" fillId="0" borderId="0" xfId="0" applyFont="1" applyAlignment="1">
      <alignment horizontal="left" vertical="center" wrapText="1"/>
    </xf>
    <xf numFmtId="4" fontId="0" fillId="0" borderId="13" xfId="0" applyNumberFormat="1" applyBorder="1" applyAlignment="1">
      <alignment wrapText="1"/>
    </xf>
    <xf numFmtId="4" fontId="8" fillId="0" borderId="0" xfId="7" applyNumberFormat="1" applyFont="1" applyFill="1" applyBorder="1" applyAlignment="1">
      <alignment horizontal="right" vertical="center"/>
    </xf>
    <xf numFmtId="0" fontId="8" fillId="0" borderId="0" xfId="17" applyFont="1" applyAlignment="1">
      <alignment vertical="top"/>
    </xf>
    <xf numFmtId="4" fontId="19" fillId="0" borderId="0" xfId="13" applyNumberFormat="1" applyFont="1"/>
    <xf numFmtId="0" fontId="19" fillId="0" borderId="0" xfId="13" applyFont="1"/>
    <xf numFmtId="4" fontId="124" fillId="0" borderId="0" xfId="13" applyNumberFormat="1" applyFont="1"/>
    <xf numFmtId="0" fontId="50" fillId="0" borderId="0" xfId="17" applyFont="1" applyAlignment="1">
      <alignment horizontal="left" vertical="center"/>
    </xf>
    <xf numFmtId="0" fontId="93" fillId="4" borderId="0" xfId="2" applyFont="1" applyBorder="1" applyAlignment="1">
      <alignment horizontal="center" vertical="center" wrapText="1"/>
    </xf>
    <xf numFmtId="4" fontId="94" fillId="4" borderId="0" xfId="2" applyNumberFormat="1" applyFont="1" applyBorder="1" applyAlignment="1">
      <alignment horizontal="center" vertical="center" wrapText="1"/>
    </xf>
    <xf numFmtId="10" fontId="94" fillId="4" borderId="0" xfId="2" applyNumberFormat="1" applyFont="1" applyBorder="1" applyAlignment="1">
      <alignment horizontal="center" vertical="center"/>
    </xf>
    <xf numFmtId="0" fontId="94" fillId="4" borderId="0" xfId="2" applyFont="1" applyBorder="1" applyAlignment="1">
      <alignment horizontal="center" vertical="center" wrapText="1"/>
    </xf>
    <xf numFmtId="0" fontId="93" fillId="5" borderId="0" xfId="3" applyFont="1" applyAlignment="1">
      <alignment horizontal="center"/>
    </xf>
    <xf numFmtId="0" fontId="10" fillId="0" borderId="0" xfId="15" applyFont="1" applyAlignment="1">
      <alignment horizontal="justify" vertical="justify"/>
    </xf>
    <xf numFmtId="2" fontId="50" fillId="0" borderId="0" xfId="17" applyNumberFormat="1" applyFont="1" applyAlignment="1">
      <alignment horizontal="center" vertical="center"/>
    </xf>
    <xf numFmtId="0" fontId="95" fillId="0" borderId="0" xfId="17" applyFont="1" applyAlignment="1">
      <alignment horizontal="center" vertical="center"/>
    </xf>
    <xf numFmtId="0" fontId="50" fillId="0" borderId="0" xfId="17" applyFont="1" applyAlignment="1">
      <alignment horizontal="center" vertical="center"/>
    </xf>
    <xf numFmtId="0" fontId="93" fillId="5" borderId="0" xfId="3" applyFont="1" applyBorder="1" applyAlignment="1">
      <alignment horizontal="center" vertical="center"/>
    </xf>
    <xf numFmtId="0" fontId="96" fillId="5" borderId="0" xfId="3" applyFont="1" applyBorder="1" applyAlignment="1">
      <alignment horizontal="center" vertical="center"/>
    </xf>
    <xf numFmtId="2" fontId="50" fillId="0" borderId="0" xfId="17" applyNumberFormat="1" applyFont="1" applyAlignment="1">
      <alignment horizontal="left" vertical="center"/>
    </xf>
    <xf numFmtId="0" fontId="95" fillId="0" borderId="0" xfId="17" applyFont="1" applyAlignment="1">
      <alignment horizontal="left" vertical="center"/>
    </xf>
    <xf numFmtId="0" fontId="50" fillId="0" borderId="0" xfId="17" applyFont="1" applyAlignment="1">
      <alignment horizontal="left" vertical="center"/>
    </xf>
    <xf numFmtId="0" fontId="24" fillId="9" borderId="12" xfId="14" applyFont="1" applyFill="1" applyBorder="1" applyAlignment="1">
      <alignment horizontal="right"/>
    </xf>
    <xf numFmtId="0" fontId="24" fillId="9" borderId="7" xfId="14" applyFont="1" applyFill="1" applyBorder="1" applyAlignment="1">
      <alignment horizontal="right"/>
    </xf>
    <xf numFmtId="0" fontId="24" fillId="9" borderId="17" xfId="14" applyFont="1" applyFill="1" applyBorder="1" applyAlignment="1">
      <alignment horizontal="right"/>
    </xf>
    <xf numFmtId="0" fontId="16" fillId="9" borderId="12" xfId="14" applyFont="1" applyFill="1" applyBorder="1" applyAlignment="1">
      <alignment horizontal="right"/>
    </xf>
    <xf numFmtId="0" fontId="16" fillId="9" borderId="7" xfId="14" applyFont="1" applyFill="1" applyBorder="1" applyAlignment="1">
      <alignment horizontal="right"/>
    </xf>
    <xf numFmtId="0" fontId="16" fillId="9" borderId="17" xfId="14" applyFont="1" applyFill="1" applyBorder="1" applyAlignment="1">
      <alignment horizontal="right"/>
    </xf>
    <xf numFmtId="0" fontId="24" fillId="9" borderId="12" xfId="14" applyFont="1" applyFill="1" applyBorder="1" applyAlignment="1">
      <alignment horizontal="center"/>
    </xf>
    <xf numFmtId="0" fontId="24" fillId="9" borderId="7" xfId="14" applyFont="1" applyFill="1" applyBorder="1" applyAlignment="1">
      <alignment horizontal="center"/>
    </xf>
    <xf numFmtId="0" fontId="24" fillId="9" borderId="17" xfId="14" applyFont="1" applyFill="1" applyBorder="1" applyAlignment="1">
      <alignment horizontal="center"/>
    </xf>
    <xf numFmtId="0" fontId="49" fillId="0" borderId="0" xfId="17" applyFont="1" applyAlignment="1">
      <alignment horizontal="right" vertical="center"/>
    </xf>
    <xf numFmtId="0" fontId="16" fillId="9" borderId="12" xfId="14" applyFont="1" applyFill="1" applyBorder="1" applyAlignment="1">
      <alignment horizontal="center"/>
    </xf>
    <xf numFmtId="0" fontId="16" fillId="9" borderId="7" xfId="14" applyFont="1" applyFill="1" applyBorder="1" applyAlignment="1">
      <alignment horizontal="center"/>
    </xf>
    <xf numFmtId="0" fontId="16" fillId="9" borderId="17" xfId="14" applyFont="1" applyFill="1" applyBorder="1" applyAlignment="1">
      <alignment horizontal="center"/>
    </xf>
    <xf numFmtId="0" fontId="92" fillId="0" borderId="0" xfId="17" applyFont="1" applyAlignment="1">
      <alignment horizontal="left" vertical="center"/>
    </xf>
    <xf numFmtId="0" fontId="93" fillId="15" borderId="0" xfId="3" applyFont="1" applyFill="1" applyAlignment="1">
      <alignment horizontal="center"/>
    </xf>
    <xf numFmtId="2" fontId="92" fillId="0" borderId="0" xfId="17" applyNumberFormat="1" applyFont="1" applyAlignment="1">
      <alignment horizontal="center" vertical="center"/>
    </xf>
    <xf numFmtId="0" fontId="92" fillId="0" borderId="0" xfId="17" applyFont="1" applyAlignment="1">
      <alignment horizontal="center" vertical="center"/>
    </xf>
    <xf numFmtId="0" fontId="39" fillId="10" borderId="2" xfId="3" applyFont="1" applyFill="1" applyBorder="1" applyAlignment="1">
      <alignment horizontal="center" vertical="center"/>
    </xf>
    <xf numFmtId="0" fontId="93" fillId="4" borderId="0" xfId="2" applyFont="1" applyBorder="1" applyAlignment="1">
      <alignment horizontal="center" vertical="center" wrapText="1"/>
    </xf>
    <xf numFmtId="0" fontId="93" fillId="5" borderId="0" xfId="3" applyFont="1" applyBorder="1" applyAlignment="1">
      <alignment horizontal="center" vertical="center" wrapText="1"/>
    </xf>
    <xf numFmtId="0" fontId="4" fillId="0" borderId="0" xfId="11" applyFont="1" applyAlignment="1">
      <alignment horizontal="center" vertical="top" wrapText="1"/>
    </xf>
    <xf numFmtId="0" fontId="4" fillId="0" borderId="7" xfId="11" applyFont="1" applyBorder="1" applyAlignment="1">
      <alignment horizontal="left" wrapText="1"/>
    </xf>
    <xf numFmtId="4" fontId="93" fillId="5" borderId="6" xfId="3" applyNumberFormat="1" applyFont="1" applyBorder="1" applyAlignment="1">
      <alignment horizontal="center" vertical="center"/>
    </xf>
    <xf numFmtId="4" fontId="93" fillId="5" borderId="4" xfId="3" applyNumberFormat="1" applyFont="1" applyBorder="1" applyAlignment="1">
      <alignment horizontal="center" vertical="center"/>
    </xf>
    <xf numFmtId="0" fontId="93" fillId="5" borderId="0" xfId="3" applyFont="1" applyAlignment="1">
      <alignment horizontal="center" vertical="center"/>
    </xf>
    <xf numFmtId="4" fontId="93" fillId="5" borderId="12" xfId="3" applyNumberFormat="1" applyFont="1" applyBorder="1" applyAlignment="1">
      <alignment horizontal="center" vertical="center" wrapText="1"/>
    </xf>
    <xf numFmtId="4" fontId="93" fillId="5" borderId="7" xfId="3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" fillId="0" borderId="0" xfId="11" applyFont="1" applyAlignment="1">
      <alignment horizontal="center" vertical="center" wrapText="1"/>
    </xf>
    <xf numFmtId="0" fontId="4" fillId="0" borderId="7" xfId="11" applyFont="1" applyBorder="1" applyAlignment="1">
      <alignment horizontal="center" wrapText="1"/>
    </xf>
    <xf numFmtId="0" fontId="4" fillId="0" borderId="0" xfId="11" applyFont="1" applyAlignment="1">
      <alignment horizontal="left" vertical="center"/>
    </xf>
    <xf numFmtId="0" fontId="41" fillId="0" borderId="0" xfId="0" applyFont="1" applyAlignment="1">
      <alignment horizontal="center"/>
    </xf>
  </cellXfs>
  <cellStyles count="20">
    <cellStyle name="Bueno" xfId="1" builtinId="26"/>
    <cellStyle name="Énfasis1" xfId="2" builtinId="29"/>
    <cellStyle name="Énfasis5" xfId="3" builtinId="45"/>
    <cellStyle name="Énfasis6" xfId="4" builtinId="49"/>
    <cellStyle name="Incorrecto" xfId="19" builtinId="27"/>
    <cellStyle name="Millares" xfId="5" builtinId="3"/>
    <cellStyle name="Millares [0] 2" xfId="6" xr:uid="{00000000-0005-0000-0000-000006000000}"/>
    <cellStyle name="Millares 2" xfId="7" xr:uid="{00000000-0005-0000-0000-000007000000}"/>
    <cellStyle name="Millares 2 2" xfId="8" xr:uid="{00000000-0005-0000-0000-000008000000}"/>
    <cellStyle name="Neutral" xfId="9" builtinId="28"/>
    <cellStyle name="Neutral 2" xfId="10" xr:uid="{00000000-0005-0000-0000-00000A000000}"/>
    <cellStyle name="Normal" xfId="0" builtinId="0"/>
    <cellStyle name="Normal 2" xfId="11" xr:uid="{00000000-0005-0000-0000-00000C000000}"/>
    <cellStyle name="Normal 2 2" xfId="12" xr:uid="{00000000-0005-0000-0000-00000D000000}"/>
    <cellStyle name="Normal 3" xfId="13" xr:uid="{00000000-0005-0000-0000-00000E000000}"/>
    <cellStyle name="Normal 4" xfId="14" xr:uid="{00000000-0005-0000-0000-00000F000000}"/>
    <cellStyle name="Normal 5" xfId="15" xr:uid="{00000000-0005-0000-0000-000010000000}"/>
    <cellStyle name="Normal 6" xfId="16" xr:uid="{00000000-0005-0000-0000-000011000000}"/>
    <cellStyle name="Normal_Cuadros para Presupuesto ordinario" xfId="17" xr:uid="{00000000-0005-0000-0000-000012000000}"/>
    <cellStyle name="Normal_Cuadros para Presupuesto ordinario 2" xfId="18" xr:uid="{00000000-0005-0000-0000-000013000000}"/>
  </cellStyles>
  <dxfs count="0"/>
  <tableStyles count="0" defaultTableStyle="TableStyleMedium2" defaultPivotStyle="PivotStyleLight16"/>
  <colors>
    <mruColors>
      <color rgb="FFC6EFCE"/>
      <color rgb="FF5B9BD5"/>
      <color rgb="FF4472C4"/>
      <color rgb="FF993300"/>
      <color rgb="FFF4B084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104775</xdr:rowOff>
    </xdr:from>
    <xdr:to>
      <xdr:col>1</xdr:col>
      <xdr:colOff>666751</xdr:colOff>
      <xdr:row>3</xdr:row>
      <xdr:rowOff>47625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2A185A6A-F77F-4B4B-88EC-8A84D13C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047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152400</xdr:colOff>
      <xdr:row>0</xdr:row>
      <xdr:rowOff>190500</xdr:rowOff>
    </xdr:from>
    <xdr:to>
      <xdr:col>39</xdr:col>
      <xdr:colOff>733425</xdr:colOff>
      <xdr:row>4</xdr:row>
      <xdr:rowOff>9525</xdr:rowOff>
    </xdr:to>
    <xdr:pic>
      <xdr:nvPicPr>
        <xdr:cNvPr id="10246" name="Imagen 1">
          <a:extLst>
            <a:ext uri="{FF2B5EF4-FFF2-40B4-BE49-F238E27FC236}">
              <a16:creationId xmlns:a16="http://schemas.microsoft.com/office/drawing/2014/main" id="{15AF612A-4E1D-436B-ABDA-27C80F57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0" y="190500"/>
          <a:ext cx="762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38100</xdr:rowOff>
    </xdr:from>
    <xdr:to>
      <xdr:col>4</xdr:col>
      <xdr:colOff>428625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496663-E5F3-41DA-82EF-17B49F84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810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4</xdr:row>
      <xdr:rowOff>38100</xdr:rowOff>
    </xdr:from>
    <xdr:to>
      <xdr:col>0</xdr:col>
      <xdr:colOff>895350</xdr:colOff>
      <xdr:row>7</xdr:row>
      <xdr:rowOff>104775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706D62C3-58C8-4EED-9B3F-95E01C3B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0</xdr:col>
      <xdr:colOff>895350</xdr:colOff>
      <xdr:row>2</xdr:row>
      <xdr:rowOff>219075</xdr:rowOff>
    </xdr:to>
    <xdr:pic>
      <xdr:nvPicPr>
        <xdr:cNvPr id="2054" name="Imagen 2">
          <a:extLst>
            <a:ext uri="{FF2B5EF4-FFF2-40B4-BE49-F238E27FC236}">
              <a16:creationId xmlns:a16="http://schemas.microsoft.com/office/drawing/2014/main" id="{D51B6C73-4FBD-468C-9464-CBCC049EA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133350</xdr:rowOff>
    </xdr:from>
    <xdr:to>
      <xdr:col>5</xdr:col>
      <xdr:colOff>142875</xdr:colOff>
      <xdr:row>3</xdr:row>
      <xdr:rowOff>9525</xdr:rowOff>
    </xdr:to>
    <xdr:pic>
      <xdr:nvPicPr>
        <xdr:cNvPr id="3078" name="Imagen 1">
          <a:extLst>
            <a:ext uri="{FF2B5EF4-FFF2-40B4-BE49-F238E27FC236}">
              <a16:creationId xmlns:a16="http://schemas.microsoft.com/office/drawing/2014/main" id="{D19C672C-747B-455E-9A04-D1595AD0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3335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0</xdr:rowOff>
    </xdr:to>
    <xdr:sp macro="" textlink="">
      <xdr:nvSpPr>
        <xdr:cNvPr id="4111" name="AutoShape 1">
          <a:extLst>
            <a:ext uri="{FF2B5EF4-FFF2-40B4-BE49-F238E27FC236}">
              <a16:creationId xmlns:a16="http://schemas.microsoft.com/office/drawing/2014/main" id="{A649F6F9-F79E-45F8-95A5-F8C2AB99ABEA}"/>
            </a:ext>
          </a:extLst>
        </xdr:cNvPr>
        <xdr:cNvSpPr>
          <a:spLocks/>
        </xdr:cNvSpPr>
      </xdr:nvSpPr>
      <xdr:spPr bwMode="auto">
        <a:xfrm>
          <a:off x="5295900" y="0"/>
          <a:ext cx="2095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238125</xdr:colOff>
      <xdr:row>0</xdr:row>
      <xdr:rowOff>0</xdr:rowOff>
    </xdr:from>
    <xdr:to>
      <xdr:col>2</xdr:col>
      <xdr:colOff>200025</xdr:colOff>
      <xdr:row>2</xdr:row>
      <xdr:rowOff>142875</xdr:rowOff>
    </xdr:to>
    <xdr:pic>
      <xdr:nvPicPr>
        <xdr:cNvPr id="4112" name="Imagen 2">
          <a:extLst>
            <a:ext uri="{FF2B5EF4-FFF2-40B4-BE49-F238E27FC236}">
              <a16:creationId xmlns:a16="http://schemas.microsoft.com/office/drawing/2014/main" id="{AA0A15D6-D8D5-4BD8-BBE9-723B6D51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3</xdr:col>
      <xdr:colOff>304800</xdr:colOff>
      <xdr:row>3</xdr:row>
      <xdr:rowOff>47625</xdr:rowOff>
    </xdr:to>
    <xdr:pic>
      <xdr:nvPicPr>
        <xdr:cNvPr id="5126" name="Imagen 1">
          <a:extLst>
            <a:ext uri="{FF2B5EF4-FFF2-40B4-BE49-F238E27FC236}">
              <a16:creationId xmlns:a16="http://schemas.microsoft.com/office/drawing/2014/main" id="{FA9BBC88-FF3D-44CA-BE76-6ECE6EBE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2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142875</xdr:rowOff>
    </xdr:from>
    <xdr:to>
      <xdr:col>10</xdr:col>
      <xdr:colOff>133350</xdr:colOff>
      <xdr:row>4</xdr:row>
      <xdr:rowOff>28575</xdr:rowOff>
    </xdr:to>
    <xdr:pic>
      <xdr:nvPicPr>
        <xdr:cNvPr id="6150" name="Imagen 1">
          <a:extLst>
            <a:ext uri="{FF2B5EF4-FFF2-40B4-BE49-F238E27FC236}">
              <a16:creationId xmlns:a16="http://schemas.microsoft.com/office/drawing/2014/main" id="{4A7FDCC7-8824-4B01-A6CE-A48EB935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42875"/>
          <a:ext cx="752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30956</xdr:colOff>
      <xdr:row>0</xdr:row>
      <xdr:rowOff>0</xdr:rowOff>
    </xdr:from>
    <xdr:to>
      <xdr:col>6</xdr:col>
      <xdr:colOff>297656</xdr:colOff>
      <xdr:row>3</xdr:row>
      <xdr:rowOff>88135</xdr:rowOff>
    </xdr:to>
    <xdr:pic>
      <xdr:nvPicPr>
        <xdr:cNvPr id="7174" name="Imagen 1">
          <a:extLst>
            <a:ext uri="{FF2B5EF4-FFF2-40B4-BE49-F238E27FC236}">
              <a16:creationId xmlns:a16="http://schemas.microsoft.com/office/drawing/2014/main" id="{3954020A-64EE-42A1-A027-71605DCB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862012" cy="731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38100</xdr:rowOff>
    </xdr:from>
    <xdr:to>
      <xdr:col>4</xdr:col>
      <xdr:colOff>428625</xdr:colOff>
      <xdr:row>3</xdr:row>
      <xdr:rowOff>95250</xdr:rowOff>
    </xdr:to>
    <xdr:pic>
      <xdr:nvPicPr>
        <xdr:cNvPr id="8203" name="Imagen 1">
          <a:extLst>
            <a:ext uri="{FF2B5EF4-FFF2-40B4-BE49-F238E27FC236}">
              <a16:creationId xmlns:a16="http://schemas.microsoft.com/office/drawing/2014/main" id="{27C94569-939A-473F-8BEC-5C836A09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3810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28575</xdr:rowOff>
    </xdr:from>
    <xdr:to>
      <xdr:col>8</xdr:col>
      <xdr:colOff>781049</xdr:colOff>
      <xdr:row>4</xdr:row>
      <xdr:rowOff>257175</xdr:rowOff>
    </xdr:to>
    <xdr:pic>
      <xdr:nvPicPr>
        <xdr:cNvPr id="9261" name="Imagen 2">
          <a:extLst>
            <a:ext uri="{FF2B5EF4-FFF2-40B4-BE49-F238E27FC236}">
              <a16:creationId xmlns:a16="http://schemas.microsoft.com/office/drawing/2014/main" id="{0F2FC9E3-6768-4D38-A8F5-0C02B6EFC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8983" y="28575"/>
          <a:ext cx="1432983" cy="1075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XINIA\Presupuesto\2020\PROYECTO%20CONCEJO%20MPAL\PROYECT%20PRESUPUESTO%202020%20CLASIFICADOR%20ECONOMICO%20ACUER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XINIA\Presupuesto\2019\PRESUPUESTO%20ORDINARIO%20APROBADO%202019\PRESUPUESTO%20ORDINARIO%202019%20APRO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matinacr-my.sharepoint.com/personal/xinia_chamorro_munimatina_go_cr/Documents/XINIA/Presupuesto/2023/CONCEJO%20MUNICIPAL/CONCEJO%20MPAL%20PRESUPUESTO%20ORDINARI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matinacr-my.sharepoint.com/personal/xinia_chamorro_munimatina_go_cr/Documents/XINIA/Presupuesto/2023/PRESUPUESTO%20APROBADO%20X%20CGR/Cuadro%20aplicacion%20IBI%20ajustado%20oficio%20223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matinacr-my.sharepoint.com/personal/xinia_chamorro_munimatina_go_cr/Documents/XINIA/Presupuesto/2023/PARA%20REVISAR%20REMUNERACIONES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matinacr-my.sharepoint.com/personal/xinia_chamorro_munimatina_go_cr/Documents/XINIA/Presupuesto/2023/PRESUPUESTO%20APROBADO%20X%20CGR/REMUNERACIONES%202023,%20MODIFICACI&#211;N%20OFICIO%2022305%20CG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matinacr-my.sharepoint.com/Mi%20unidad/XINIA/Presupuesto/2022/FORMULACION%20PRESUPUESTO%20ALCALDIA/REPORTE%20DE%20AREAS%20MPALES/DETALLE%20GENERAL%20DE%20SOLICITUDES%20A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LAS.ECONOMICO"/>
      <sheetName val="OBG-PROG I Y II "/>
      <sheetName val="DETALLE PROG. III"/>
      <sheetName val="PROY.CORRIENTES"/>
      <sheetName val="PROY.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RES-INGRESOS"/>
      <sheetName val="EGRESOS X PARTI"/>
      <sheetName val="ESTRUCT PROGRAMÁT DEFINITIVA"/>
      <sheetName val="DETALLADO X OBJETO AL GASTO"/>
      <sheetName val="DETALLE PRESUPUESTO"/>
      <sheetName val="OBRAS"/>
      <sheetName val="Proyectos"/>
      <sheetName val="Hoja1"/>
      <sheetName val="DETALLADO X PROG, Y GENERAL"/>
      <sheetName val="OBJETO DEL GASTO"/>
    </sheetNames>
    <sheetDataSet>
      <sheetData sheetId="0"/>
      <sheetData sheetId="1"/>
      <sheetData sheetId="2"/>
      <sheetData sheetId="3"/>
      <sheetData sheetId="4"/>
      <sheetData sheetId="5" refreshError="1">
        <row r="513">
          <cell r="D513">
            <v>0</v>
          </cell>
        </row>
      </sheetData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GRESOS"/>
      <sheetName val="EGRESOS X PARTI"/>
      <sheetName val="ESTRUCT PROGRAMATICA"/>
      <sheetName val="CLAS.FUNCIONAL"/>
      <sheetName val="CLASIF.OBJ AL GASTO X PROG."/>
      <sheetName val="CLAS.ECONOMICO X PROG"/>
      <sheetName val="DETALLE PROG. III"/>
      <sheetName val="PROY.CAPITAL"/>
      <sheetName val="0BJ PROGR. I-II Y III"/>
      <sheetName val="C.E PROG. I-II Y III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8">
          <cell r="D228">
            <v>271358014.35476232</v>
          </cell>
        </row>
      </sheetData>
      <sheetData sheetId="8"/>
      <sheetData sheetId="9">
        <row r="10">
          <cell r="Q10">
            <v>12533743.321506552</v>
          </cell>
          <cell r="R10">
            <v>250505053.11212391</v>
          </cell>
          <cell r="V10">
            <v>38845795.542334765</v>
          </cell>
          <cell r="AF10">
            <v>19223013.338317659</v>
          </cell>
        </row>
        <row r="376">
          <cell r="AL376">
            <v>2007762199.1387141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>
        <row r="120">
          <cell r="H120">
            <v>92956537.401199996</v>
          </cell>
        </row>
        <row r="124">
          <cell r="H124">
            <v>109236537.4012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ORDINARIO 2023"/>
      <sheetName val="Programa l"/>
      <sheetName val="ADMINISTRACIÓN"/>
      <sheetName val="CCSS ADMIN"/>
      <sheetName val="AUDITORIA INTERNA"/>
      <sheetName val="CCSS AUDITORIA INTERNA "/>
      <sheetName val="Programa ll"/>
      <sheetName val="ASEO Y VIAS"/>
      <sheetName val="CCSS ASEO DE VIAS"/>
      <sheetName val="RECOLECCIÓ DE BASURA"/>
      <sheetName val="CCSS RECOLECCIÓN DE BASURA"/>
      <sheetName val="BIBLIOTECA"/>
      <sheetName val="CCSS BIBLIOTECA "/>
      <sheetName val="OFICINA ATENCION SOCIAL"/>
      <sheetName val="CCSS OFICINA ATENCION SOCIAL"/>
      <sheetName val="GESTIÓN AMBIENTAL"/>
      <sheetName val="CCSS GESTIÓN AMBIENTAL"/>
      <sheetName val="Programa lll"/>
      <sheetName val="UTGV "/>
      <sheetName val="CCSS UTGV"/>
      <sheetName val="UTIL.BASURA"/>
      <sheetName val="CCSS UTILIDAD REC BASURA"/>
      <sheetName val="BONO V,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5">
          <cell r="Z15">
            <v>19104255.806748003</v>
          </cell>
        </row>
        <row r="19">
          <cell r="Z19">
            <v>0</v>
          </cell>
        </row>
      </sheetData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ORDINARIO 2023"/>
      <sheetName val="Programa l"/>
      <sheetName val="ADMINISTRACIÓN"/>
      <sheetName val="CCSS ADMIN"/>
      <sheetName val="AUDITORIA INTERNA"/>
      <sheetName val="CCSS AUDITORIA INTERNA "/>
      <sheetName val="Programa ll"/>
      <sheetName val="ASEO Y VIAS"/>
      <sheetName val="CCSS ASEO DE VIAS"/>
      <sheetName val="RECOLECCIÓ DE BASURA"/>
      <sheetName val="CCSS RECOLECCIÓN DE BASURA"/>
      <sheetName val="BIBLIOTECA"/>
      <sheetName val="CCSS BIBLIOTECA "/>
      <sheetName val="OFICINA ATENCION SOCIAL"/>
      <sheetName val="CCSS OFICINA ATENCION SOCIAL"/>
      <sheetName val="GESTIÓN AMBIENTAL"/>
      <sheetName val="CCSS GESTIÓN AMBIENTAL"/>
      <sheetName val="Programa lll"/>
      <sheetName val="UTGV "/>
      <sheetName val="CCSS UTGV"/>
      <sheetName val="UTIL.BASURA"/>
      <sheetName val="CCSS UTILIDAD REC BASURA"/>
      <sheetName val="BONO V,"/>
    </sheetNames>
    <sheetDataSet>
      <sheetData sheetId="0"/>
      <sheetData sheetId="1"/>
      <sheetData sheetId="2">
        <row r="52">
          <cell r="Z52">
            <v>13554982.118353697</v>
          </cell>
        </row>
        <row r="53">
          <cell r="Z53">
            <v>881095431.02985418</v>
          </cell>
        </row>
      </sheetData>
      <sheetData sheetId="3"/>
      <sheetData sheetId="4"/>
      <sheetData sheetId="5"/>
      <sheetData sheetId="6"/>
      <sheetData sheetId="7">
        <row r="28">
          <cell r="Z28">
            <v>194287.14307727118</v>
          </cell>
        </row>
        <row r="29">
          <cell r="Z29">
            <v>12628988.111927755</v>
          </cell>
        </row>
      </sheetData>
      <sheetData sheetId="8"/>
      <sheetData sheetId="9">
        <row r="40">
          <cell r="Z40">
            <v>3899807.2123003625</v>
          </cell>
        </row>
        <row r="41">
          <cell r="Z41">
            <v>253493968.47821075</v>
          </cell>
        </row>
      </sheetData>
      <sheetData sheetId="10"/>
      <sheetData sheetId="11">
        <row r="28">
          <cell r="Z28">
            <v>39302741.892305844</v>
          </cell>
        </row>
      </sheetData>
      <sheetData sheetId="12"/>
      <sheetData sheetId="13">
        <row r="28">
          <cell r="Z28">
            <v>28991479.336061958</v>
          </cell>
        </row>
      </sheetData>
      <sheetData sheetId="14"/>
      <sheetData sheetId="15">
        <row r="27">
          <cell r="Z27">
            <v>298066.07764347631</v>
          </cell>
        </row>
        <row r="28">
          <cell r="Z28">
            <v>19374791.823622033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.HUM"/>
      <sheetName val="GERENCIA "/>
      <sheetName val="SECRET.CONCEJO"/>
      <sheetName val="TRIBUTARIO"/>
      <sheetName val="INFORMATICO"/>
      <sheetName val="FINANCIERO"/>
      <sheetName val="ARCHIVO "/>
      <sheetName val="0BJ PROGR. I-II Y III"/>
      <sheetName val="ASEO VIAS"/>
      <sheetName val="RECOL.BASURA"/>
      <sheetName val="CEMENTERIOS"/>
      <sheetName val="10% UTILIDAD REC.BAS."/>
      <sheetName val="TRATAM.BASURA"/>
      <sheetName val="PROT.,MED AMB,"/>
      <sheetName val="SOCIALES"/>
    </sheetNames>
    <sheetDataSet>
      <sheetData sheetId="0">
        <row r="7">
          <cell r="D7">
            <v>1402000</v>
          </cell>
        </row>
        <row r="9">
          <cell r="D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1">
        <row r="7">
          <cell r="D7">
            <v>145362200</v>
          </cell>
        </row>
        <row r="9">
          <cell r="D9">
            <v>0</v>
          </cell>
        </row>
        <row r="99">
          <cell r="D99">
            <v>0</v>
          </cell>
        </row>
        <row r="102">
          <cell r="D102">
            <v>0</v>
          </cell>
        </row>
        <row r="171">
          <cell r="D171">
            <v>0</v>
          </cell>
        </row>
        <row r="172">
          <cell r="D172">
            <v>0</v>
          </cell>
        </row>
        <row r="174">
          <cell r="D174">
            <v>0</v>
          </cell>
        </row>
      </sheetData>
      <sheetData sheetId="2">
        <row r="7">
          <cell r="D7">
            <v>6520000</v>
          </cell>
        </row>
        <row r="9">
          <cell r="D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3">
        <row r="7">
          <cell r="D7">
            <v>6627600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4">
        <row r="7">
          <cell r="D7">
            <v>11025000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71">
          <cell r="D171">
            <v>0</v>
          </cell>
        </row>
        <row r="172">
          <cell r="D172">
            <v>0</v>
          </cell>
        </row>
      </sheetData>
      <sheetData sheetId="5">
        <row r="7">
          <cell r="D7">
            <v>5149000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6">
        <row r="7">
          <cell r="D7">
            <v>1903900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7">
        <row r="189">
          <cell r="C189">
            <v>0</v>
          </cell>
          <cell r="D189">
            <v>0</v>
          </cell>
          <cell r="E18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</row>
        <row r="275">
          <cell r="J275">
            <v>0</v>
          </cell>
          <cell r="K275">
            <v>0</v>
          </cell>
        </row>
        <row r="276">
          <cell r="J276">
            <v>0</v>
          </cell>
          <cell r="K276">
            <v>0</v>
          </cell>
        </row>
        <row r="277">
          <cell r="J277">
            <v>0</v>
          </cell>
          <cell r="K277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workbookViewId="0">
      <selection activeCell="G29" sqref="G29"/>
    </sheetView>
  </sheetViews>
  <sheetFormatPr baseColWidth="10" defaultColWidth="11.5703125" defaultRowHeight="13.5" x14ac:dyDescent="0.25"/>
  <cols>
    <col min="1" max="1" width="8.140625" style="166" customWidth="1"/>
    <col min="2" max="2" width="73" style="166" customWidth="1"/>
    <col min="3" max="3" width="14.85546875" style="165" customWidth="1"/>
    <col min="4" max="16384" width="11.5703125" style="162"/>
  </cols>
  <sheetData>
    <row r="1" spans="1:3" ht="19.899999999999999" customHeight="1" x14ac:dyDescent="0.2">
      <c r="A1" s="798" t="s">
        <v>0</v>
      </c>
      <c r="B1" s="798"/>
      <c r="C1" s="798"/>
    </row>
    <row r="2" spans="1:3" ht="19.899999999999999" customHeight="1" x14ac:dyDescent="0.2">
      <c r="A2" s="798" t="s">
        <v>1</v>
      </c>
      <c r="B2" s="798"/>
      <c r="C2" s="798"/>
    </row>
    <row r="3" spans="1:3" ht="16.5" x14ac:dyDescent="0.2">
      <c r="A3" s="799" t="s">
        <v>2</v>
      </c>
      <c r="B3" s="799"/>
      <c r="C3" s="799"/>
    </row>
    <row r="4" spans="1:3" ht="16.5" x14ac:dyDescent="0.3">
      <c r="A4" s="163"/>
      <c r="B4" s="163"/>
      <c r="C4" s="407"/>
    </row>
    <row r="5" spans="1:3" ht="16.5" x14ac:dyDescent="0.3">
      <c r="A5" s="164"/>
      <c r="B5" s="164"/>
      <c r="C5" s="407"/>
    </row>
    <row r="6" spans="1:3" ht="16.5" x14ac:dyDescent="0.3">
      <c r="A6" s="796" t="s">
        <v>3</v>
      </c>
      <c r="B6" s="796"/>
      <c r="C6" s="435"/>
    </row>
    <row r="8" spans="1:3" x14ac:dyDescent="0.25">
      <c r="A8" s="797" t="s">
        <v>4</v>
      </c>
      <c r="B8" s="797"/>
    </row>
    <row r="9" spans="1:3" ht="34.15" customHeight="1" x14ac:dyDescent="0.25"/>
    <row r="10" spans="1:3" x14ac:dyDescent="0.25">
      <c r="A10" s="167" t="s">
        <v>5</v>
      </c>
    </row>
    <row r="11" spans="1:3" x14ac:dyDescent="0.25">
      <c r="B11" s="167" t="s">
        <v>6</v>
      </c>
    </row>
    <row r="14" spans="1:3" x14ac:dyDescent="0.25">
      <c r="A14" s="167" t="s">
        <v>7</v>
      </c>
    </row>
    <row r="15" spans="1:3" x14ac:dyDescent="0.25">
      <c r="B15" s="167" t="s">
        <v>8</v>
      </c>
    </row>
    <row r="16" spans="1:3" x14ac:dyDescent="0.25">
      <c r="B16" s="167" t="s">
        <v>9</v>
      </c>
    </row>
    <row r="17" spans="1:2" x14ac:dyDescent="0.25">
      <c r="B17" s="167" t="s">
        <v>10</v>
      </c>
    </row>
    <row r="18" spans="1:2" ht="14.25" x14ac:dyDescent="0.3">
      <c r="B18" s="753" t="s">
        <v>11</v>
      </c>
    </row>
    <row r="19" spans="1:2" ht="14.25" x14ac:dyDescent="0.3">
      <c r="B19" s="753" t="s">
        <v>12</v>
      </c>
    </row>
    <row r="20" spans="1:2" ht="14.25" x14ac:dyDescent="0.3">
      <c r="B20" s="753" t="s">
        <v>13</v>
      </c>
    </row>
    <row r="21" spans="1:2" x14ac:dyDescent="0.25">
      <c r="A21" s="167"/>
      <c r="B21" s="166" t="s">
        <v>14</v>
      </c>
    </row>
    <row r="22" spans="1:2" x14ac:dyDescent="0.25">
      <c r="A22" s="167" t="s">
        <v>15</v>
      </c>
    </row>
    <row r="23" spans="1:2" x14ac:dyDescent="0.25">
      <c r="A23" s="167"/>
    </row>
    <row r="24" spans="1:2" x14ac:dyDescent="0.25">
      <c r="A24" s="167"/>
    </row>
    <row r="25" spans="1:2" x14ac:dyDescent="0.25">
      <c r="A25" s="167" t="s">
        <v>16</v>
      </c>
    </row>
    <row r="26" spans="1:2" x14ac:dyDescent="0.25">
      <c r="A26" s="167"/>
    </row>
    <row r="27" spans="1:2" x14ac:dyDescent="0.25">
      <c r="A27" s="167"/>
    </row>
    <row r="28" spans="1:2" x14ac:dyDescent="0.25">
      <c r="A28" s="167" t="s">
        <v>17</v>
      </c>
    </row>
    <row r="29" spans="1:2" x14ac:dyDescent="0.25">
      <c r="A29" s="167"/>
    </row>
    <row r="30" spans="1:2" x14ac:dyDescent="0.25">
      <c r="A30" s="167"/>
    </row>
    <row r="31" spans="1:2" x14ac:dyDescent="0.25">
      <c r="A31" s="162"/>
      <c r="B31" s="169" t="s">
        <v>18</v>
      </c>
    </row>
    <row r="32" spans="1:2" ht="14.25" x14ac:dyDescent="0.3">
      <c r="A32" s="162"/>
      <c r="B32" s="168" t="s">
        <v>19</v>
      </c>
    </row>
    <row r="33" spans="1:5" x14ac:dyDescent="0.25">
      <c r="A33" s="162"/>
    </row>
    <row r="34" spans="1:5" x14ac:dyDescent="0.25">
      <c r="A34" s="162"/>
      <c r="B34" s="167" t="s">
        <v>20</v>
      </c>
    </row>
    <row r="35" spans="1:5" ht="14.25" x14ac:dyDescent="0.3">
      <c r="A35" s="162"/>
      <c r="B35" s="168" t="s">
        <v>21</v>
      </c>
    </row>
    <row r="36" spans="1:5" x14ac:dyDescent="0.25">
      <c r="A36" s="162"/>
    </row>
    <row r="37" spans="1:5" ht="14.25" x14ac:dyDescent="0.3">
      <c r="A37" s="167"/>
      <c r="B37" s="168"/>
    </row>
    <row r="38" spans="1:5" ht="14.25" x14ac:dyDescent="0.3">
      <c r="A38" s="167" t="s">
        <v>22</v>
      </c>
      <c r="B38" s="168"/>
    </row>
    <row r="39" spans="1:5" x14ac:dyDescent="0.25">
      <c r="B39" s="166" t="s">
        <v>23</v>
      </c>
    </row>
    <row r="40" spans="1:5" s="165" customFormat="1" x14ac:dyDescent="0.25">
      <c r="A40" s="167"/>
      <c r="B40" s="166" t="s">
        <v>24</v>
      </c>
      <c r="D40" s="162"/>
      <c r="E40" s="162"/>
    </row>
    <row r="41" spans="1:5" s="165" customFormat="1" x14ac:dyDescent="0.25">
      <c r="A41" s="167"/>
      <c r="B41" s="166" t="s">
        <v>25</v>
      </c>
      <c r="D41" s="162"/>
      <c r="E41" s="162"/>
    </row>
    <row r="42" spans="1:5" s="165" customFormat="1" x14ac:dyDescent="0.25">
      <c r="A42" s="166"/>
      <c r="B42" s="166" t="s">
        <v>26</v>
      </c>
      <c r="D42" s="162"/>
      <c r="E42" s="162"/>
    </row>
    <row r="43" spans="1:5" s="165" customFormat="1" x14ac:dyDescent="0.25">
      <c r="A43" s="166"/>
      <c r="D43" s="162"/>
      <c r="E43" s="162"/>
    </row>
    <row r="44" spans="1:5" s="165" customFormat="1" x14ac:dyDescent="0.25">
      <c r="A44" s="166"/>
      <c r="B44" s="166"/>
      <c r="D44" s="162"/>
      <c r="E44" s="162"/>
    </row>
    <row r="45" spans="1:5" s="165" customFormat="1" x14ac:dyDescent="0.25">
      <c r="A45" s="167" t="s">
        <v>27</v>
      </c>
      <c r="B45" s="167"/>
      <c r="D45" s="162"/>
      <c r="E45" s="162"/>
    </row>
    <row r="46" spans="1:5" ht="14.25" x14ac:dyDescent="0.3">
      <c r="B46" s="753" t="s">
        <v>28</v>
      </c>
    </row>
    <row r="47" spans="1:5" s="165" customFormat="1" ht="14.25" x14ac:dyDescent="0.3">
      <c r="A47" s="166"/>
      <c r="B47" s="753" t="s">
        <v>29</v>
      </c>
      <c r="D47" s="162"/>
      <c r="E47" s="162"/>
    </row>
    <row r="48" spans="1:5" ht="14.25" x14ac:dyDescent="0.3">
      <c r="B48" s="753" t="s">
        <v>30</v>
      </c>
    </row>
  </sheetData>
  <mergeCells count="5">
    <mergeCell ref="A6:B6"/>
    <mergeCell ref="A8:B8"/>
    <mergeCell ref="A1:C1"/>
    <mergeCell ref="A2:C2"/>
    <mergeCell ref="A3:C3"/>
  </mergeCells>
  <pageMargins left="0.43307086614173229" right="0.19685039370078741" top="0.43307086614173229" bottom="0.62992125984251968" header="0.35433070866141736" footer="1.0236220472440944"/>
  <pageSetup orientation="portrait" r:id="rId1"/>
  <headerFooter alignWithMargins="0">
    <oddHeader xml:space="preserve">&amp;L
&amp;R
</oddHeader>
    <oddFooter xml:space="preserve">&amp;L
&amp;10
&amp;C&amp;12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BA407"/>
  <sheetViews>
    <sheetView zoomScale="89" zoomScaleNormal="89" workbookViewId="0">
      <pane xSplit="2" ySplit="9" topLeftCell="C68" activePane="bottomRight" state="frozen"/>
      <selection pane="topRight" activeCell="C1" sqref="C1"/>
      <selection pane="bottomLeft" activeCell="A9" sqref="A9"/>
      <selection pane="bottomRight" activeCell="B79" sqref="B79:O79"/>
    </sheetView>
  </sheetViews>
  <sheetFormatPr baseColWidth="10" defaultColWidth="11.42578125" defaultRowHeight="15" x14ac:dyDescent="0.25"/>
  <cols>
    <col min="1" max="1" width="10.5703125" style="19" customWidth="1"/>
    <col min="2" max="2" width="43.42578125" style="333" customWidth="1"/>
    <col min="3" max="10" width="17.7109375" style="333" customWidth="1"/>
    <col min="11" max="11" width="17.5703125" style="209" customWidth="1"/>
    <col min="12" max="12" width="16.5703125" style="21" customWidth="1"/>
    <col min="13" max="13" width="16.28515625" style="21" customWidth="1"/>
    <col min="14" max="14" width="18.28515625" style="21" customWidth="1"/>
    <col min="15" max="15" width="16.28515625" style="21" customWidth="1"/>
    <col min="16" max="16" width="2.7109375" style="42" customWidth="1"/>
    <col min="17" max="17" width="16.5703125" style="21" customWidth="1"/>
    <col min="18" max="18" width="17.42578125" style="21" customWidth="1"/>
    <col min="19" max="19" width="15.5703125" style="21" customWidth="1"/>
    <col min="20" max="21" width="14.28515625" style="21" customWidth="1"/>
    <col min="22" max="22" width="16.42578125" style="268" customWidth="1"/>
    <col min="23" max="23" width="14.28515625" style="268" customWidth="1"/>
    <col min="24" max="24" width="15.5703125" style="21" customWidth="1"/>
    <col min="25" max="25" width="16.85546875" style="268" customWidth="1"/>
    <col min="26" max="26" width="15.28515625" style="268" customWidth="1"/>
    <col min="27" max="27" width="16.28515625" style="268" bestFit="1" customWidth="1"/>
    <col min="28" max="28" width="16.42578125" style="21" customWidth="1"/>
    <col min="29" max="29" width="15.7109375" style="21" customWidth="1"/>
    <col min="30" max="30" width="16.85546875" style="21" customWidth="1"/>
    <col min="31" max="31" width="14.28515625" style="21" customWidth="1"/>
    <col min="32" max="32" width="16.140625" style="21" customWidth="1"/>
    <col min="33" max="35" width="14.28515625" style="21" customWidth="1"/>
    <col min="36" max="36" width="18.140625" style="21" customWidth="1"/>
    <col min="37" max="37" width="2.7109375" style="21" customWidth="1"/>
    <col min="38" max="38" width="17.85546875" style="21" customWidth="1"/>
    <col min="39" max="39" width="2.7109375" style="21" customWidth="1"/>
    <col min="40" max="40" width="19.42578125" style="21" customWidth="1"/>
    <col min="41" max="41" width="18.42578125" style="21" customWidth="1"/>
    <col min="42" max="42" width="15.140625" style="20" bestFit="1" customWidth="1"/>
    <col min="43" max="53" width="11.5703125" style="20" customWidth="1"/>
  </cols>
  <sheetData>
    <row r="1" spans="1:53" ht="16.5" x14ac:dyDescent="0.25">
      <c r="A1" s="38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35"/>
      <c r="M1" s="35"/>
      <c r="P1" s="21"/>
      <c r="AL1" s="35"/>
      <c r="AM1" s="35"/>
    </row>
    <row r="2" spans="1:53" ht="16.5" x14ac:dyDescent="0.25">
      <c r="A2" s="38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36"/>
      <c r="P2" s="21"/>
      <c r="AL2" s="35"/>
      <c r="AM2" s="35"/>
    </row>
    <row r="3" spans="1:53" ht="16.5" x14ac:dyDescent="0.25">
      <c r="A3" s="39" t="str">
        <f>INGRESOS!$A$3</f>
        <v>PRESUPUESTO ORDINARIO 2023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37"/>
      <c r="M3" s="37"/>
      <c r="P3" s="21"/>
      <c r="AL3" s="37"/>
      <c r="AM3" s="37"/>
    </row>
    <row r="4" spans="1:53" ht="16.5" x14ac:dyDescent="0.25">
      <c r="A4" s="39" t="s">
        <v>397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37"/>
      <c r="M4" s="37"/>
      <c r="P4" s="21"/>
      <c r="AL4" s="37"/>
      <c r="AM4" s="37"/>
    </row>
    <row r="5" spans="1:53" ht="31.9" customHeight="1" x14ac:dyDescent="0.25">
      <c r="P5" s="21"/>
      <c r="AG5" s="21" t="s">
        <v>14</v>
      </c>
    </row>
    <row r="6" spans="1:53" ht="66.599999999999994" customHeight="1" x14ac:dyDescent="0.25">
      <c r="A6" s="40" t="s">
        <v>1503</v>
      </c>
      <c r="B6" s="41" t="s">
        <v>398</v>
      </c>
      <c r="C6" s="41"/>
      <c r="D6" s="41"/>
      <c r="E6" s="41"/>
      <c r="F6" s="41"/>
      <c r="G6" s="41"/>
      <c r="H6" s="41"/>
      <c r="I6" s="41"/>
      <c r="J6" s="41"/>
      <c r="K6" s="41"/>
      <c r="L6" s="833"/>
      <c r="M6" s="833"/>
      <c r="N6" s="833"/>
      <c r="O6" s="833"/>
      <c r="P6" s="21"/>
      <c r="Q6" s="833" t="s">
        <v>1504</v>
      </c>
      <c r="R6" s="833"/>
      <c r="S6" s="833"/>
      <c r="T6" s="833"/>
      <c r="U6" s="833"/>
      <c r="V6" s="833"/>
      <c r="W6" s="833"/>
      <c r="X6" s="833"/>
      <c r="Y6" s="833"/>
      <c r="Z6" s="833"/>
      <c r="AA6" s="833"/>
      <c r="AB6" s="833"/>
      <c r="AC6" s="833"/>
      <c r="AD6" s="833"/>
      <c r="AE6" s="833"/>
      <c r="AF6" s="833"/>
      <c r="AG6" s="833"/>
      <c r="AH6" s="833"/>
      <c r="AI6" s="833"/>
      <c r="AJ6" s="833"/>
      <c r="AN6" s="20"/>
    </row>
    <row r="7" spans="1:53" ht="18" customHeight="1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764"/>
      <c r="M7" s="764"/>
      <c r="N7" s="764"/>
      <c r="O7" s="764"/>
      <c r="P7" s="21"/>
      <c r="Q7" s="776">
        <f>+Q11-Q8</f>
        <v>-99042.35897288844</v>
      </c>
      <c r="R7" s="776">
        <f>+R8-R11</f>
        <v>910891.84401518106</v>
      </c>
      <c r="S7" s="764"/>
      <c r="T7" s="764"/>
      <c r="U7" s="764"/>
      <c r="V7" s="776">
        <f>+V11-V8</f>
        <v>-147695.71765559912</v>
      </c>
      <c r="W7" s="764"/>
      <c r="X7" s="764"/>
      <c r="Y7" s="776">
        <f>+Y8-Y11</f>
        <v>147208.24411358684</v>
      </c>
      <c r="Z7" s="764"/>
      <c r="AA7" s="764"/>
      <c r="AB7" s="764"/>
      <c r="AC7" s="764"/>
      <c r="AD7" s="764"/>
      <c r="AE7" s="764"/>
      <c r="AF7" s="776">
        <f>+AF8-AF11</f>
        <v>146287.59072015807</v>
      </c>
      <c r="AG7" s="764"/>
      <c r="AH7" s="764"/>
      <c r="AI7" s="764"/>
      <c r="AJ7" s="764"/>
      <c r="AN7" s="20"/>
    </row>
    <row r="8" spans="1:53" ht="15.75" thickBot="1" x14ac:dyDescent="0.3">
      <c r="A8" s="22"/>
      <c r="B8" s="23"/>
      <c r="C8" s="23"/>
      <c r="D8" s="23"/>
      <c r="E8" s="23"/>
      <c r="F8" s="23"/>
      <c r="G8" s="23"/>
      <c r="H8" s="23"/>
      <c r="I8" s="23"/>
      <c r="J8" s="23"/>
      <c r="P8" s="21"/>
      <c r="Q8" s="21">
        <f>+'[3]0BJ PROGR. I-II Y III'!$Q$10</f>
        <v>12533743.321506552</v>
      </c>
      <c r="R8" s="21">
        <f>+'[3]0BJ PROGR. I-II Y III'!$R$10</f>
        <v>250505053.11212391</v>
      </c>
      <c r="V8" s="268">
        <f>+'[3]0BJ PROGR. I-II Y III'!$V$10</f>
        <v>38845795.542334765</v>
      </c>
      <c r="Y8" s="268">
        <v>28692676.259568587</v>
      </c>
      <c r="AF8" s="21">
        <f>+'[3]0BJ PROGR. I-II Y III'!$AF$10</f>
        <v>19223013.338317659</v>
      </c>
    </row>
    <row r="9" spans="1:53" ht="66.75" thickBot="1" x14ac:dyDescent="0.3">
      <c r="A9" s="22"/>
      <c r="B9" s="23"/>
      <c r="C9" s="336" t="s">
        <v>1505</v>
      </c>
      <c r="D9" s="337" t="s">
        <v>1506</v>
      </c>
      <c r="E9" s="337" t="s">
        <v>1507</v>
      </c>
      <c r="F9" s="552" t="s">
        <v>1508</v>
      </c>
      <c r="G9" s="553" t="s">
        <v>1509</v>
      </c>
      <c r="H9" s="553" t="s">
        <v>1510</v>
      </c>
      <c r="I9" s="553" t="s">
        <v>1511</v>
      </c>
      <c r="J9" s="554" t="s">
        <v>1512</v>
      </c>
      <c r="K9" s="271" t="s">
        <v>1513</v>
      </c>
      <c r="L9" s="555" t="s">
        <v>1514</v>
      </c>
      <c r="M9" s="555" t="s">
        <v>1515</v>
      </c>
      <c r="N9" s="555" t="s">
        <v>1516</v>
      </c>
      <c r="O9" s="556" t="s">
        <v>1517</v>
      </c>
      <c r="P9" s="21"/>
      <c r="Q9" s="555" t="s">
        <v>1518</v>
      </c>
      <c r="R9" s="555" t="s">
        <v>1519</v>
      </c>
      <c r="S9" s="555" t="s">
        <v>1520</v>
      </c>
      <c r="T9" s="555" t="s">
        <v>1521</v>
      </c>
      <c r="U9" s="555" t="s">
        <v>1522</v>
      </c>
      <c r="V9" s="44" t="s">
        <v>1523</v>
      </c>
      <c r="W9" s="44" t="s">
        <v>1524</v>
      </c>
      <c r="X9" s="556" t="s">
        <v>1525</v>
      </c>
      <c r="Y9" s="372" t="s">
        <v>1526</v>
      </c>
      <c r="Z9" s="44" t="s">
        <v>1527</v>
      </c>
      <c r="AA9" s="44" t="s">
        <v>1528</v>
      </c>
      <c r="AB9" s="556" t="s">
        <v>1529</v>
      </c>
      <c r="AC9" s="555" t="s">
        <v>1530</v>
      </c>
      <c r="AD9" s="555" t="s">
        <v>1531</v>
      </c>
      <c r="AE9" s="555" t="s">
        <v>1532</v>
      </c>
      <c r="AF9" s="555" t="s">
        <v>1533</v>
      </c>
      <c r="AG9" s="555" t="s">
        <v>1534</v>
      </c>
      <c r="AH9" s="555" t="s">
        <v>1535</v>
      </c>
      <c r="AI9" s="555" t="s">
        <v>1536</v>
      </c>
      <c r="AJ9" s="556" t="s">
        <v>1537</v>
      </c>
      <c r="AL9" s="556" t="s">
        <v>186</v>
      </c>
      <c r="AN9" s="556" t="s">
        <v>402</v>
      </c>
    </row>
    <row r="10" spans="1:53" x14ac:dyDescent="0.25">
      <c r="A10" s="22"/>
      <c r="B10" s="23"/>
      <c r="C10" s="338"/>
      <c r="D10" s="339"/>
      <c r="E10" s="339"/>
      <c r="F10" s="557"/>
      <c r="G10" s="557"/>
      <c r="H10" s="557"/>
      <c r="I10" s="557"/>
      <c r="J10" s="558"/>
      <c r="L10" s="555"/>
      <c r="M10" s="555"/>
      <c r="N10" s="555"/>
      <c r="O10" s="559"/>
      <c r="P10" s="21"/>
      <c r="Q10" s="555">
        <f>+Q13-Q11</f>
        <v>6.3168201595544815E-3</v>
      </c>
      <c r="R10" s="555">
        <f>+R13-R12</f>
        <v>-2.198338508605957E-3</v>
      </c>
      <c r="S10" s="555"/>
      <c r="T10" s="555"/>
      <c r="U10" s="555"/>
      <c r="V10" s="770">
        <f>+V13-V12</f>
        <v>-2307.6895321160555</v>
      </c>
      <c r="W10" s="560"/>
      <c r="X10" s="719"/>
      <c r="Y10" s="560">
        <f>+Y13-Y12</f>
        <v>-2300.0764503069222</v>
      </c>
      <c r="Z10" s="560"/>
      <c r="AA10" s="560"/>
      <c r="AB10" s="561"/>
      <c r="AC10" s="555"/>
      <c r="AD10" s="555"/>
      <c r="AE10" s="555"/>
      <c r="AF10" s="555">
        <f>+AF13-AF11</f>
        <v>-1.6189441084861755E-3</v>
      </c>
      <c r="AG10" s="555"/>
      <c r="AH10" s="555"/>
      <c r="AI10" s="555"/>
      <c r="AJ10" s="559"/>
      <c r="AL10" s="562"/>
      <c r="AN10" s="563"/>
    </row>
    <row r="11" spans="1:53" s="460" customFormat="1" ht="16.5" x14ac:dyDescent="0.3">
      <c r="A11" s="24">
        <v>0</v>
      </c>
      <c r="B11" s="25" t="s">
        <v>190</v>
      </c>
      <c r="C11" s="340">
        <f>+C14+C20+C26+C32+C36+C42</f>
        <v>890413365.78770506</v>
      </c>
      <c r="D11" s="341">
        <f t="shared" ref="D11" si="0">+D14+D20+D26+D32+D36+D42</f>
        <v>0</v>
      </c>
      <c r="E11" s="341">
        <f t="shared" ref="E11:J11" si="1">+E14+E20+E26+E32+E36+E42</f>
        <v>0</v>
      </c>
      <c r="F11" s="341">
        <f t="shared" si="1"/>
        <v>0</v>
      </c>
      <c r="G11" s="341">
        <f t="shared" si="1"/>
        <v>0</v>
      </c>
      <c r="H11" s="341">
        <f t="shared" si="1"/>
        <v>0</v>
      </c>
      <c r="I11" s="341">
        <f t="shared" si="1"/>
        <v>0</v>
      </c>
      <c r="J11" s="370">
        <f t="shared" si="1"/>
        <v>5006650.1278240001</v>
      </c>
      <c r="K11" s="210">
        <f>+K14+K20+K26+K32+K36+K42</f>
        <v>895420015.91552901</v>
      </c>
      <c r="L11" s="564">
        <f t="shared" ref="L11:N11" si="2">+L14+L20+L26+L32+L36+L42</f>
        <v>27199280.496509999</v>
      </c>
      <c r="M11" s="564">
        <f t="shared" si="2"/>
        <v>0</v>
      </c>
      <c r="N11" s="564">
        <f t="shared" si="2"/>
        <v>0</v>
      </c>
      <c r="O11" s="565">
        <f>SUM(K11:N11)</f>
        <v>922619296.41203904</v>
      </c>
      <c r="P11" s="21"/>
      <c r="Q11" s="564">
        <f>+Q14+Q20+Q26+Q32+Q36+Q42</f>
        <v>12434700.962533664</v>
      </c>
      <c r="R11" s="564">
        <f t="shared" ref="R11:W11" si="3">+R14+R20+R26+R32+R36+R42</f>
        <v>249594161.26810873</v>
      </c>
      <c r="S11" s="564">
        <f t="shared" si="3"/>
        <v>0</v>
      </c>
      <c r="T11" s="564">
        <f>+T14+T20+T26+T32+T36+T42</f>
        <v>0</v>
      </c>
      <c r="U11" s="564">
        <f t="shared" si="3"/>
        <v>0</v>
      </c>
      <c r="V11" s="566">
        <f>+V14+V20+V26+V32+V36+V42</f>
        <v>38698099.824679166</v>
      </c>
      <c r="W11" s="567">
        <f t="shared" si="3"/>
        <v>0</v>
      </c>
      <c r="X11" s="568">
        <f>+X14+X20+X26+X32+X36+X42</f>
        <v>38698099.824679166</v>
      </c>
      <c r="Y11" s="567">
        <f>+Y14+Y20+Y26+Y32+Y36+Y42</f>
        <v>28545468.015455</v>
      </c>
      <c r="Z11" s="567">
        <f>+Z14+Z20+Z26+Z32+Z36+Z42</f>
        <v>0</v>
      </c>
      <c r="AA11" s="567">
        <f>+AA14+AA20+AA26+AA32+AA36+AA42</f>
        <v>0</v>
      </c>
      <c r="AB11" s="568">
        <f>+AB14+AB20+AB26+AB32+AB36+AB42</f>
        <v>28545468.015455</v>
      </c>
      <c r="AC11" s="564">
        <f t="shared" ref="AC11:AI11" si="4">+AC14+AC20+AC26+AC32+AC36+AC42</f>
        <v>0</v>
      </c>
      <c r="AD11" s="564">
        <f t="shared" si="4"/>
        <v>0</v>
      </c>
      <c r="AE11" s="564">
        <f t="shared" si="4"/>
        <v>0</v>
      </c>
      <c r="AF11" s="564">
        <f t="shared" si="4"/>
        <v>19076725.747597501</v>
      </c>
      <c r="AG11" s="564">
        <f>+AG14+AG20+AG26+AG32+AG36+AG42</f>
        <v>0</v>
      </c>
      <c r="AH11" s="564">
        <f t="shared" si="4"/>
        <v>0</v>
      </c>
      <c r="AI11" s="564">
        <f t="shared" si="4"/>
        <v>0</v>
      </c>
      <c r="AJ11" s="565">
        <f>+AJ14+AJ20+AJ26+AJ36+AJ42</f>
        <v>348349155.8183741</v>
      </c>
      <c r="AK11" s="21"/>
      <c r="AL11" s="565">
        <f>+AL14+AL20+AL26+AL32+AL36+AL42</f>
        <v>499143079.95333713</v>
      </c>
      <c r="AM11" s="21"/>
      <c r="AN11" s="565">
        <f>+AN14+AN20+AN26+AN32+AN36+AN42</f>
        <v>1770111532.1837502</v>
      </c>
      <c r="AO11" s="21">
        <f>+'EGRESOS X PARTI'!E12</f>
        <v>1770111532.1937504</v>
      </c>
      <c r="AP11" s="21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1:53" s="460" customFormat="1" ht="17.25" x14ac:dyDescent="0.3">
      <c r="A12" s="22"/>
      <c r="B12" s="23"/>
      <c r="C12" s="342"/>
      <c r="D12" s="343"/>
      <c r="E12" s="343"/>
      <c r="F12" s="343"/>
      <c r="G12" s="343"/>
      <c r="H12" s="343"/>
      <c r="I12" s="343"/>
      <c r="J12" s="366"/>
      <c r="K12" s="342">
        <f>+[6]ADMINISTRACIÓN!$Z$53-[6]ADMINISTRACIÓN!$Z$52</f>
        <v>867540448.91150045</v>
      </c>
      <c r="L12" s="343"/>
      <c r="M12" s="343"/>
      <c r="N12" s="570"/>
      <c r="O12" s="571"/>
      <c r="P12" s="572"/>
      <c r="Q12" s="769">
        <f>+Q11+Q89</f>
        <v>12630535.602480862</v>
      </c>
      <c r="R12" s="769">
        <f>+R11</f>
        <v>249594161.26810873</v>
      </c>
      <c r="S12" s="570"/>
      <c r="T12" s="570"/>
      <c r="U12" s="570"/>
      <c r="V12" s="771">
        <f>+V11+V89</f>
        <v>39305049.58183796</v>
      </c>
      <c r="W12" s="570"/>
      <c r="X12" s="573"/>
      <c r="Y12" s="769">
        <f>+Y11+Y89</f>
        <v>28993779.412512265</v>
      </c>
      <c r="Z12" s="570"/>
      <c r="AA12" s="570"/>
      <c r="AB12" s="573"/>
      <c r="AC12" s="570"/>
      <c r="AD12" s="570"/>
      <c r="AE12" s="570"/>
      <c r="AF12" s="769"/>
      <c r="AG12" s="564"/>
      <c r="AH12" s="564"/>
      <c r="AI12" s="21"/>
      <c r="AJ12" s="559">
        <f>+Q11+R11+S11+T11+U11+X11+AB11+AC11+AD11+AE11+AF11+AG11+AH11+AI11</f>
        <v>348349155.8183741</v>
      </c>
      <c r="AK12" s="21"/>
      <c r="AL12" s="559">
        <f>+'DETALLE PROG. III'!D38+'DETALLE PROG. III'!D237</f>
        <v>499143079.95333719</v>
      </c>
      <c r="AM12" s="21"/>
      <c r="AN12" s="559"/>
      <c r="AO12" s="21">
        <f>+AO11-AN11</f>
        <v>1.0000228881835938E-2</v>
      </c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3" s="460" customFormat="1" ht="16.5" x14ac:dyDescent="0.3">
      <c r="A13" s="22"/>
      <c r="B13" s="23"/>
      <c r="C13" s="342"/>
      <c r="D13" s="343"/>
      <c r="E13" s="343"/>
      <c r="F13" s="343"/>
      <c r="G13" s="343"/>
      <c r="H13" s="343"/>
      <c r="I13" s="343"/>
      <c r="J13" s="366"/>
      <c r="K13" s="342">
        <f>+K11-K25</f>
        <v>867540448.91552901</v>
      </c>
      <c r="L13" s="343">
        <f>+K12-K13</f>
        <v>-4.0285587310791016E-3</v>
      </c>
      <c r="M13" s="343"/>
      <c r="N13" s="21"/>
      <c r="O13" s="559"/>
      <c r="P13" s="21"/>
      <c r="Q13" s="21">
        <f>+'[6]ASEO Y VIAS'!$Z$29-'[6]ASEO Y VIAS'!$Z$28</f>
        <v>12434700.968850484</v>
      </c>
      <c r="R13" s="21">
        <f>+'[6]RECOLECCIÓ DE BASURA'!$Z$41-'[6]RECOLECCIÓ DE BASURA'!$Z$40</f>
        <v>249594161.26591039</v>
      </c>
      <c r="S13" s="21"/>
      <c r="T13" s="21"/>
      <c r="U13" s="21"/>
      <c r="V13" s="772">
        <f>+[6]BIBLIOTECA!$Z$28</f>
        <v>39302741.892305844</v>
      </c>
      <c r="W13" s="268"/>
      <c r="X13" s="575"/>
      <c r="Y13" s="21">
        <f>+'[6]OFICINA ATENCION SOCIAL'!$Z$28</f>
        <v>28991479.336061958</v>
      </c>
      <c r="Z13" s="268"/>
      <c r="AA13" s="268"/>
      <c r="AB13" s="575"/>
      <c r="AC13" s="21"/>
      <c r="AD13" s="21"/>
      <c r="AE13" s="21"/>
      <c r="AF13" s="21">
        <f>+'[6]GESTIÓN AMBIENTAL'!$Z$28-'[6]GESTIÓN AMBIENTAL'!$Z$27</f>
        <v>19076725.745978557</v>
      </c>
      <c r="AG13" s="21"/>
      <c r="AH13" s="21"/>
      <c r="AI13" s="21"/>
      <c r="AJ13" s="559"/>
      <c r="AK13" s="21"/>
      <c r="AL13" s="559"/>
      <c r="AM13" s="21"/>
      <c r="AN13" s="559"/>
      <c r="AO13" s="21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3" s="460" customFormat="1" ht="16.5" x14ac:dyDescent="0.3">
      <c r="A14" s="24" t="s">
        <v>1538</v>
      </c>
      <c r="B14" s="25" t="s">
        <v>404</v>
      </c>
      <c r="C14" s="340">
        <f>SUM(C15:C19)</f>
        <v>393219724.5</v>
      </c>
      <c r="D14" s="341">
        <f>SUM(D15:D19)</f>
        <v>0</v>
      </c>
      <c r="E14" s="341">
        <f>SUM(E15:E19)</f>
        <v>0</v>
      </c>
      <c r="F14" s="341">
        <f t="shared" ref="F14:J14" si="5">SUM(F15:F19)</f>
        <v>0</v>
      </c>
      <c r="G14" s="341">
        <f t="shared" si="5"/>
        <v>0</v>
      </c>
      <c r="H14" s="341">
        <f t="shared" si="5"/>
        <v>0</v>
      </c>
      <c r="I14" s="341">
        <f t="shared" si="5"/>
        <v>0</v>
      </c>
      <c r="J14" s="370">
        <f t="shared" si="5"/>
        <v>3610676</v>
      </c>
      <c r="K14" s="210">
        <f>SUM(K15:K19)</f>
        <v>396830400.5</v>
      </c>
      <c r="L14" s="564">
        <f t="shared" ref="L14:Q14" si="6">SUM(L15:L19)</f>
        <v>14054868</v>
      </c>
      <c r="M14" s="564">
        <f t="shared" si="6"/>
        <v>0</v>
      </c>
      <c r="N14" s="564">
        <f t="shared" si="6"/>
        <v>0</v>
      </c>
      <c r="O14" s="565">
        <f>SUM(O15:O19)</f>
        <v>410885268.5</v>
      </c>
      <c r="P14" s="21"/>
      <c r="Q14" s="564">
        <f t="shared" si="6"/>
        <v>8746214.7599999998</v>
      </c>
      <c r="R14" s="564">
        <f>SUM(R15:R19)</f>
        <v>121321142.45</v>
      </c>
      <c r="S14" s="564">
        <f t="shared" ref="S14:U14" si="7">SUM(S15:S19)</f>
        <v>0</v>
      </c>
      <c r="T14" s="564">
        <f t="shared" si="7"/>
        <v>0</v>
      </c>
      <c r="U14" s="564">
        <f t="shared" si="7"/>
        <v>0</v>
      </c>
      <c r="V14" s="566">
        <f t="shared" ref="V14:AI14" si="8">SUM(V15:V19)</f>
        <v>12918330</v>
      </c>
      <c r="W14" s="567">
        <f t="shared" si="8"/>
        <v>0</v>
      </c>
      <c r="X14" s="568">
        <f>SUM(X15:X19)</f>
        <v>12918330</v>
      </c>
      <c r="Y14" s="566">
        <f>SUM(Y15:Y19)</f>
        <v>12918330.15</v>
      </c>
      <c r="Z14" s="567">
        <f>SUM(Z15:Z19)</f>
        <v>0</v>
      </c>
      <c r="AA14" s="567">
        <f>SUM(AA15:AA19)</f>
        <v>0</v>
      </c>
      <c r="AB14" s="568">
        <f>SUM(AB15:AB19)</f>
        <v>12918330.15</v>
      </c>
      <c r="AC14" s="564">
        <f t="shared" si="8"/>
        <v>0</v>
      </c>
      <c r="AD14" s="564">
        <f t="shared" si="8"/>
        <v>0</v>
      </c>
      <c r="AE14" s="564">
        <f t="shared" si="8"/>
        <v>0</v>
      </c>
      <c r="AF14" s="564">
        <f t="shared" si="8"/>
        <v>12918330.199999999</v>
      </c>
      <c r="AG14" s="564">
        <f t="shared" si="8"/>
        <v>0</v>
      </c>
      <c r="AH14" s="564">
        <f t="shared" si="8"/>
        <v>0</v>
      </c>
      <c r="AI14" s="564">
        <f t="shared" si="8"/>
        <v>0</v>
      </c>
      <c r="AJ14" s="565">
        <f>SUM(AJ15:AJ19)</f>
        <v>168822347.56</v>
      </c>
      <c r="AK14" s="21"/>
      <c r="AL14" s="565">
        <f>SUM(AL15:AL19)</f>
        <v>276762485.80674803</v>
      </c>
      <c r="AM14" s="21"/>
      <c r="AN14" s="565">
        <f>SUM(AN15:AN19)</f>
        <v>856470101.86674798</v>
      </c>
      <c r="AO14" s="21"/>
      <c r="AP14" s="20"/>
      <c r="AQ14" s="21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3" s="333" customFormat="1" ht="12" x14ac:dyDescent="0.2">
      <c r="A15" s="728" t="s">
        <v>405</v>
      </c>
      <c r="B15" s="729" t="s">
        <v>406</v>
      </c>
      <c r="C15" s="342">
        <v>393219724.5</v>
      </c>
      <c r="D15" s="343">
        <v>0</v>
      </c>
      <c r="E15" s="343">
        <v>0</v>
      </c>
      <c r="F15" s="343">
        <v>0</v>
      </c>
      <c r="G15" s="343">
        <v>0</v>
      </c>
      <c r="H15" s="343">
        <v>0</v>
      </c>
      <c r="I15" s="343">
        <v>0</v>
      </c>
      <c r="J15" s="366">
        <v>0</v>
      </c>
      <c r="K15" s="209">
        <f>SUM(C15:J15)</f>
        <v>393219724.5</v>
      </c>
      <c r="L15" s="730">
        <v>14054868</v>
      </c>
      <c r="M15" s="731">
        <v>0</v>
      </c>
      <c r="N15" s="731">
        <v>0</v>
      </c>
      <c r="O15" s="732">
        <f>SUM(K15:N15)</f>
        <v>407274592.5</v>
      </c>
      <c r="P15" s="731"/>
      <c r="Q15" s="209">
        <v>8746214.7599999998</v>
      </c>
      <c r="R15" s="209">
        <v>121321142.45</v>
      </c>
      <c r="S15" s="21">
        <v>0</v>
      </c>
      <c r="T15" s="21">
        <v>0</v>
      </c>
      <c r="U15" s="731">
        <v>0</v>
      </c>
      <c r="V15" s="574">
        <v>12918330</v>
      </c>
      <c r="W15" s="730">
        <v>0</v>
      </c>
      <c r="X15" s="575">
        <f>SUM(V15:W15)</f>
        <v>12918330</v>
      </c>
      <c r="Y15" s="730">
        <v>12918330.15</v>
      </c>
      <c r="Z15" s="730">
        <v>0</v>
      </c>
      <c r="AA15" s="730">
        <v>0</v>
      </c>
      <c r="AB15" s="733">
        <f>+Y15</f>
        <v>12918330.15</v>
      </c>
      <c r="AC15" s="731">
        <v>0</v>
      </c>
      <c r="AD15" s="731">
        <v>0</v>
      </c>
      <c r="AE15" s="731">
        <v>0</v>
      </c>
      <c r="AF15" s="731">
        <v>12918330.199999999</v>
      </c>
      <c r="AG15" s="21">
        <v>0</v>
      </c>
      <c r="AH15" s="21">
        <v>0</v>
      </c>
      <c r="AI15" s="21">
        <v>0</v>
      </c>
      <c r="AJ15" s="734">
        <f>+Q15+R15+S15+T15+U15+X15+AB15+AC15+AD15+AE15+AF15+AG15+AH15+AI15</f>
        <v>168822347.56</v>
      </c>
      <c r="AK15" s="735"/>
      <c r="AL15" s="734">
        <f>+'DETALLE PROG. III'!D40+'DETALLE PROG. III'!D239</f>
        <v>266762485.806748</v>
      </c>
      <c r="AM15" s="735"/>
      <c r="AN15" s="734">
        <f>+O15+AJ15+AL15</f>
        <v>842859425.86674798</v>
      </c>
      <c r="AO15" s="209"/>
    </row>
    <row r="16" spans="1:53" s="460" customFormat="1" ht="16.5" x14ac:dyDescent="0.3">
      <c r="A16" s="22" t="s">
        <v>407</v>
      </c>
      <c r="B16" s="23" t="s">
        <v>408</v>
      </c>
      <c r="C16" s="342">
        <v>0</v>
      </c>
      <c r="D16" s="343">
        <v>0</v>
      </c>
      <c r="E16" s="343">
        <v>0</v>
      </c>
      <c r="F16" s="343">
        <v>0</v>
      </c>
      <c r="G16" s="343">
        <v>0</v>
      </c>
      <c r="H16" s="343">
        <v>0</v>
      </c>
      <c r="I16" s="343">
        <v>0</v>
      </c>
      <c r="J16" s="366">
        <v>0</v>
      </c>
      <c r="K16" s="209">
        <f>SUM(C16:J16)</f>
        <v>0</v>
      </c>
      <c r="L16" s="21">
        <v>0</v>
      </c>
      <c r="M16" s="21">
        <v>0</v>
      </c>
      <c r="N16" s="21">
        <v>0</v>
      </c>
      <c r="O16" s="559">
        <f>SUM(K16:N16)</f>
        <v>0</v>
      </c>
      <c r="P16" s="21"/>
      <c r="Q16" s="209">
        <v>0</v>
      </c>
      <c r="R16" s="209">
        <v>0</v>
      </c>
      <c r="S16" s="21">
        <v>0</v>
      </c>
      <c r="T16" s="21">
        <v>0</v>
      </c>
      <c r="U16" s="21">
        <v>0</v>
      </c>
      <c r="V16" s="574">
        <v>0</v>
      </c>
      <c r="W16" s="268">
        <v>0</v>
      </c>
      <c r="X16" s="575">
        <f>SUM(V16:W16)</f>
        <v>0</v>
      </c>
      <c r="Y16" s="268">
        <v>0</v>
      </c>
      <c r="Z16" s="268">
        <v>0</v>
      </c>
      <c r="AA16" s="268">
        <v>0</v>
      </c>
      <c r="AB16" s="575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559">
        <f>+Q16+R16+S16+T16+U16+X16+AB16+AC16+AD16+AE16+AF16+AG16+AH16+AI16</f>
        <v>0</v>
      </c>
      <c r="AK16" s="21"/>
      <c r="AL16" s="559">
        <f>+'DETALLE PROG. III'!D41</f>
        <v>5000000</v>
      </c>
      <c r="AM16" s="21"/>
      <c r="AN16" s="727">
        <f t="shared" ref="AN16:AN31" si="9">+O16+AJ16+AL16</f>
        <v>5000000</v>
      </c>
      <c r="AO16" s="21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s="460" customFormat="1" ht="16.5" x14ac:dyDescent="0.3">
      <c r="A17" s="22" t="s">
        <v>409</v>
      </c>
      <c r="B17" s="23" t="s">
        <v>410</v>
      </c>
      <c r="C17" s="342">
        <v>0</v>
      </c>
      <c r="D17" s="343">
        <v>0</v>
      </c>
      <c r="E17" s="343">
        <v>0</v>
      </c>
      <c r="F17" s="343">
        <v>0</v>
      </c>
      <c r="G17" s="343">
        <v>0</v>
      </c>
      <c r="H17" s="343">
        <v>0</v>
      </c>
      <c r="I17" s="343">
        <v>0</v>
      </c>
      <c r="J17" s="366">
        <v>0</v>
      </c>
      <c r="K17" s="209">
        <f t="shared" ref="K17:K19" si="10">SUM(C17:J17)</f>
        <v>0</v>
      </c>
      <c r="L17" s="21">
        <v>0</v>
      </c>
      <c r="M17" s="21">
        <v>0</v>
      </c>
      <c r="N17" s="21">
        <v>0</v>
      </c>
      <c r="O17" s="559">
        <f>SUM(K17:N17)</f>
        <v>0</v>
      </c>
      <c r="P17" s="21"/>
      <c r="Q17" s="209">
        <v>0</v>
      </c>
      <c r="R17" s="209">
        <v>0</v>
      </c>
      <c r="S17" s="21">
        <v>0</v>
      </c>
      <c r="T17" s="21">
        <v>0</v>
      </c>
      <c r="U17" s="21">
        <v>0</v>
      </c>
      <c r="V17" s="574">
        <v>0</v>
      </c>
      <c r="W17" s="268">
        <v>0</v>
      </c>
      <c r="X17" s="575">
        <v>0</v>
      </c>
      <c r="Y17" s="268">
        <v>0</v>
      </c>
      <c r="Z17" s="268">
        <v>0</v>
      </c>
      <c r="AA17" s="268">
        <v>0</v>
      </c>
      <c r="AB17" s="575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559">
        <f>+Q17+R17+S17+T17+U17+X17+AB17+AC17+AD17+AE17+AF17+AG17+AH17+AI17</f>
        <v>0</v>
      </c>
      <c r="AK17" s="21"/>
      <c r="AL17" s="559">
        <v>0</v>
      </c>
      <c r="AM17" s="21"/>
      <c r="AN17" s="727">
        <f t="shared" si="9"/>
        <v>0</v>
      </c>
      <c r="AO17" s="21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13.15" customHeight="1" x14ac:dyDescent="0.25">
      <c r="A18" s="22" t="s">
        <v>411</v>
      </c>
      <c r="B18" s="23" t="s">
        <v>412</v>
      </c>
      <c r="C18" s="342">
        <v>0</v>
      </c>
      <c r="D18" s="343">
        <v>0</v>
      </c>
      <c r="E18" s="343">
        <v>0</v>
      </c>
      <c r="F18" s="343">
        <v>0</v>
      </c>
      <c r="G18" s="343">
        <v>0</v>
      </c>
      <c r="H18" s="343">
        <v>0</v>
      </c>
      <c r="I18" s="343">
        <v>0</v>
      </c>
      <c r="J18" s="366">
        <v>0</v>
      </c>
      <c r="K18" s="209">
        <f t="shared" si="10"/>
        <v>0</v>
      </c>
      <c r="L18" s="21">
        <v>0</v>
      </c>
      <c r="M18" s="21">
        <v>0</v>
      </c>
      <c r="N18" s="21">
        <v>0</v>
      </c>
      <c r="O18" s="559">
        <f>SUM(K18:N18)</f>
        <v>0</v>
      </c>
      <c r="P18" s="21"/>
      <c r="Q18" s="209">
        <v>0</v>
      </c>
      <c r="R18" s="209">
        <v>0</v>
      </c>
      <c r="S18" s="21">
        <v>0</v>
      </c>
      <c r="T18" s="21">
        <v>0</v>
      </c>
      <c r="U18" s="21">
        <v>0</v>
      </c>
      <c r="V18" s="574">
        <v>0</v>
      </c>
      <c r="W18" s="268">
        <v>0</v>
      </c>
      <c r="X18" s="575">
        <v>0</v>
      </c>
      <c r="Y18" s="268">
        <v>0</v>
      </c>
      <c r="Z18" s="268">
        <v>0</v>
      </c>
      <c r="AA18" s="268">
        <v>0</v>
      </c>
      <c r="AB18" s="575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559">
        <f>+Q18+R18+S18+T18+U18+X18+AB18+AC18+AD18+AE18+AF18+AG18+AH18+AI18</f>
        <v>0</v>
      </c>
      <c r="AL18" s="559">
        <v>0</v>
      </c>
      <c r="AN18" s="331">
        <f t="shared" si="9"/>
        <v>0</v>
      </c>
    </row>
    <row r="19" spans="1:53" x14ac:dyDescent="0.25">
      <c r="A19" s="22" t="s">
        <v>413</v>
      </c>
      <c r="B19" s="23" t="s">
        <v>414</v>
      </c>
      <c r="C19" s="342">
        <v>0</v>
      </c>
      <c r="D19" s="343">
        <v>0</v>
      </c>
      <c r="E19" s="343">
        <v>0</v>
      </c>
      <c r="F19" s="343">
        <v>0</v>
      </c>
      <c r="G19" s="343">
        <v>0</v>
      </c>
      <c r="H19" s="343">
        <v>0</v>
      </c>
      <c r="I19" s="343">
        <v>0</v>
      </c>
      <c r="J19" s="366">
        <v>3610676</v>
      </c>
      <c r="K19" s="209">
        <f t="shared" si="10"/>
        <v>3610676</v>
      </c>
      <c r="L19" s="21">
        <v>0</v>
      </c>
      <c r="M19" s="21">
        <v>0</v>
      </c>
      <c r="N19" s="21">
        <v>0</v>
      </c>
      <c r="O19" s="559">
        <f>SUM(K19:N19)</f>
        <v>3610676</v>
      </c>
      <c r="P19" s="21"/>
      <c r="Q19" s="209">
        <v>0</v>
      </c>
      <c r="R19" s="209">
        <v>0</v>
      </c>
      <c r="S19" s="21">
        <v>0</v>
      </c>
      <c r="T19" s="21">
        <v>0</v>
      </c>
      <c r="U19" s="21">
        <v>0</v>
      </c>
      <c r="V19" s="574">
        <v>0</v>
      </c>
      <c r="W19" s="268">
        <v>0</v>
      </c>
      <c r="X19" s="575">
        <v>0</v>
      </c>
      <c r="Y19" s="268">
        <v>0</v>
      </c>
      <c r="Z19" s="268">
        <v>0</v>
      </c>
      <c r="AA19" s="268">
        <v>0</v>
      </c>
      <c r="AB19" s="575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559">
        <f>+Q19+R19+S19+T19+U19+X19+AB19+AC19+AD19+AE19+AF19+AG19+AH19+AI19</f>
        <v>0</v>
      </c>
      <c r="AL19" s="559">
        <f>+'DETALLE PROG. III'!D42</f>
        <v>5000000</v>
      </c>
      <c r="AN19" s="331">
        <f t="shared" si="9"/>
        <v>8610676</v>
      </c>
    </row>
    <row r="20" spans="1:53" x14ac:dyDescent="0.25">
      <c r="A20" s="24" t="s">
        <v>415</v>
      </c>
      <c r="B20" s="25" t="s">
        <v>416</v>
      </c>
      <c r="C20" s="340">
        <f>SUM(C21:C25)</f>
        <v>31188071</v>
      </c>
      <c r="D20" s="341">
        <f>SUM(D21:D25)</f>
        <v>0</v>
      </c>
      <c r="E20" s="341">
        <f>SUM(E21:E25)</f>
        <v>0</v>
      </c>
      <c r="F20" s="341">
        <f t="shared" ref="F20:I20" si="11">SUM(F21:F25)</f>
        <v>0</v>
      </c>
      <c r="G20" s="341">
        <f t="shared" si="11"/>
        <v>0</v>
      </c>
      <c r="H20" s="341">
        <f t="shared" si="11"/>
        <v>0</v>
      </c>
      <c r="I20" s="341">
        <f t="shared" si="11"/>
        <v>0</v>
      </c>
      <c r="J20" s="370">
        <f>SUM(J21:J25)</f>
        <v>0</v>
      </c>
      <c r="K20" s="564">
        <f>SUM(K21:K25)</f>
        <v>31188071</v>
      </c>
      <c r="L20" s="564">
        <f>SUM(L21:L25)</f>
        <v>0</v>
      </c>
      <c r="M20" s="564">
        <f t="shared" ref="M20:AJ20" si="12">SUM(M21:M25)</f>
        <v>0</v>
      </c>
      <c r="N20" s="564">
        <f t="shared" si="12"/>
        <v>0</v>
      </c>
      <c r="O20" s="565">
        <f>SUM(O21:O25)</f>
        <v>31188071</v>
      </c>
      <c r="P20" s="21"/>
      <c r="Q20" s="564">
        <f>SUM(Q21:Q25)</f>
        <v>54096</v>
      </c>
      <c r="R20" s="564">
        <f>SUM(R21:R25)</f>
        <v>1040782</v>
      </c>
      <c r="S20" s="564">
        <f t="shared" ref="S20:U20" si="13">SUM(S21:S25)</f>
        <v>0</v>
      </c>
      <c r="T20" s="564">
        <f t="shared" si="13"/>
        <v>0</v>
      </c>
      <c r="U20" s="564">
        <f t="shared" si="13"/>
        <v>0</v>
      </c>
      <c r="V20" s="566">
        <f>SUM(V21:V25)</f>
        <v>174329</v>
      </c>
      <c r="W20" s="567">
        <v>0</v>
      </c>
      <c r="X20" s="568">
        <f>SUM(X21:X25)</f>
        <v>174329</v>
      </c>
      <c r="Y20" s="567">
        <f>SUM(Y21:Y25)</f>
        <v>141642.20000000001</v>
      </c>
      <c r="Z20" s="567">
        <v>0</v>
      </c>
      <c r="AA20" s="567">
        <v>0</v>
      </c>
      <c r="AB20" s="568">
        <f>SUM(AB21:AB25)</f>
        <v>141642.20000000001</v>
      </c>
      <c r="AC20" s="564">
        <f t="shared" ref="AC20:AE20" si="14">SUM(AC21:AC25)</f>
        <v>0</v>
      </c>
      <c r="AD20" s="564">
        <f t="shared" si="14"/>
        <v>0</v>
      </c>
      <c r="AE20" s="564">
        <f t="shared" si="14"/>
        <v>0</v>
      </c>
      <c r="AF20" s="564">
        <f>SUM(AF21:AF25)</f>
        <v>79900.800000000003</v>
      </c>
      <c r="AG20" s="564">
        <f t="shared" ref="AG20:AI20" si="15">SUM(AG21:AG25)</f>
        <v>0</v>
      </c>
      <c r="AH20" s="564">
        <f t="shared" si="15"/>
        <v>0</v>
      </c>
      <c r="AI20" s="564">
        <f t="shared" si="15"/>
        <v>0</v>
      </c>
      <c r="AJ20" s="565">
        <f t="shared" si="12"/>
        <v>1490750</v>
      </c>
      <c r="AL20" s="565">
        <f>SUM(AL21:AL25)</f>
        <v>11408138</v>
      </c>
      <c r="AN20" s="565">
        <f>SUM(AN21:AN25)</f>
        <v>44086959</v>
      </c>
    </row>
    <row r="21" spans="1:53" x14ac:dyDescent="0.25">
      <c r="A21" s="22" t="s">
        <v>417</v>
      </c>
      <c r="B21" s="23" t="s">
        <v>418</v>
      </c>
      <c r="C21" s="342">
        <v>0</v>
      </c>
      <c r="D21" s="343">
        <v>0</v>
      </c>
      <c r="E21" s="343">
        <v>0</v>
      </c>
      <c r="F21" s="343">
        <v>0</v>
      </c>
      <c r="G21" s="343">
        <v>0</v>
      </c>
      <c r="H21" s="343">
        <v>0</v>
      </c>
      <c r="I21" s="343">
        <v>0</v>
      </c>
      <c r="J21" s="366">
        <v>0</v>
      </c>
      <c r="K21" s="209">
        <f t="shared" ref="K21:K24" si="16">SUM(C21:J21)</f>
        <v>0</v>
      </c>
      <c r="L21" s="21">
        <v>0</v>
      </c>
      <c r="M21" s="21">
        <v>0</v>
      </c>
      <c r="N21" s="21">
        <v>0</v>
      </c>
      <c r="O21" s="559">
        <f>SUM(K21:N21)</f>
        <v>0</v>
      </c>
      <c r="P21" s="21"/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574">
        <v>0</v>
      </c>
      <c r="W21" s="268">
        <v>0</v>
      </c>
      <c r="X21" s="575">
        <f>SUM(V21:W21)</f>
        <v>0</v>
      </c>
      <c r="Y21" s="268">
        <v>0</v>
      </c>
      <c r="Z21" s="268">
        <v>0</v>
      </c>
      <c r="AA21" s="268">
        <v>0</v>
      </c>
      <c r="AB21" s="575">
        <f t="shared" ref="AB21:AB25" si="17">SUM(Y21:AA21)</f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559">
        <f>+Q21+R21+S21+T21+U21+X21+AB21+AC21+AD21+AE21+AF21+AG21+AH21+AI21</f>
        <v>0</v>
      </c>
      <c r="AL21" s="559">
        <f>+'DETALLE PROG. III'!D44</f>
        <v>10000000</v>
      </c>
      <c r="AN21" s="331">
        <f t="shared" si="9"/>
        <v>10000000</v>
      </c>
    </row>
    <row r="22" spans="1:53" x14ac:dyDescent="0.25">
      <c r="A22" s="22" t="s">
        <v>419</v>
      </c>
      <c r="B22" s="23" t="s">
        <v>420</v>
      </c>
      <c r="C22" s="342">
        <v>0</v>
      </c>
      <c r="D22" s="343">
        <v>0</v>
      </c>
      <c r="E22" s="343">
        <v>0</v>
      </c>
      <c r="F22" s="343">
        <v>0</v>
      </c>
      <c r="G22" s="343">
        <v>0</v>
      </c>
      <c r="H22" s="343">
        <v>0</v>
      </c>
      <c r="I22" s="343">
        <v>0</v>
      </c>
      <c r="J22" s="366">
        <v>0</v>
      </c>
      <c r="K22" s="209">
        <f t="shared" si="16"/>
        <v>0</v>
      </c>
      <c r="L22" s="21">
        <v>0</v>
      </c>
      <c r="M22" s="21">
        <v>0</v>
      </c>
      <c r="N22" s="21">
        <v>0</v>
      </c>
      <c r="O22" s="559">
        <f>SUM(K22:N22)</f>
        <v>0</v>
      </c>
      <c r="P22" s="21"/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574">
        <v>0</v>
      </c>
      <c r="W22" s="268">
        <v>0</v>
      </c>
      <c r="X22" s="575">
        <f t="shared" ref="X22:X25" si="18">SUM(V22:W22)</f>
        <v>0</v>
      </c>
      <c r="Y22" s="268">
        <v>0</v>
      </c>
      <c r="Z22" s="268">
        <v>0</v>
      </c>
      <c r="AA22" s="268">
        <v>0</v>
      </c>
      <c r="AB22" s="575">
        <f t="shared" si="17"/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559">
        <f>+Q22+R22+S22+T22+U22+X22+AB22+AC22+AD22+AE22+AF22+AG22+AH22+AI22</f>
        <v>0</v>
      </c>
      <c r="AL22" s="559">
        <v>0</v>
      </c>
      <c r="AN22" s="331">
        <f t="shared" si="9"/>
        <v>0</v>
      </c>
    </row>
    <row r="23" spans="1:53" x14ac:dyDescent="0.25">
      <c r="A23" s="22" t="s">
        <v>421</v>
      </c>
      <c r="B23" s="23" t="s">
        <v>422</v>
      </c>
      <c r="C23" s="342">
        <v>0</v>
      </c>
      <c r="D23" s="343">
        <v>0</v>
      </c>
      <c r="E23" s="343">
        <v>0</v>
      </c>
      <c r="F23" s="343">
        <v>0</v>
      </c>
      <c r="G23" s="343">
        <v>0</v>
      </c>
      <c r="H23" s="343">
        <v>0</v>
      </c>
      <c r="I23" s="343">
        <v>0</v>
      </c>
      <c r="J23" s="366">
        <v>0</v>
      </c>
      <c r="K23" s="209">
        <f t="shared" si="16"/>
        <v>0</v>
      </c>
      <c r="L23" s="21">
        <v>0</v>
      </c>
      <c r="M23" s="21">
        <v>0</v>
      </c>
      <c r="N23" s="21">
        <v>0</v>
      </c>
      <c r="O23" s="559">
        <f>SUM(K23:N23)</f>
        <v>0</v>
      </c>
      <c r="P23" s="21"/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574">
        <v>0</v>
      </c>
      <c r="W23" s="268">
        <v>0</v>
      </c>
      <c r="X23" s="575">
        <f t="shared" si="18"/>
        <v>0</v>
      </c>
      <c r="Y23" s="268">
        <v>0</v>
      </c>
      <c r="Z23" s="268">
        <v>0</v>
      </c>
      <c r="AA23" s="268">
        <v>0</v>
      </c>
      <c r="AB23" s="575">
        <f t="shared" si="17"/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559">
        <f>+Q23+R23+S23+T23+U23+X23+AB23+AC23+AD23+AE23+AF23+AG23+AH23+AI23</f>
        <v>0</v>
      </c>
      <c r="AL23" s="559">
        <v>0</v>
      </c>
      <c r="AN23" s="331">
        <f t="shared" si="9"/>
        <v>0</v>
      </c>
    </row>
    <row r="24" spans="1:53" x14ac:dyDescent="0.25">
      <c r="A24" s="22" t="s">
        <v>423</v>
      </c>
      <c r="B24" s="23" t="s">
        <v>424</v>
      </c>
      <c r="C24" s="342">
        <f>3308410.55+93.45</f>
        <v>3308504</v>
      </c>
      <c r="D24" s="343">
        <v>0</v>
      </c>
      <c r="E24" s="343">
        <v>0</v>
      </c>
      <c r="F24" s="343">
        <v>0</v>
      </c>
      <c r="G24" s="343">
        <v>0</v>
      </c>
      <c r="H24" s="343">
        <v>0</v>
      </c>
      <c r="I24" s="343">
        <v>0</v>
      </c>
      <c r="J24" s="366">
        <v>0</v>
      </c>
      <c r="K24" s="209">
        <f t="shared" si="16"/>
        <v>3308504</v>
      </c>
      <c r="L24" s="209">
        <v>0</v>
      </c>
      <c r="M24" s="21">
        <v>0</v>
      </c>
      <c r="N24" s="21">
        <v>0</v>
      </c>
      <c r="O24" s="559">
        <f>SUM(K24:N24)</f>
        <v>3308504</v>
      </c>
      <c r="P24" s="21"/>
      <c r="Q24" s="209">
        <f>54096</f>
        <v>54096</v>
      </c>
      <c r="R24" s="209">
        <v>1040782</v>
      </c>
      <c r="S24" s="21">
        <v>0</v>
      </c>
      <c r="T24" s="21">
        <v>0</v>
      </c>
      <c r="U24" s="21">
        <v>0</v>
      </c>
      <c r="V24" s="574">
        <v>174329</v>
      </c>
      <c r="W24" s="268">
        <v>0</v>
      </c>
      <c r="X24" s="575">
        <f t="shared" si="18"/>
        <v>174329</v>
      </c>
      <c r="Y24" s="268">
        <v>141642.20000000001</v>
      </c>
      <c r="Z24" s="268">
        <v>0</v>
      </c>
      <c r="AA24" s="268">
        <v>0</v>
      </c>
      <c r="AB24" s="575">
        <f t="shared" si="17"/>
        <v>141642.20000000001</v>
      </c>
      <c r="AC24" s="21">
        <v>0</v>
      </c>
      <c r="AD24" s="21">
        <v>0</v>
      </c>
      <c r="AE24" s="21">
        <v>0</v>
      </c>
      <c r="AF24" s="21">
        <v>79900.800000000003</v>
      </c>
      <c r="AG24" s="21">
        <v>0</v>
      </c>
      <c r="AH24" s="21">
        <v>0</v>
      </c>
      <c r="AI24" s="21">
        <v>0</v>
      </c>
      <c r="AJ24" s="559">
        <f>+Q24+R24+S24+T24+U24+X24+AB24+AC24+AD24+AE24+AF24+AG24+AH24+AI24</f>
        <v>1490750</v>
      </c>
      <c r="AL24" s="559">
        <f>+'DETALLE PROG. III'!D45</f>
        <v>1408138</v>
      </c>
      <c r="AN24" s="331">
        <f t="shared" si="9"/>
        <v>6207392</v>
      </c>
    </row>
    <row r="25" spans="1:53" x14ac:dyDescent="0.25">
      <c r="A25" s="22" t="s">
        <v>425</v>
      </c>
      <c r="B25" s="23" t="s">
        <v>426</v>
      </c>
      <c r="C25" s="718">
        <v>27879567</v>
      </c>
      <c r="D25" s="343">
        <v>0</v>
      </c>
      <c r="E25" s="343">
        <v>0</v>
      </c>
      <c r="F25" s="343">
        <v>0</v>
      </c>
      <c r="G25" s="343">
        <v>0</v>
      </c>
      <c r="H25" s="343">
        <v>0</v>
      </c>
      <c r="I25" s="343">
        <v>0</v>
      </c>
      <c r="J25" s="366">
        <v>0</v>
      </c>
      <c r="K25" s="209">
        <f>SUM(C25:J25)</f>
        <v>27879567</v>
      </c>
      <c r="L25" s="209">
        <v>0</v>
      </c>
      <c r="M25" s="21">
        <v>0</v>
      </c>
      <c r="N25" s="21">
        <v>0</v>
      </c>
      <c r="O25" s="559">
        <f>SUM(K25:N25)</f>
        <v>27879567</v>
      </c>
      <c r="P25" s="21"/>
      <c r="Q25" s="209">
        <v>0</v>
      </c>
      <c r="R25" s="209">
        <v>0</v>
      </c>
      <c r="S25" s="21">
        <v>0</v>
      </c>
      <c r="T25" s="21">
        <v>0</v>
      </c>
      <c r="U25" s="21">
        <v>0</v>
      </c>
      <c r="V25" s="574">
        <v>0</v>
      </c>
      <c r="W25" s="268">
        <v>0</v>
      </c>
      <c r="X25" s="575">
        <f t="shared" si="18"/>
        <v>0</v>
      </c>
      <c r="Y25" s="268">
        <v>0</v>
      </c>
      <c r="Z25" s="268">
        <v>0</v>
      </c>
      <c r="AA25" s="268">
        <v>0</v>
      </c>
      <c r="AB25" s="575">
        <f t="shared" si="17"/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559">
        <f>+Q25+R25+S25+T25+U25+X25+AB25+AC25+AD25+AE25+AF25+AG25+AH25+AI25</f>
        <v>0</v>
      </c>
      <c r="AL25" s="559">
        <v>0</v>
      </c>
      <c r="AN25" s="331">
        <f t="shared" si="9"/>
        <v>27879567</v>
      </c>
    </row>
    <row r="26" spans="1:53" x14ac:dyDescent="0.25">
      <c r="A26" s="24" t="s">
        <v>427</v>
      </c>
      <c r="B26" s="25" t="s">
        <v>428</v>
      </c>
      <c r="C26" s="340">
        <f t="shared" ref="C26:J26" si="19">SUM(C27:C31)</f>
        <v>333461682.43331254</v>
      </c>
      <c r="D26" s="341">
        <f>SUM(D27:D31)</f>
        <v>0</v>
      </c>
      <c r="E26" s="341">
        <f>SUM(E27:E31)</f>
        <v>0</v>
      </c>
      <c r="F26" s="341">
        <f t="shared" si="19"/>
        <v>0</v>
      </c>
      <c r="G26" s="341">
        <f t="shared" si="19"/>
        <v>0</v>
      </c>
      <c r="H26" s="341">
        <f t="shared" si="19"/>
        <v>0</v>
      </c>
      <c r="I26" s="341">
        <f t="shared" si="19"/>
        <v>0</v>
      </c>
      <c r="J26" s="370">
        <f t="shared" si="19"/>
        <v>626592.83518964006</v>
      </c>
      <c r="K26" s="564">
        <f>SUM(K27:K31)</f>
        <v>334088275.26850212</v>
      </c>
      <c r="L26" s="564">
        <f t="shared" ref="L26:N26" si="20">SUM(L27:L31)</f>
        <v>8964757.0137099996</v>
      </c>
      <c r="M26" s="564">
        <f t="shared" si="20"/>
        <v>0</v>
      </c>
      <c r="N26" s="564">
        <f t="shared" si="20"/>
        <v>0</v>
      </c>
      <c r="O26" s="565">
        <f>SUM(O27:O31)</f>
        <v>343053032.28221214</v>
      </c>
      <c r="P26" s="21"/>
      <c r="Q26" s="564">
        <f>SUM(Q27:Q31)</f>
        <v>1723576.1806336665</v>
      </c>
      <c r="R26" s="564">
        <f>SUM(R27:R31)</f>
        <v>88877633.006108761</v>
      </c>
      <c r="S26" s="564">
        <f t="shared" ref="S26:U26" si="21">SUM(S27:S31)</f>
        <v>0</v>
      </c>
      <c r="T26" s="564">
        <f t="shared" si="21"/>
        <v>0</v>
      </c>
      <c r="U26" s="564">
        <f t="shared" si="21"/>
        <v>0</v>
      </c>
      <c r="V26" s="566">
        <f t="shared" ref="V26:AB26" si="22">SUM(V27:V31)</f>
        <v>19658786.164579168</v>
      </c>
      <c r="W26" s="567">
        <f t="shared" si="22"/>
        <v>0</v>
      </c>
      <c r="X26" s="568">
        <f t="shared" si="22"/>
        <v>19658786.164579168</v>
      </c>
      <c r="Y26" s="567">
        <f t="shared" si="22"/>
        <v>11098974.333255</v>
      </c>
      <c r="Z26" s="567">
        <f t="shared" si="22"/>
        <v>0</v>
      </c>
      <c r="AA26" s="567">
        <f t="shared" si="22"/>
        <v>0</v>
      </c>
      <c r="AB26" s="568">
        <f t="shared" si="22"/>
        <v>11098974.333255</v>
      </c>
      <c r="AC26" s="564">
        <f t="shared" ref="AC26:AE26" si="23">SUM(AC27:AC31)</f>
        <v>0</v>
      </c>
      <c r="AD26" s="564">
        <f t="shared" si="23"/>
        <v>0</v>
      </c>
      <c r="AE26" s="564">
        <f t="shared" si="23"/>
        <v>0</v>
      </c>
      <c r="AF26" s="564">
        <f>SUM(AF27:AF31)</f>
        <v>3147015.0474975002</v>
      </c>
      <c r="AG26" s="564">
        <f t="shared" ref="AG26:AI26" si="24">SUM(AG27:AG31)</f>
        <v>0</v>
      </c>
      <c r="AH26" s="564">
        <f t="shared" si="24"/>
        <v>0</v>
      </c>
      <c r="AI26" s="564">
        <f t="shared" si="24"/>
        <v>0</v>
      </c>
      <c r="AJ26" s="565">
        <f>SUM(AJ27:AJ31)</f>
        <v>124505984.73207408</v>
      </c>
      <c r="AL26" s="565">
        <f>SUM(AL27:AL31)</f>
        <v>134270200.48450628</v>
      </c>
      <c r="AN26" s="565">
        <f>SUM(AN27:AN31)</f>
        <v>601829217.49879253</v>
      </c>
    </row>
    <row r="27" spans="1:53" s="334" customFormat="1" x14ac:dyDescent="0.25">
      <c r="A27" s="328" t="s">
        <v>429</v>
      </c>
      <c r="B27" s="329" t="s">
        <v>430</v>
      </c>
      <c r="C27" s="342">
        <f>162956461-95000</f>
        <v>162861461</v>
      </c>
      <c r="D27" s="343">
        <v>0</v>
      </c>
      <c r="E27" s="343">
        <v>0</v>
      </c>
      <c r="F27" s="343">
        <v>0</v>
      </c>
      <c r="G27" s="343">
        <v>0</v>
      </c>
      <c r="H27" s="343">
        <v>0</v>
      </c>
      <c r="I27" s="343">
        <v>0</v>
      </c>
      <c r="J27" s="366">
        <v>0</v>
      </c>
      <c r="K27" s="209">
        <f t="shared" ref="K27:K31" si="25">SUM(C27:J27)</f>
        <v>162861461</v>
      </c>
      <c r="L27" s="209">
        <v>1343630.4</v>
      </c>
      <c r="M27" s="330">
        <v>0</v>
      </c>
      <c r="N27" s="330">
        <v>0</v>
      </c>
      <c r="O27" s="331">
        <f>SUM(K27:N27)</f>
        <v>164205091.40000001</v>
      </c>
      <c r="P27" s="330"/>
      <c r="Q27" s="209">
        <v>167064</v>
      </c>
      <c r="R27" s="209">
        <v>57634716</v>
      </c>
      <c r="S27" s="330">
        <v>0</v>
      </c>
      <c r="T27" s="330">
        <v>0</v>
      </c>
      <c r="U27" s="330">
        <v>0</v>
      </c>
      <c r="V27" s="574">
        <v>14814756.5</v>
      </c>
      <c r="W27" s="332">
        <v>0</v>
      </c>
      <c r="X27" s="575">
        <f>SUM(V27:W27)</f>
        <v>14814756.5</v>
      </c>
      <c r="Y27" s="268">
        <v>7525799.0499999998</v>
      </c>
      <c r="Z27" s="268">
        <v>0</v>
      </c>
      <c r="AA27" s="268">
        <v>0</v>
      </c>
      <c r="AB27" s="575">
        <f>SUM(Y27:AA27)</f>
        <v>7525799.0499999998</v>
      </c>
      <c r="AC27" s="21">
        <v>0</v>
      </c>
      <c r="AD27" s="21">
        <v>0</v>
      </c>
      <c r="AE27" s="21">
        <v>0</v>
      </c>
      <c r="AF27" s="21">
        <v>759088.3</v>
      </c>
      <c r="AG27" s="21">
        <v>0</v>
      </c>
      <c r="AH27" s="21">
        <v>0</v>
      </c>
      <c r="AI27" s="21">
        <v>0</v>
      </c>
      <c r="AJ27" s="331">
        <f>+Q27+R27+S27+T27+U27+X27+AB27+AC27+AD27+AE27+AF27+AG27+AH27+AI27</f>
        <v>80901423.849999994</v>
      </c>
      <c r="AK27" s="330"/>
      <c r="AL27" s="331">
        <f>+'DETALLE PROG. III'!D47</f>
        <v>51196487</v>
      </c>
      <c r="AM27" s="330"/>
      <c r="AN27" s="331">
        <f t="shared" si="9"/>
        <v>296303002.25</v>
      </c>
      <c r="AO27" s="209"/>
      <c r="AP27" s="209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</row>
    <row r="28" spans="1:53" x14ac:dyDescent="0.25">
      <c r="A28" s="22" t="s">
        <v>431</v>
      </c>
      <c r="B28" s="23" t="s">
        <v>432</v>
      </c>
      <c r="C28" s="342">
        <v>62633538</v>
      </c>
      <c r="D28" s="343">
        <v>0</v>
      </c>
      <c r="E28" s="343">
        <v>0</v>
      </c>
      <c r="F28" s="343">
        <v>0</v>
      </c>
      <c r="G28" s="343">
        <v>0</v>
      </c>
      <c r="H28" s="343">
        <v>0</v>
      </c>
      <c r="I28" s="343">
        <v>0</v>
      </c>
      <c r="J28" s="366">
        <v>0</v>
      </c>
      <c r="K28" s="209">
        <f t="shared" si="25"/>
        <v>62633538</v>
      </c>
      <c r="L28" s="209">
        <v>4216460.4000000004</v>
      </c>
      <c r="M28" s="21">
        <v>0</v>
      </c>
      <c r="N28" s="21">
        <v>0</v>
      </c>
      <c r="O28" s="559">
        <f>SUM(K28:N28)</f>
        <v>66849998.399999999</v>
      </c>
      <c r="P28" s="21"/>
      <c r="Q28" s="209">
        <v>0</v>
      </c>
      <c r="R28" s="209">
        <v>0</v>
      </c>
      <c r="S28" s="21">
        <v>0</v>
      </c>
      <c r="T28" s="21">
        <v>0</v>
      </c>
      <c r="U28" s="21">
        <v>0</v>
      </c>
      <c r="V28" s="574">
        <v>0</v>
      </c>
      <c r="W28" s="268">
        <v>0</v>
      </c>
      <c r="X28" s="575">
        <f t="shared" ref="X28:X34" si="26">SUM(V28:W28)</f>
        <v>0</v>
      </c>
      <c r="Y28" s="268">
        <v>0</v>
      </c>
      <c r="Z28" s="268">
        <v>0</v>
      </c>
      <c r="AA28" s="268">
        <v>0</v>
      </c>
      <c r="AB28" s="575">
        <f t="shared" ref="AB28:AB34" si="27">SUM(Y28:AA28)</f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559">
        <f>+Q28+R28+S28+T28+U28+X28+AB28+AC28+AD28+AE28+AF28+AG28+AH28+AI28</f>
        <v>0</v>
      </c>
      <c r="AL28" s="559">
        <f>+'DETALLE PROG. III'!D48</f>
        <v>20593543</v>
      </c>
      <c r="AN28" s="331">
        <f t="shared" si="9"/>
        <v>87443541.400000006</v>
      </c>
      <c r="AP28" s="21"/>
    </row>
    <row r="29" spans="1:53" x14ac:dyDescent="0.25">
      <c r="A29" s="22" t="s">
        <v>433</v>
      </c>
      <c r="B29" s="23" t="s">
        <v>434</v>
      </c>
      <c r="C29" s="342">
        <f>+((C14+C20-C25+C27+C28+C30))/12+0.01-998.29</f>
        <v>56152148.582562499</v>
      </c>
      <c r="D29" s="343">
        <f t="shared" ref="D29" si="28">+((D14+D20-D25+D27+D28+D30))*8.33%</f>
        <v>0</v>
      </c>
      <c r="E29" s="343">
        <f t="shared" ref="E29:I29" si="29">+((E14+E20-E25+E27+E28+E30))*8.33%</f>
        <v>0</v>
      </c>
      <c r="F29" s="343">
        <f t="shared" si="29"/>
        <v>0</v>
      </c>
      <c r="G29" s="343">
        <f t="shared" si="29"/>
        <v>0</v>
      </c>
      <c r="H29" s="343">
        <f t="shared" si="29"/>
        <v>0</v>
      </c>
      <c r="I29" s="343">
        <f t="shared" si="29"/>
        <v>0</v>
      </c>
      <c r="J29" s="366">
        <f>+((J14+J20-J25+J27+J28+J30))*8.33%+0.13</f>
        <v>325823.52438964002</v>
      </c>
      <c r="K29" s="209">
        <f>SUM(C29:J29)</f>
        <v>56477972.106952138</v>
      </c>
      <c r="L29" s="394">
        <f>+((L14+L20-L25+L27+L28+L30))/12</f>
        <v>1770740.38567</v>
      </c>
      <c r="M29" s="21">
        <f>+((M14+M20-M25+M27+M28+M30))/12</f>
        <v>0</v>
      </c>
      <c r="N29" s="21">
        <f>+((N14+N20-N25+N27+N28+N30))/12</f>
        <v>0</v>
      </c>
      <c r="O29" s="559">
        <f>SUM(K29:N29)</f>
        <v>58248712.492622137</v>
      </c>
      <c r="P29" s="21"/>
      <c r="Q29" s="394">
        <f>+((Q14+Q20-Q25+Q27+Q28+Q30))/12+0.02</f>
        <v>809529.78312566655</v>
      </c>
      <c r="R29" s="394">
        <f>+((R14+R20-R25+R27+R28+R30))/12+0.14</f>
        <v>16249196.856623748</v>
      </c>
      <c r="S29" s="209">
        <v>0</v>
      </c>
      <c r="T29" s="209">
        <v>0</v>
      </c>
      <c r="U29" s="209">
        <v>0</v>
      </c>
      <c r="V29" s="354">
        <f>+((V14+V20-V25+V27+V28+V30))/12+0.03</f>
        <v>2519341.9634291665</v>
      </c>
      <c r="W29" s="268">
        <v>0</v>
      </c>
      <c r="X29" s="575">
        <f t="shared" si="26"/>
        <v>2519341.9634291665</v>
      </c>
      <c r="Y29" s="354">
        <f>+((Y14+Y20-Y25+Y27+Y28+Y30))/12-0.02</f>
        <v>1858380.4956349998</v>
      </c>
      <c r="Z29" s="268">
        <v>0</v>
      </c>
      <c r="AA29" s="268">
        <v>0</v>
      </c>
      <c r="AB29" s="575">
        <f t="shared" si="27"/>
        <v>1858380.4956349998</v>
      </c>
      <c r="AC29" s="21">
        <v>0</v>
      </c>
      <c r="AD29" s="21">
        <v>0</v>
      </c>
      <c r="AE29" s="21">
        <v>0</v>
      </c>
      <c r="AF29" s="365">
        <f>+((AF14+AF20-AF25+AF27+AF28+AF30))/12+0.05</f>
        <v>1241942.0498075001</v>
      </c>
      <c r="AG29" s="21">
        <v>0</v>
      </c>
      <c r="AH29" s="21">
        <v>0</v>
      </c>
      <c r="AI29" s="21">
        <v>0</v>
      </c>
      <c r="AJ29" s="559">
        <f>+Q29+R29+S29+T29+U29+X29+AB29+AC29+AD29+AE29+AF29+AG29+AH29+AI29</f>
        <v>22678391.148621082</v>
      </c>
      <c r="AL29" s="559">
        <f>+'DETALLE PROG. III'!D49+'DETALLE PROG. III'!D245</f>
        <v>32495448.022404175</v>
      </c>
      <c r="AN29" s="331">
        <f t="shared" si="9"/>
        <v>113422551.6636474</v>
      </c>
      <c r="AP29" s="21"/>
    </row>
    <row r="30" spans="1:53" x14ac:dyDescent="0.25">
      <c r="A30" s="22" t="s">
        <v>435</v>
      </c>
      <c r="B30" s="23" t="s">
        <v>436</v>
      </c>
      <c r="C30" s="342">
        <f>+((C14+C20-C25+C27+C28))*8.33%</f>
        <v>51814534.850749999</v>
      </c>
      <c r="D30" s="343">
        <f t="shared" ref="D30" si="30">+((D14+D20-D25+D27+D28))*8.33%</f>
        <v>0</v>
      </c>
      <c r="E30" s="343">
        <f t="shared" ref="E30:J30" si="31">+((E14+E20-E25+E27+E28))*8.33%</f>
        <v>0</v>
      </c>
      <c r="F30" s="343">
        <f t="shared" si="31"/>
        <v>0</v>
      </c>
      <c r="G30" s="343">
        <f t="shared" si="31"/>
        <v>0</v>
      </c>
      <c r="H30" s="343">
        <f t="shared" si="31"/>
        <v>0</v>
      </c>
      <c r="I30" s="343">
        <f t="shared" si="31"/>
        <v>0</v>
      </c>
      <c r="J30" s="366">
        <f t="shared" si="31"/>
        <v>300769.31079999998</v>
      </c>
      <c r="K30" s="209">
        <f>SUM(C30:J30)</f>
        <v>52115304.16155</v>
      </c>
      <c r="L30" s="394">
        <f>+((L14+L20-L25+L27+L28))*8.33%-0.24</f>
        <v>1633925.8280400001</v>
      </c>
      <c r="M30" s="21">
        <f>+((M14+M20-M25+M27+M28))*8.33%</f>
        <v>0</v>
      </c>
      <c r="N30" s="21">
        <f>+((N14+N20-N25+N27+N28))*8.19%</f>
        <v>0</v>
      </c>
      <c r="O30" s="559">
        <f>SUM(K30:N30)</f>
        <v>53749229.989590004</v>
      </c>
      <c r="P30" s="21"/>
      <c r="Q30" s="394">
        <f>+((Q14+Q20-Q25+Q27+Q28))*8.33%+0.08</f>
        <v>746982.39750799991</v>
      </c>
      <c r="R30" s="394">
        <f>+((R14+R20-R25+R27+R28))*8.33%</f>
        <v>14993720.149484999</v>
      </c>
      <c r="S30" s="209">
        <v>0</v>
      </c>
      <c r="T30" s="209">
        <v>0</v>
      </c>
      <c r="U30" s="209">
        <v>0</v>
      </c>
      <c r="V30" s="354">
        <f>+((V14+V20-V25+V27+V28))*8.33%-0.01</f>
        <v>2324687.7011500001</v>
      </c>
      <c r="W30" s="268">
        <v>0</v>
      </c>
      <c r="X30" s="575">
        <f t="shared" si="26"/>
        <v>2324687.7011500001</v>
      </c>
      <c r="Y30" s="354">
        <f>+((Y14+Y20-Y25+Y27+Y28))*8.33%+0.03</f>
        <v>1714794.7876199998</v>
      </c>
      <c r="Z30" s="268">
        <v>0</v>
      </c>
      <c r="AA30" s="268">
        <v>0</v>
      </c>
      <c r="AB30" s="575">
        <f t="shared" si="27"/>
        <v>1714794.7876199998</v>
      </c>
      <c r="AC30" s="21">
        <v>0</v>
      </c>
      <c r="AD30" s="21">
        <v>0</v>
      </c>
      <c r="AE30" s="21">
        <v>0</v>
      </c>
      <c r="AF30" s="365">
        <f>+((AF14+AF20-AF25+AF27+AF28))*8.33%</f>
        <v>1145984.6976900001</v>
      </c>
      <c r="AG30" s="21">
        <v>0</v>
      </c>
      <c r="AH30" s="21">
        <v>0</v>
      </c>
      <c r="AI30" s="21">
        <v>0</v>
      </c>
      <c r="AJ30" s="559">
        <f>+Q30+R30+S30+T30+U30+X30+AB30+AC30+AD30+AE30+AF30+AG30+AH30+AI30</f>
        <v>20926169.733452998</v>
      </c>
      <c r="AL30" s="559">
        <f>+'DETALLE PROG. III'!D50+'DETALLE PROG. III'!D246</f>
        <v>29984722.462102108</v>
      </c>
      <c r="AN30" s="331">
        <f t="shared" si="9"/>
        <v>104660122.18514511</v>
      </c>
      <c r="AP30" s="21"/>
    </row>
    <row r="31" spans="1:53" x14ac:dyDescent="0.25">
      <c r="A31" s="22" t="s">
        <v>437</v>
      </c>
      <c r="B31" s="23" t="s">
        <v>438</v>
      </c>
      <c r="C31" s="342">
        <v>0</v>
      </c>
      <c r="D31" s="343">
        <v>0</v>
      </c>
      <c r="E31" s="343">
        <v>0</v>
      </c>
      <c r="F31" s="343">
        <v>0</v>
      </c>
      <c r="G31" s="343">
        <v>0</v>
      </c>
      <c r="H31" s="343">
        <v>0</v>
      </c>
      <c r="I31" s="343">
        <v>0</v>
      </c>
      <c r="J31" s="366">
        <v>0</v>
      </c>
      <c r="K31" s="209">
        <f t="shared" si="25"/>
        <v>0</v>
      </c>
      <c r="L31" s="21">
        <v>0</v>
      </c>
      <c r="M31" s="21">
        <v>0</v>
      </c>
      <c r="N31" s="21">
        <v>0</v>
      </c>
      <c r="O31" s="559">
        <f>SUM(K31:N31)</f>
        <v>0</v>
      </c>
      <c r="P31" s="21"/>
      <c r="Q31" s="209">
        <v>0</v>
      </c>
      <c r="R31" s="209">
        <v>0</v>
      </c>
      <c r="S31" s="21">
        <v>0</v>
      </c>
      <c r="T31" s="21">
        <v>0</v>
      </c>
      <c r="U31" s="21">
        <v>0</v>
      </c>
      <c r="V31" s="574">
        <v>0</v>
      </c>
      <c r="W31" s="268">
        <v>0</v>
      </c>
      <c r="X31" s="575">
        <f t="shared" si="26"/>
        <v>0</v>
      </c>
      <c r="Y31" s="268">
        <v>0</v>
      </c>
      <c r="Z31" s="268">
        <v>0</v>
      </c>
      <c r="AA31" s="268">
        <v>0</v>
      </c>
      <c r="AB31" s="575">
        <f t="shared" si="27"/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559">
        <f>+Q31+R31+S31+T31+U31+X31+AB31+AC31+AD31+AE31+AF31+AG31+AH31+AI31</f>
        <v>0</v>
      </c>
      <c r="AL31" s="559">
        <v>0</v>
      </c>
      <c r="AN31" s="331">
        <f t="shared" si="9"/>
        <v>0</v>
      </c>
      <c r="AP31" s="21"/>
    </row>
    <row r="32" spans="1:53" x14ac:dyDescent="0.25">
      <c r="A32" s="24" t="s">
        <v>439</v>
      </c>
      <c r="B32" s="25" t="s">
        <v>440</v>
      </c>
      <c r="C32" s="340">
        <f>SUM(E33:E34)</f>
        <v>0</v>
      </c>
      <c r="D32" s="341">
        <f t="shared" ref="D32:J32" si="32">SUM(E33:E34)</f>
        <v>0</v>
      </c>
      <c r="E32" s="341">
        <f t="shared" si="32"/>
        <v>0</v>
      </c>
      <c r="F32" s="341">
        <f t="shared" si="32"/>
        <v>0</v>
      </c>
      <c r="G32" s="341">
        <f t="shared" si="32"/>
        <v>0</v>
      </c>
      <c r="H32" s="341">
        <f t="shared" si="32"/>
        <v>0</v>
      </c>
      <c r="I32" s="341">
        <f t="shared" si="32"/>
        <v>0</v>
      </c>
      <c r="J32" s="370">
        <f t="shared" si="32"/>
        <v>0</v>
      </c>
      <c r="K32" s="210">
        <v>0</v>
      </c>
      <c r="L32" s="564">
        <f t="shared" ref="L32:N32" si="33">SUM(L33:L34)</f>
        <v>0</v>
      </c>
      <c r="M32" s="564">
        <f t="shared" si="33"/>
        <v>0</v>
      </c>
      <c r="N32" s="564">
        <f t="shared" si="33"/>
        <v>0</v>
      </c>
      <c r="O32" s="565">
        <f>SUM(O33:O34)</f>
        <v>0</v>
      </c>
      <c r="P32" s="21"/>
      <c r="Q32" s="564">
        <f>SUM(Q33:Q34)</f>
        <v>0</v>
      </c>
      <c r="R32" s="564">
        <f>SUM(R33:R34)</f>
        <v>0</v>
      </c>
      <c r="S32" s="564">
        <f t="shared" ref="S32:U32" si="34">SUM(S33:S34)</f>
        <v>0</v>
      </c>
      <c r="T32" s="564">
        <f t="shared" si="34"/>
        <v>0</v>
      </c>
      <c r="U32" s="564">
        <f t="shared" si="34"/>
        <v>0</v>
      </c>
      <c r="V32" s="566">
        <f>SUM(V33:V34)</f>
        <v>0</v>
      </c>
      <c r="W32" s="567">
        <f>SUM(W33:W34)</f>
        <v>0</v>
      </c>
      <c r="X32" s="568">
        <v>0</v>
      </c>
      <c r="Y32" s="567">
        <f>SUM(Y34)</f>
        <v>0</v>
      </c>
      <c r="Z32" s="567">
        <f>SUM(Z34)</f>
        <v>0</v>
      </c>
      <c r="AA32" s="567">
        <f>SUM(AA34)</f>
        <v>0</v>
      </c>
      <c r="AB32" s="568">
        <v>0</v>
      </c>
      <c r="AC32" s="564">
        <f t="shared" ref="AC32:AE32" si="35">SUM(AC33:AC34)</f>
        <v>0</v>
      </c>
      <c r="AD32" s="564">
        <f t="shared" si="35"/>
        <v>0</v>
      </c>
      <c r="AE32" s="564">
        <f t="shared" si="35"/>
        <v>0</v>
      </c>
      <c r="AF32" s="564">
        <f>SUM(AF33:AF34)</f>
        <v>0</v>
      </c>
      <c r="AG32" s="564">
        <f t="shared" ref="AG32:AI32" si="36">SUM(AG33:AG34)</f>
        <v>0</v>
      </c>
      <c r="AH32" s="564">
        <f t="shared" si="36"/>
        <v>0</v>
      </c>
      <c r="AI32" s="564">
        <f t="shared" si="36"/>
        <v>0</v>
      </c>
      <c r="AJ32" s="565">
        <f>SUM(AJ33:AJ34)</f>
        <v>0</v>
      </c>
      <c r="AL32" s="565">
        <f>SUM(AL33:AL34)</f>
        <v>0</v>
      </c>
      <c r="AN32" s="565">
        <f>SUM(AN33:AN34)</f>
        <v>0</v>
      </c>
    </row>
    <row r="33" spans="1:53" x14ac:dyDescent="0.25">
      <c r="A33" s="22" t="s">
        <v>441</v>
      </c>
      <c r="B33" s="23" t="s">
        <v>442</v>
      </c>
      <c r="C33" s="342">
        <v>0</v>
      </c>
      <c r="D33" s="343">
        <v>0</v>
      </c>
      <c r="E33" s="343">
        <v>0</v>
      </c>
      <c r="F33" s="343">
        <v>0</v>
      </c>
      <c r="G33" s="343">
        <v>0</v>
      </c>
      <c r="H33" s="343">
        <v>0</v>
      </c>
      <c r="I33" s="343">
        <v>0</v>
      </c>
      <c r="J33" s="366">
        <v>0</v>
      </c>
      <c r="K33" s="209">
        <f t="shared" ref="K33:K34" si="37">SUM(C33:J33)</f>
        <v>0</v>
      </c>
      <c r="L33" s="21">
        <v>0</v>
      </c>
      <c r="M33" s="21">
        <v>0</v>
      </c>
      <c r="N33" s="21">
        <v>0</v>
      </c>
      <c r="O33" s="559">
        <f>SUM(K33:N33)</f>
        <v>0</v>
      </c>
      <c r="P33" s="21"/>
      <c r="Q33" s="209">
        <v>0</v>
      </c>
      <c r="R33" s="21">
        <v>0</v>
      </c>
      <c r="S33" s="21">
        <v>0</v>
      </c>
      <c r="T33" s="21">
        <v>0</v>
      </c>
      <c r="U33" s="21">
        <v>0</v>
      </c>
      <c r="V33" s="574">
        <v>0</v>
      </c>
      <c r="W33" s="268">
        <v>0</v>
      </c>
      <c r="X33" s="575">
        <f t="shared" si="26"/>
        <v>0</v>
      </c>
      <c r="Y33" s="268">
        <v>0</v>
      </c>
      <c r="Z33" s="268">
        <v>0</v>
      </c>
      <c r="AA33" s="268">
        <v>0</v>
      </c>
      <c r="AB33" s="575">
        <f t="shared" si="27"/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559">
        <f>+Q33+R33+S33+T33+U33+X33+AB33+AC33+AD33+AE33+AF33+AG33+AH33+AI33</f>
        <v>0</v>
      </c>
      <c r="AL33" s="559">
        <v>0</v>
      </c>
      <c r="AN33" s="559">
        <f>+O33+AJ33+AL33</f>
        <v>0</v>
      </c>
    </row>
    <row r="34" spans="1:53" x14ac:dyDescent="0.25">
      <c r="A34" s="22" t="s">
        <v>443</v>
      </c>
      <c r="B34" s="23" t="s">
        <v>444</v>
      </c>
      <c r="C34" s="342">
        <v>0</v>
      </c>
      <c r="D34" s="343">
        <v>0</v>
      </c>
      <c r="E34" s="343">
        <v>0</v>
      </c>
      <c r="F34" s="343">
        <v>0</v>
      </c>
      <c r="G34" s="343">
        <v>0</v>
      </c>
      <c r="H34" s="343">
        <v>0</v>
      </c>
      <c r="I34" s="343">
        <v>0</v>
      </c>
      <c r="J34" s="366">
        <v>0</v>
      </c>
      <c r="K34" s="209">
        <f t="shared" si="37"/>
        <v>0</v>
      </c>
      <c r="L34" s="21">
        <v>0</v>
      </c>
      <c r="M34" s="21">
        <v>0</v>
      </c>
      <c r="N34" s="21">
        <v>0</v>
      </c>
      <c r="O34" s="559">
        <f>SUM(K34:N34)</f>
        <v>0</v>
      </c>
      <c r="P34" s="21"/>
      <c r="Q34" s="209">
        <v>0</v>
      </c>
      <c r="R34" s="21">
        <v>0</v>
      </c>
      <c r="S34" s="21">
        <v>0</v>
      </c>
      <c r="T34" s="21">
        <v>0</v>
      </c>
      <c r="U34" s="21">
        <v>0</v>
      </c>
      <c r="V34" s="574">
        <v>0</v>
      </c>
      <c r="W34" s="268">
        <v>0</v>
      </c>
      <c r="X34" s="575">
        <f t="shared" si="26"/>
        <v>0</v>
      </c>
      <c r="Y34" s="268">
        <v>0</v>
      </c>
      <c r="Z34" s="268">
        <v>0</v>
      </c>
      <c r="AA34" s="268">
        <v>0</v>
      </c>
      <c r="AB34" s="575">
        <f t="shared" si="27"/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559">
        <f>+Q34+R34+S34+T34+U34+X34+AB34+AC34+AD34+AE34+AF34+AG34+AH34+AI34</f>
        <v>0</v>
      </c>
      <c r="AL34" s="559">
        <v>0</v>
      </c>
      <c r="AN34" s="559">
        <f>+O34+AJ34+AL34</f>
        <v>0</v>
      </c>
    </row>
    <row r="35" spans="1:53" x14ac:dyDescent="0.25">
      <c r="A35" s="22"/>
      <c r="B35" s="23"/>
      <c r="C35" s="342"/>
      <c r="D35" s="343"/>
      <c r="E35" s="343"/>
      <c r="F35" s="343"/>
      <c r="G35" s="343"/>
      <c r="H35" s="343"/>
      <c r="I35" s="343"/>
      <c r="J35" s="366"/>
      <c r="O35" s="559"/>
      <c r="P35" s="21"/>
      <c r="Q35" s="209"/>
      <c r="V35" s="574"/>
      <c r="X35" s="575"/>
      <c r="AB35" s="575"/>
      <c r="AJ35" s="559"/>
      <c r="AL35" s="559"/>
      <c r="AN35" s="559"/>
    </row>
    <row r="36" spans="1:53" x14ac:dyDescent="0.25">
      <c r="A36" s="24" t="s">
        <v>445</v>
      </c>
      <c r="B36" s="25" t="s">
        <v>446</v>
      </c>
      <c r="C36" s="340">
        <f>SUM(C37:C41)</f>
        <v>65699181.829198129</v>
      </c>
      <c r="D36" s="341">
        <f t="shared" ref="D36" si="38">SUM(D37:D41)</f>
        <v>0</v>
      </c>
      <c r="E36" s="341">
        <f t="shared" ref="E36:J36" si="39">SUM(E37:E41)</f>
        <v>0</v>
      </c>
      <c r="F36" s="341">
        <f t="shared" si="39"/>
        <v>0</v>
      </c>
      <c r="G36" s="341">
        <f t="shared" si="39"/>
        <v>0</v>
      </c>
      <c r="H36" s="341">
        <f t="shared" si="39"/>
        <v>0</v>
      </c>
      <c r="I36" s="341">
        <f t="shared" si="39"/>
        <v>0</v>
      </c>
      <c r="J36" s="370">
        <f t="shared" si="39"/>
        <v>381365.91780300002</v>
      </c>
      <c r="K36" s="564">
        <f t="shared" ref="K36:O36" si="40">SUM(K37:K41)</f>
        <v>66080547.747001126</v>
      </c>
      <c r="L36" s="564">
        <f t="shared" si="40"/>
        <v>2071766.19</v>
      </c>
      <c r="M36" s="564">
        <f t="shared" si="40"/>
        <v>0</v>
      </c>
      <c r="N36" s="564">
        <f t="shared" si="40"/>
        <v>0</v>
      </c>
      <c r="O36" s="565">
        <f t="shared" si="40"/>
        <v>68152313.937001124</v>
      </c>
      <c r="P36" s="21"/>
      <c r="Q36" s="564">
        <f>SUM(Q37:Q41)</f>
        <v>947149.8075</v>
      </c>
      <c r="R36" s="564">
        <f>SUM(R37:R41)</f>
        <v>19011560.100000001</v>
      </c>
      <c r="S36" s="564">
        <f t="shared" ref="S36:U36" si="41">SUM(S37:S41)</f>
        <v>0</v>
      </c>
      <c r="T36" s="564">
        <f t="shared" si="41"/>
        <v>0</v>
      </c>
      <c r="U36" s="564">
        <f t="shared" si="41"/>
        <v>0</v>
      </c>
      <c r="V36" s="566">
        <f t="shared" ref="V36:AB36" si="42">SUM(V37:V41)</f>
        <v>2947630.0425</v>
      </c>
      <c r="W36" s="567">
        <f t="shared" si="42"/>
        <v>0</v>
      </c>
      <c r="X36" s="568">
        <f t="shared" si="42"/>
        <v>2947630.0425</v>
      </c>
      <c r="Y36" s="567">
        <f t="shared" si="42"/>
        <v>2174305.1850000001</v>
      </c>
      <c r="Z36" s="567">
        <f t="shared" si="42"/>
        <v>0</v>
      </c>
      <c r="AA36" s="567">
        <f t="shared" si="42"/>
        <v>0</v>
      </c>
      <c r="AB36" s="568">
        <f t="shared" si="42"/>
        <v>2174305.1850000001</v>
      </c>
      <c r="AC36" s="564">
        <f t="shared" ref="AC36:AE36" si="43">SUM(AC37:AC41)</f>
        <v>0</v>
      </c>
      <c r="AD36" s="564">
        <f t="shared" si="43"/>
        <v>0</v>
      </c>
      <c r="AE36" s="564">
        <f t="shared" si="43"/>
        <v>0</v>
      </c>
      <c r="AF36" s="564">
        <f>SUM(AF37:AF41)</f>
        <v>1453072.0425</v>
      </c>
      <c r="AG36" s="564">
        <f t="shared" ref="AG36:AI36" si="44">SUM(AG37:AG41)</f>
        <v>0</v>
      </c>
      <c r="AH36" s="564">
        <f t="shared" si="44"/>
        <v>0</v>
      </c>
      <c r="AI36" s="564">
        <f t="shared" si="44"/>
        <v>0</v>
      </c>
      <c r="AJ36" s="565">
        <f>SUM(AJ37:AJ41)</f>
        <v>26533717.177500002</v>
      </c>
      <c r="AL36" s="565">
        <f>SUM(AL37:AL41)</f>
        <v>38019674.18621289</v>
      </c>
      <c r="AN36" s="565">
        <f>SUM(AN37:AN41)</f>
        <v>132705705.30071402</v>
      </c>
    </row>
    <row r="37" spans="1:53" x14ac:dyDescent="0.25">
      <c r="A37" s="22" t="s">
        <v>447</v>
      </c>
      <c r="B37" s="23" t="s">
        <v>448</v>
      </c>
      <c r="C37" s="705">
        <f>+(($C$14+$C$20-$C$25+$C$26-$C$29))*9.25%</f>
        <v>62329993.01744438</v>
      </c>
      <c r="D37" s="704">
        <f>+(($E$14+$E$20-$E$25+$E$27+$E$30))*9.25%</f>
        <v>0</v>
      </c>
      <c r="E37" s="704">
        <f>+(($E$14+$E$20-$E$25+$E$27+$E$30))*9.25%</f>
        <v>0</v>
      </c>
      <c r="F37" s="704">
        <f>+(($F$14+$F$20-$F$25+$F$27+$F$30))*9.25%</f>
        <v>0</v>
      </c>
      <c r="G37" s="704">
        <f>+(($G$14+$G$20-$G$25+$G$27+$G$30))*9.25%</f>
        <v>0</v>
      </c>
      <c r="H37" s="704">
        <f>+(($H$14+$H$20-$H$25+$H$27+$H$30))*9.25%</f>
        <v>0</v>
      </c>
      <c r="I37" s="704">
        <f>+(($I$14+$I$20-$I$25+$I$27+$I$30))*9.25%</f>
        <v>0</v>
      </c>
      <c r="J37" s="706">
        <f>+(($J$14+$J$20-$J$25+$J$27+$J$30))*9.25%</f>
        <v>361808.69124900002</v>
      </c>
      <c r="K37" s="209">
        <f>SUM(C37:J37)</f>
        <v>62691801.708693378</v>
      </c>
      <c r="L37" s="209">
        <f>TRUNC((L14+L20-L25+L27+L28+L30))*9.25%</f>
        <v>1965521.77</v>
      </c>
      <c r="M37" s="34">
        <f>((+$M$14+$M$20-$M$25+$M$27+$M$28+$M$30+$M$31))*9.25%</f>
        <v>0</v>
      </c>
      <c r="N37" s="34">
        <f>((+$N$14+$N$20-$N$25+$N$27+$N$28+$N$30+$N$31))*9.25%</f>
        <v>0</v>
      </c>
      <c r="O37" s="559">
        <f>SUM(K37:N37)</f>
        <v>64657323.478693381</v>
      </c>
      <c r="P37" s="21"/>
      <c r="Q37" s="209">
        <f>TRUNC((Q14+Q20-Q25+Q27+Q28+Q30))*9.25%</f>
        <v>898578.02249999996</v>
      </c>
      <c r="R37" s="209">
        <f>TRUNC((R14+R20-R25+R27+R28+R30))*9.25%</f>
        <v>18036608.300000001</v>
      </c>
      <c r="S37" s="34">
        <v>0</v>
      </c>
      <c r="T37" s="34">
        <v>0</v>
      </c>
      <c r="U37" s="34">
        <v>0</v>
      </c>
      <c r="V37" s="574">
        <f>TRUNC((V14+V20-V25+V27+V28+V30))*9.25%</f>
        <v>2796469.5274999999</v>
      </c>
      <c r="W37" s="45">
        <v>0</v>
      </c>
      <c r="X37" s="575">
        <f>SUM(V37:W37)</f>
        <v>2796469.5274999999</v>
      </c>
      <c r="Y37" s="574">
        <f>TRUNC((Y14+Y20-Y25+Y27+Y28+Y30))*9.25%</f>
        <v>2062802.355</v>
      </c>
      <c r="Z37" s="45">
        <v>0</v>
      </c>
      <c r="AA37" s="45">
        <v>0</v>
      </c>
      <c r="AB37" s="575">
        <f>SUM(Y37:AA37)</f>
        <v>2062802.355</v>
      </c>
      <c r="AC37" s="21">
        <v>0</v>
      </c>
      <c r="AD37" s="21">
        <v>0</v>
      </c>
      <c r="AE37" s="21">
        <v>0</v>
      </c>
      <c r="AF37" s="21">
        <f>TRUNC((AF14+AF20-AF25+AF27+AF28+AF30))*9.25%</f>
        <v>1378555.5275000001</v>
      </c>
      <c r="AG37" s="21">
        <v>0</v>
      </c>
      <c r="AH37" s="21">
        <v>0</v>
      </c>
      <c r="AI37" s="21">
        <v>0</v>
      </c>
      <c r="AJ37" s="559">
        <f>+Q37+R37+S37+T37+U37+X37+AB37+AC37+AD37+AE37+AF37+AG37+AH37+AI37</f>
        <v>25173013.732500002</v>
      </c>
      <c r="AL37" s="100">
        <f>+'DETALLE PROG. III'!D52+'DETALLE PROG. III'!D248</f>
        <v>36069947.304868639</v>
      </c>
      <c r="AN37" s="331">
        <f t="shared" ref="AN37:AN41" si="45">+O37+AJ37+AL37</f>
        <v>125900284.51606202</v>
      </c>
    </row>
    <row r="38" spans="1:53" x14ac:dyDescent="0.25">
      <c r="A38" s="22" t="s">
        <v>449</v>
      </c>
      <c r="B38" s="23" t="s">
        <v>450</v>
      </c>
      <c r="C38" s="705">
        <v>0</v>
      </c>
      <c r="D38" s="704">
        <v>0</v>
      </c>
      <c r="E38" s="704">
        <v>0</v>
      </c>
      <c r="F38" s="704">
        <v>0</v>
      </c>
      <c r="G38" s="704">
        <v>0</v>
      </c>
      <c r="H38" s="704">
        <v>0</v>
      </c>
      <c r="I38" s="704">
        <v>0</v>
      </c>
      <c r="J38" s="706">
        <v>0</v>
      </c>
      <c r="K38" s="209">
        <f t="shared" ref="K38:K41" si="46">SUM(C38:J38)</f>
        <v>0</v>
      </c>
      <c r="L38" s="209">
        <v>0</v>
      </c>
      <c r="M38" s="21">
        <v>0</v>
      </c>
      <c r="N38" s="21">
        <v>0</v>
      </c>
      <c r="O38" s="559">
        <f>SUM(K38:N38)</f>
        <v>0</v>
      </c>
      <c r="P38" s="21"/>
      <c r="Q38" s="209">
        <v>0</v>
      </c>
      <c r="R38" s="209">
        <v>0</v>
      </c>
      <c r="S38" s="209">
        <v>0</v>
      </c>
      <c r="T38" s="209">
        <v>0</v>
      </c>
      <c r="U38" s="209">
        <v>0</v>
      </c>
      <c r="V38" s="574">
        <v>0</v>
      </c>
      <c r="W38" s="268">
        <v>0</v>
      </c>
      <c r="X38" s="575">
        <f t="shared" ref="X38:X41" si="47">SUM(V38:W38)</f>
        <v>0</v>
      </c>
      <c r="Y38" s="574">
        <v>0</v>
      </c>
      <c r="Z38" s="268">
        <v>0</v>
      </c>
      <c r="AA38" s="268">
        <v>0</v>
      </c>
      <c r="AB38" s="575">
        <f t="shared" ref="AB38:AB41" si="48">SUM(Y38:AA38)</f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559">
        <f>+Q38+R38+S38+T38+U38+X38+AB38+AC38+AD38+AE38+AF38+AG38+AH38+AI38</f>
        <v>0</v>
      </c>
      <c r="AL38" s="559">
        <v>0</v>
      </c>
      <c r="AN38" s="331">
        <f t="shared" si="45"/>
        <v>0</v>
      </c>
    </row>
    <row r="39" spans="1:53" x14ac:dyDescent="0.25">
      <c r="A39" s="22" t="s">
        <v>451</v>
      </c>
      <c r="B39" s="23" t="s">
        <v>452</v>
      </c>
      <c r="C39" s="705">
        <v>0</v>
      </c>
      <c r="D39" s="704">
        <v>0</v>
      </c>
      <c r="E39" s="704">
        <v>0</v>
      </c>
      <c r="F39" s="704">
        <v>0</v>
      </c>
      <c r="G39" s="704">
        <v>0</v>
      </c>
      <c r="H39" s="704">
        <v>0</v>
      </c>
      <c r="I39" s="704">
        <v>0</v>
      </c>
      <c r="J39" s="706">
        <v>0</v>
      </c>
      <c r="K39" s="209">
        <f t="shared" si="46"/>
        <v>0</v>
      </c>
      <c r="L39" s="209">
        <v>0</v>
      </c>
      <c r="M39" s="21">
        <v>0</v>
      </c>
      <c r="N39" s="21">
        <v>0</v>
      </c>
      <c r="O39" s="559">
        <f>SUM(K39:N39)</f>
        <v>0</v>
      </c>
      <c r="P39" s="21"/>
      <c r="Q39" s="209">
        <v>0</v>
      </c>
      <c r="R39" s="209">
        <v>0</v>
      </c>
      <c r="S39" s="209">
        <v>0</v>
      </c>
      <c r="T39" s="209">
        <v>0</v>
      </c>
      <c r="U39" s="209">
        <v>0</v>
      </c>
      <c r="V39" s="574">
        <v>0</v>
      </c>
      <c r="W39" s="268">
        <v>0</v>
      </c>
      <c r="X39" s="575">
        <f t="shared" si="47"/>
        <v>0</v>
      </c>
      <c r="Y39" s="574">
        <v>0</v>
      </c>
      <c r="Z39" s="268">
        <v>0</v>
      </c>
      <c r="AA39" s="268">
        <v>0</v>
      </c>
      <c r="AB39" s="575">
        <f t="shared" si="48"/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559">
        <f>+Q39+R39+S39+T39+U39+X39+AB39+AC39+AD39+AE39+AF39+AG39+AH39+AI39</f>
        <v>0</v>
      </c>
      <c r="AL39" s="559">
        <v>0</v>
      </c>
      <c r="AN39" s="331">
        <f t="shared" si="45"/>
        <v>0</v>
      </c>
    </row>
    <row r="40" spans="1:53" x14ac:dyDescent="0.25">
      <c r="A40" s="22" t="s">
        <v>453</v>
      </c>
      <c r="B40" s="23" t="s">
        <v>454</v>
      </c>
      <c r="C40" s="705">
        <v>0</v>
      </c>
      <c r="D40" s="704">
        <v>0</v>
      </c>
      <c r="E40" s="704">
        <v>0</v>
      </c>
      <c r="F40" s="704">
        <v>0</v>
      </c>
      <c r="G40" s="704">
        <v>0</v>
      </c>
      <c r="H40" s="704">
        <v>0</v>
      </c>
      <c r="I40" s="704">
        <v>0</v>
      </c>
      <c r="J40" s="706">
        <v>0</v>
      </c>
      <c r="K40" s="209">
        <f t="shared" si="46"/>
        <v>0</v>
      </c>
      <c r="L40" s="209">
        <v>0</v>
      </c>
      <c r="M40" s="21">
        <v>0</v>
      </c>
      <c r="N40" s="21">
        <v>0</v>
      </c>
      <c r="O40" s="559">
        <f>SUM(K40:N40)</f>
        <v>0</v>
      </c>
      <c r="P40" s="21"/>
      <c r="Q40" s="209">
        <v>0</v>
      </c>
      <c r="R40" s="209">
        <v>0</v>
      </c>
      <c r="S40" s="209">
        <v>0</v>
      </c>
      <c r="T40" s="209">
        <v>0</v>
      </c>
      <c r="U40" s="209">
        <v>0</v>
      </c>
      <c r="V40" s="574">
        <v>0</v>
      </c>
      <c r="W40" s="268">
        <v>0</v>
      </c>
      <c r="X40" s="575">
        <f t="shared" si="47"/>
        <v>0</v>
      </c>
      <c r="Y40" s="574">
        <v>0</v>
      </c>
      <c r="Z40" s="268">
        <v>0</v>
      </c>
      <c r="AA40" s="268">
        <v>0</v>
      </c>
      <c r="AB40" s="575">
        <f t="shared" si="48"/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559">
        <f>+Q40+R40+S40+T40+U40+X40+AB40+AC40+AD40+AE40+AF40+AG40+AH40+AI40</f>
        <v>0</v>
      </c>
      <c r="AL40" s="559">
        <v>0</v>
      </c>
      <c r="AN40" s="331">
        <f t="shared" si="45"/>
        <v>0</v>
      </c>
    </row>
    <row r="41" spans="1:53" x14ac:dyDescent="0.25">
      <c r="A41" s="22" t="s">
        <v>455</v>
      </c>
      <c r="B41" s="23" t="s">
        <v>456</v>
      </c>
      <c r="C41" s="705">
        <f>+(($C$14+$C$20-$C$25+$C$26-$C$29))*0.5%</f>
        <v>3369188.8117537503</v>
      </c>
      <c r="D41" s="704">
        <f>+(($E$14+$E$20-$E$25+$E$27+$E$30))*0.5%</f>
        <v>0</v>
      </c>
      <c r="E41" s="704">
        <f>+(($E$14+$E$20-$E$25+$E$27+$E$30))*0.5%</f>
        <v>0</v>
      </c>
      <c r="F41" s="704">
        <f>+(($F$14+$F$20-$F$25+$F$27+$F$30))*0.5%</f>
        <v>0</v>
      </c>
      <c r="G41" s="704">
        <f>+(($G$14+$G$20-$G$25+$G$27+$G$30))*0.5%</f>
        <v>0</v>
      </c>
      <c r="H41" s="704">
        <f>+(($H$14+$H$20-$H$25+$H$27+$H$30))*0.5%</f>
        <v>0</v>
      </c>
      <c r="I41" s="704">
        <f>+(($I$14+$I$20-$I$25+$I$27+$I$30))*0.5%</f>
        <v>0</v>
      </c>
      <c r="J41" s="706">
        <f>+(($J$14+$J$20-$J$25+$J$27+$J$30))*0.5%</f>
        <v>19557.226554000001</v>
      </c>
      <c r="K41" s="209">
        <f t="shared" si="46"/>
        <v>3388746.0383077501</v>
      </c>
      <c r="L41" s="209">
        <f>TRUNC((L14+L20-L25+L27+L28+L30))*0.5%</f>
        <v>106244.42</v>
      </c>
      <c r="M41" s="34">
        <f>((+$M$14+$M$20-$M$25+$M$27+$M$28+$M$30+$M$31))*0.5%</f>
        <v>0</v>
      </c>
      <c r="N41" s="34">
        <f>((+$N$14+$N$20-$N$25+$N$27+$N$28+$N$30+$N$31))*0.5%</f>
        <v>0</v>
      </c>
      <c r="O41" s="559">
        <f>SUM(K41:N41)</f>
        <v>3494990.4583077501</v>
      </c>
      <c r="P41" s="21"/>
      <c r="Q41" s="209">
        <f>TRUNC((Q14+Q20-Q25+Q27+Q28+Q30))*0.5%</f>
        <v>48571.785000000003</v>
      </c>
      <c r="R41" s="209">
        <f>TRUNC((R14+R20-R25+R27+R28+R30))*0.5%</f>
        <v>974951.8</v>
      </c>
      <c r="S41" s="34">
        <v>0</v>
      </c>
      <c r="T41" s="34">
        <v>0</v>
      </c>
      <c r="U41" s="34">
        <v>0</v>
      </c>
      <c r="V41" s="574">
        <f>TRUNC((V14+V20-V25+V27+V28+V30))*0.5%</f>
        <v>151160.51500000001</v>
      </c>
      <c r="W41" s="45">
        <v>0</v>
      </c>
      <c r="X41" s="575">
        <f t="shared" si="47"/>
        <v>151160.51500000001</v>
      </c>
      <c r="Y41" s="574">
        <f>TRUNC((Y14+Y20-Y25+Y27+Y28+Y30))*0.5%</f>
        <v>111502.83</v>
      </c>
      <c r="Z41" s="45">
        <v>0</v>
      </c>
      <c r="AA41" s="45">
        <v>0</v>
      </c>
      <c r="AB41" s="575">
        <f t="shared" si="48"/>
        <v>111502.83</v>
      </c>
      <c r="AC41" s="21">
        <v>0</v>
      </c>
      <c r="AD41" s="21">
        <v>0</v>
      </c>
      <c r="AE41" s="21">
        <v>0</v>
      </c>
      <c r="AF41" s="21">
        <f>TRUNC((AF14+AF20-AF25+AF27+AF28+AF30))*0.5%</f>
        <v>74516.514999999999</v>
      </c>
      <c r="AG41" s="21">
        <v>0</v>
      </c>
      <c r="AH41" s="21">
        <v>0</v>
      </c>
      <c r="AI41" s="21">
        <v>0</v>
      </c>
      <c r="AJ41" s="559">
        <f>+Q41+R41+S41+T41+U41+X41+AB41+AC41+AD41+AE41+AF41+AG41+AH41+AI41</f>
        <v>1360703.4450000001</v>
      </c>
      <c r="AL41" s="100">
        <f>+'DETALLE PROG. III'!D53+'DETALLE PROG. III'!D249</f>
        <v>1949726.8813442506</v>
      </c>
      <c r="AN41" s="331">
        <f t="shared" si="45"/>
        <v>6805420.7846520003</v>
      </c>
    </row>
    <row r="42" spans="1:53" x14ac:dyDescent="0.25">
      <c r="A42" s="24" t="s">
        <v>457</v>
      </c>
      <c r="B42" s="25" t="s">
        <v>458</v>
      </c>
      <c r="C42" s="340">
        <f t="shared" ref="C42:K42" si="49">SUM(C43:C47)</f>
        <v>66844706.025194399</v>
      </c>
      <c r="D42" s="341">
        <f t="shared" ref="D42" si="50">SUM(D43:D47)</f>
        <v>0</v>
      </c>
      <c r="E42" s="341">
        <f t="shared" si="49"/>
        <v>0</v>
      </c>
      <c r="F42" s="341">
        <f t="shared" si="49"/>
        <v>0</v>
      </c>
      <c r="G42" s="341">
        <f t="shared" si="49"/>
        <v>0</v>
      </c>
      <c r="H42" s="341">
        <f t="shared" si="49"/>
        <v>0</v>
      </c>
      <c r="I42" s="341">
        <f t="shared" si="49"/>
        <v>0</v>
      </c>
      <c r="J42" s="370">
        <f t="shared" si="49"/>
        <v>388015.37483136001</v>
      </c>
      <c r="K42" s="564">
        <f t="shared" si="49"/>
        <v>67232721.400025755</v>
      </c>
      <c r="L42" s="564">
        <f t="shared" ref="L42:O42" si="51">SUM(L43:L47)</f>
        <v>2107889.2927999999</v>
      </c>
      <c r="M42" s="564">
        <f t="shared" si="51"/>
        <v>0</v>
      </c>
      <c r="N42" s="564">
        <f t="shared" si="51"/>
        <v>0</v>
      </c>
      <c r="O42" s="565">
        <f t="shared" si="51"/>
        <v>69340610.69282575</v>
      </c>
      <c r="P42" s="21"/>
      <c r="Q42" s="564">
        <f t="shared" ref="Q42" si="52">SUM(Q43:Q47)</f>
        <v>963664.21439999994</v>
      </c>
      <c r="R42" s="564">
        <f>SUM(R43:R47)</f>
        <v>19343043.711999997</v>
      </c>
      <c r="S42" s="564">
        <f t="shared" ref="S42:U42" si="53">SUM(S43:S47)</f>
        <v>0</v>
      </c>
      <c r="T42" s="564">
        <f t="shared" si="53"/>
        <v>0</v>
      </c>
      <c r="U42" s="564">
        <f t="shared" si="53"/>
        <v>0</v>
      </c>
      <c r="V42" s="566">
        <f>SUM(V43:V47)</f>
        <v>2999024.6176</v>
      </c>
      <c r="W42" s="567">
        <f t="shared" ref="W42:AB42" si="54">SUM(W43:W47)</f>
        <v>0</v>
      </c>
      <c r="X42" s="568">
        <f t="shared" si="54"/>
        <v>2999024.6176</v>
      </c>
      <c r="Y42" s="566">
        <f>SUM(Y43:Y47)</f>
        <v>2212216.1472</v>
      </c>
      <c r="Z42" s="567">
        <f t="shared" si="54"/>
        <v>0</v>
      </c>
      <c r="AA42" s="567">
        <f t="shared" si="54"/>
        <v>0</v>
      </c>
      <c r="AB42" s="568">
        <f t="shared" si="54"/>
        <v>2212216.1472</v>
      </c>
      <c r="AC42" s="564">
        <f t="shared" ref="AC42:AE42" si="55">SUM(AC43:AC47)</f>
        <v>0</v>
      </c>
      <c r="AD42" s="564">
        <f t="shared" si="55"/>
        <v>0</v>
      </c>
      <c r="AE42" s="564">
        <f t="shared" si="55"/>
        <v>0</v>
      </c>
      <c r="AF42" s="564">
        <f>SUM(AF43:AF47)</f>
        <v>1478407.6576</v>
      </c>
      <c r="AG42" s="564">
        <f t="shared" ref="AG42:AI42" si="56">SUM(AG43:AG47)</f>
        <v>0</v>
      </c>
      <c r="AH42" s="564">
        <f t="shared" si="56"/>
        <v>0</v>
      </c>
      <c r="AI42" s="564">
        <f t="shared" si="56"/>
        <v>0</v>
      </c>
      <c r="AJ42" s="565">
        <f>SUM(AJ43:AJ47)</f>
        <v>26996356.348800004</v>
      </c>
      <c r="AL42" s="565">
        <f>SUM(AL43:AL47)</f>
        <v>38682581.475869931</v>
      </c>
      <c r="AN42" s="565">
        <f>SUM(AN43:AN47)</f>
        <v>135019548.51749569</v>
      </c>
    </row>
    <row r="43" spans="1:53" x14ac:dyDescent="0.25">
      <c r="A43" s="22" t="s">
        <v>459</v>
      </c>
      <c r="B43" s="23" t="s">
        <v>1539</v>
      </c>
      <c r="C43" s="705">
        <f>+(($C$14+$C$20-$C$25+$C$27+$C$28+$C$30))*5.42%</f>
        <v>36522006.71941065</v>
      </c>
      <c r="D43" s="704">
        <f>+(($E$14+$E$20-$E$25+$E$27+$E$28+$E$30))*5.42%</f>
        <v>0</v>
      </c>
      <c r="E43" s="704">
        <f>+(($E$14+$E$20-$E$25+$E$27+$E$28+$E$30))*5.42%</f>
        <v>0</v>
      </c>
      <c r="F43" s="704">
        <f>+(($F$14+$F$20-$F$25+$F$27+$F$28+$F$30))*5.42%</f>
        <v>0</v>
      </c>
      <c r="G43" s="704">
        <f>+(($G$14+$G$20-$G$25+$G$27+$G$28+$G$30))*5.42%</f>
        <v>0</v>
      </c>
      <c r="H43" s="704">
        <f>+(($H$14+$H$20-$H$25+$H$27+$H$28+$H$30))*5.42%</f>
        <v>0</v>
      </c>
      <c r="I43" s="704">
        <f>+(($I$14+$I$20-$I$25+$I$27+$I$28+$I$30))*5.42%</f>
        <v>0</v>
      </c>
      <c r="J43" s="706">
        <f>+(($J$14+$J$20-$J$25+$J$27+$J$28+$J$30))*5.42%</f>
        <v>212000.33584536001</v>
      </c>
      <c r="K43" s="209">
        <f>SUM(C43:J43)</f>
        <v>36734007.055256009</v>
      </c>
      <c r="L43" s="209">
        <f>TRUNC(($L$14+$L$20-$L$25+$L$27+$L$28+$L$30))*5.42%</f>
        <v>1151689.5127999999</v>
      </c>
      <c r="M43" s="34">
        <f>((+$M$14+$M$20-$M$25+$M$27+$M$28+$M$30+$M$31))*5.42%</f>
        <v>0</v>
      </c>
      <c r="N43" s="34">
        <f>((+$N$14+$N$20-$N$25+$N$27+$N$28+$N$30+$N$31))*5.42%</f>
        <v>0</v>
      </c>
      <c r="O43" s="559">
        <f>SUM(K43:N43)</f>
        <v>37885696.56805601</v>
      </c>
      <c r="P43" s="21"/>
      <c r="Q43" s="209">
        <f>TRUNC(($Q$14+$Q$20-$Q$25+$Q$27+$Q$28+$Q$30))*5.42%</f>
        <v>526518.14939999999</v>
      </c>
      <c r="R43" s="209">
        <f>TRUNC(($R$14+$R$20-$R$25+$R$27+$R$28+$R$30))*5.42%</f>
        <v>10568477.512</v>
      </c>
      <c r="S43" s="34">
        <v>0</v>
      </c>
      <c r="T43" s="34">
        <v>0</v>
      </c>
      <c r="U43" s="34">
        <v>0</v>
      </c>
      <c r="V43" s="574">
        <f>TRUNC((V14+V20-V25+V27+V28+V30))*5.42%</f>
        <v>1638579.9826</v>
      </c>
      <c r="W43" s="45">
        <v>0</v>
      </c>
      <c r="X43" s="575">
        <f t="shared" ref="X43:X47" si="57">SUM(V43:W43)</f>
        <v>1638579.9826</v>
      </c>
      <c r="Y43" s="574">
        <f>TRUNC((Y14+Y20-Y25+Y27+Y28+Y30))*5.42%</f>
        <v>1208690.6772</v>
      </c>
      <c r="Z43" s="268">
        <v>0</v>
      </c>
      <c r="AA43" s="268">
        <v>0</v>
      </c>
      <c r="AB43" s="575">
        <f t="shared" ref="AB43:AB47" si="58">SUM(Y43:AA43)</f>
        <v>1208690.6772</v>
      </c>
      <c r="AC43" s="21">
        <v>0</v>
      </c>
      <c r="AD43" s="21">
        <v>0</v>
      </c>
      <c r="AE43" s="21">
        <v>0</v>
      </c>
      <c r="AF43" s="21">
        <f>TRUNC((AF14+AF20-AF25+AF27+AF28+AF30))*5.42%</f>
        <v>807759.02260000003</v>
      </c>
      <c r="AG43" s="21">
        <v>0</v>
      </c>
      <c r="AH43" s="21">
        <v>0</v>
      </c>
      <c r="AI43" s="21">
        <v>0</v>
      </c>
      <c r="AJ43" s="559">
        <f>+Q43+R43+S43+T43+U43+X43+AB43+AC43+AD43+AE43+AF43+AG43+AH43+AI43</f>
        <v>14750025.343800001</v>
      </c>
      <c r="AL43" s="100">
        <f>+'DETALLE PROG. III'!D55+'DETALLE PROG. III'!D251</f>
        <v>21135039.393771674</v>
      </c>
      <c r="AN43" s="331">
        <f t="shared" ref="AN43:AN47" si="59">+O43+AJ43+AL43</f>
        <v>73770761.305627689</v>
      </c>
    </row>
    <row r="44" spans="1:53" x14ac:dyDescent="0.25">
      <c r="A44" s="22" t="s">
        <v>461</v>
      </c>
      <c r="B44" s="23" t="s">
        <v>462</v>
      </c>
      <c r="C44" s="705">
        <f>+(($C$14+$C$20-$C$25+$C$27+$C$28+$C$30))*3%</f>
        <v>20215132.870522499</v>
      </c>
      <c r="D44" s="704">
        <f>+(($E$14+$E$20-$E$25+$E$27+$E$28+$E$30))*3%</f>
        <v>0</v>
      </c>
      <c r="E44" s="704">
        <f>+(($E$14+$E$20-$E$25+$E$27+$E$28+$E$30))*3%</f>
        <v>0</v>
      </c>
      <c r="F44" s="704">
        <f>+(($F$14+$F$20-$F$25+$F$27+$F$28+$F$30))*3%</f>
        <v>0</v>
      </c>
      <c r="G44" s="704">
        <f>+(($G$14+$G$20-$G$25+$G$27+$G$28+$G$30))*3%</f>
        <v>0</v>
      </c>
      <c r="H44" s="704">
        <f>+(($H$14+$H$20-$H$25+$H$27+$H$28+$H$30))*3%</f>
        <v>0</v>
      </c>
      <c r="I44" s="704">
        <f>+(($I$14+$I$20-$I$25+$I$27+$I$28+$I$30))*3%</f>
        <v>0</v>
      </c>
      <c r="J44" s="706">
        <f>+(($J$14+$J$20-$J$25+$J$27+$J$28+$J$30))*3%</f>
        <v>117343.359324</v>
      </c>
      <c r="K44" s="209">
        <f t="shared" ref="K44:K47" si="60">SUM(C44:J44)</f>
        <v>20332476.2298465</v>
      </c>
      <c r="L44" s="209">
        <f>TRUNC(($L$14+$L$20-$L$25+$L$27+$L$28+$L$30))*3%</f>
        <v>637466.52</v>
      </c>
      <c r="M44" s="34">
        <f>((+$M$14+$M$20-$M$25+$M$27+$M$28+$M$30+$M$31))*1.5%</f>
        <v>0</v>
      </c>
      <c r="N44" s="34">
        <f>((+$N$14+$N$20-$N$25+$N$27+$N$28+$N$30+$N$31))*1.5%</f>
        <v>0</v>
      </c>
      <c r="O44" s="559">
        <f>SUM(K44:N44)</f>
        <v>20969942.749846499</v>
      </c>
      <c r="P44" s="21"/>
      <c r="Q44" s="209">
        <f>TRUNC(($Q$14+$Q$20-$Q$25+$Q$27+$Q$28+$Q$30))*3%</f>
        <v>291430.70999999996</v>
      </c>
      <c r="R44" s="209">
        <f>TRUNC(($R$14+$R$20-$R$25+$R$27+$R$28+$R$30))*3%</f>
        <v>5849710.7999999998</v>
      </c>
      <c r="S44" s="34">
        <v>0</v>
      </c>
      <c r="T44" s="34">
        <v>0</v>
      </c>
      <c r="U44" s="34">
        <v>0</v>
      </c>
      <c r="V44" s="574">
        <f>TRUNC((V14+V20-V25+V27+V28+V30))*3%</f>
        <v>906963.09</v>
      </c>
      <c r="W44" s="45">
        <v>0</v>
      </c>
      <c r="X44" s="575">
        <f t="shared" si="57"/>
        <v>906963.09</v>
      </c>
      <c r="Y44" s="574">
        <f>TRUNC((Y14+Y20-Y25+Y27+Y28+Y30))*3%</f>
        <v>669016.98</v>
      </c>
      <c r="Z44" s="268">
        <v>0</v>
      </c>
      <c r="AA44" s="268">
        <v>0</v>
      </c>
      <c r="AB44" s="575">
        <f t="shared" si="58"/>
        <v>669016.98</v>
      </c>
      <c r="AC44" s="21">
        <v>0</v>
      </c>
      <c r="AD44" s="21">
        <v>0</v>
      </c>
      <c r="AE44" s="21">
        <v>0</v>
      </c>
      <c r="AF44" s="21">
        <f>TRUNC((AF14+AF20-AF25+AF27+AF28+AF30))*3%</f>
        <v>447099.08999999997</v>
      </c>
      <c r="AG44" s="21">
        <v>0</v>
      </c>
      <c r="AH44" s="21">
        <v>0</v>
      </c>
      <c r="AI44" s="21">
        <v>0</v>
      </c>
      <c r="AJ44" s="559">
        <f>+Q44+R44+S44+T44+U44+X44+AB44+AC44+AD44+AE44+AF44+AG44+AH44+AI44</f>
        <v>8164220.6699999999</v>
      </c>
      <c r="AL44" s="100">
        <f>+'DETALLE PROG. III'!D56+'DETALLE PROG. III'!D252</f>
        <v>11698361.438065503</v>
      </c>
      <c r="AN44" s="331">
        <f t="shared" si="59"/>
        <v>40832524.857912004</v>
      </c>
    </row>
    <row r="45" spans="1:53" s="334" customFormat="1" x14ac:dyDescent="0.25">
      <c r="A45" s="328" t="s">
        <v>463</v>
      </c>
      <c r="B45" s="329" t="s">
        <v>464</v>
      </c>
      <c r="C45" s="705">
        <f>+(($C$14+$C$20-$C$25+$C$27+$C$28+$C$30))*1.5%</f>
        <v>10107566.43526125</v>
      </c>
      <c r="D45" s="704">
        <f>+(($E$14+$E$20-$E$25+$E$27+$E$28+$E$30))*1.5%</f>
        <v>0</v>
      </c>
      <c r="E45" s="704">
        <f>+(($E$14+$E$20-$E$25+$E$27+$E$28+$E$30))*1.5%</f>
        <v>0</v>
      </c>
      <c r="F45" s="704">
        <f>+(($F$14+$F$20-$F$25+$F$27+$F$28+$F$30))*1.5%</f>
        <v>0</v>
      </c>
      <c r="G45" s="704">
        <f>+(($G$14+$G$20-$G$25+$G$27+$G$28+$G$30))*1.5%</f>
        <v>0</v>
      </c>
      <c r="H45" s="704">
        <f>+(($H$14+$H$20-$H$25+$H$27+$H$28+$H$30))*1.5%</f>
        <v>0</v>
      </c>
      <c r="I45" s="704">
        <f>+(($I$14+$I$20-$I$25+$I$27+$I$28+$I$30))*1.5%</f>
        <v>0</v>
      </c>
      <c r="J45" s="706">
        <f>+(($J$14+$J$20-$J$25+$J$27+$J$28+$J$30))*1.5%</f>
        <v>58671.679662000002</v>
      </c>
      <c r="K45" s="209">
        <f t="shared" si="60"/>
        <v>10166238.11492325</v>
      </c>
      <c r="L45" s="209">
        <f>TRUNC(($L$14+$L$20-$L$25+$L$27+$L$28+$L$30))*1.5%</f>
        <v>318733.26</v>
      </c>
      <c r="M45" s="335">
        <f>((+$M$14+$M$20-$M$25+$M$27+$M$28+$M$30+$M$31))*1.5%</f>
        <v>0</v>
      </c>
      <c r="N45" s="335">
        <f>((+$N$14+$N$20-$N$25+$N$27+$N$28+$N$30+$N$31))*1.5%</f>
        <v>0</v>
      </c>
      <c r="O45" s="331">
        <f>SUM(K45:N45)</f>
        <v>10484971.37492325</v>
      </c>
      <c r="P45" s="330"/>
      <c r="Q45" s="209">
        <f>TRUNC(($Q$14+$Q$20-$Q$25+$Q$27+$Q$28+$Q$30))*1.5%</f>
        <v>145715.35499999998</v>
      </c>
      <c r="R45" s="209">
        <f>TRUNC(($R$14+$R$20-$R$25+$R$27+$R$28+$R$30))*1.5%</f>
        <v>2924855.4</v>
      </c>
      <c r="S45" s="335">
        <v>0</v>
      </c>
      <c r="T45" s="335">
        <v>0</v>
      </c>
      <c r="U45" s="335">
        <v>0</v>
      </c>
      <c r="V45" s="574">
        <f>TRUNC((V14+V20-V25+V27+V28+V30))*1.5%</f>
        <v>453481.54499999998</v>
      </c>
      <c r="W45" s="335">
        <v>0</v>
      </c>
      <c r="X45" s="575">
        <f t="shared" si="57"/>
        <v>453481.54499999998</v>
      </c>
      <c r="Y45" s="574">
        <f>TRUNC((Y14+Y20-Y25+Y27+Y28+Y30))*1.5%</f>
        <v>334508.49</v>
      </c>
      <c r="Z45" s="268">
        <v>0</v>
      </c>
      <c r="AA45" s="268">
        <v>0</v>
      </c>
      <c r="AB45" s="575">
        <f t="shared" si="58"/>
        <v>334508.49</v>
      </c>
      <c r="AC45" s="21">
        <v>0</v>
      </c>
      <c r="AD45" s="21">
        <v>0</v>
      </c>
      <c r="AE45" s="21">
        <v>0</v>
      </c>
      <c r="AF45" s="21">
        <f>TRUNC((AF14+AF20-AF25+AF27+AF28+AF30))*1.5%</f>
        <v>223549.54499999998</v>
      </c>
      <c r="AG45" s="21">
        <v>0</v>
      </c>
      <c r="AH45" s="21">
        <v>0</v>
      </c>
      <c r="AI45" s="21">
        <v>0</v>
      </c>
      <c r="AJ45" s="331">
        <f>+Q45+R45+S45+T45+U45+X45+AB45+AC45+AD45+AE45+AF45+AG45+AH45+AI45</f>
        <v>4082110.335</v>
      </c>
      <c r="AK45" s="21"/>
      <c r="AL45" s="100">
        <f>+'DETALLE PROG. III'!D57+'DETALLE PROG. III'!D253</f>
        <v>5849180.6440327512</v>
      </c>
      <c r="AM45" s="330"/>
      <c r="AN45" s="331">
        <f t="shared" si="59"/>
        <v>20416262.353955999</v>
      </c>
      <c r="AO45" s="209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  <c r="BA45" s="333"/>
    </row>
    <row r="46" spans="1:53" x14ac:dyDescent="0.25">
      <c r="A46" s="22" t="s">
        <v>465</v>
      </c>
      <c r="B46" s="23" t="s">
        <v>466</v>
      </c>
      <c r="C46" s="342">
        <v>0</v>
      </c>
      <c r="D46" s="343">
        <v>0</v>
      </c>
      <c r="E46" s="343">
        <v>0</v>
      </c>
      <c r="F46" s="343">
        <v>0</v>
      </c>
      <c r="G46" s="343">
        <v>0</v>
      </c>
      <c r="H46" s="343">
        <v>0</v>
      </c>
      <c r="I46" s="343">
        <v>0</v>
      </c>
      <c r="J46" s="366">
        <v>0</v>
      </c>
      <c r="K46" s="209">
        <f t="shared" si="60"/>
        <v>0</v>
      </c>
      <c r="L46" s="209">
        <v>0</v>
      </c>
      <c r="M46" s="21">
        <v>0</v>
      </c>
      <c r="N46" s="21">
        <v>0</v>
      </c>
      <c r="O46" s="559">
        <f>SUM(K46:N46)</f>
        <v>0</v>
      </c>
      <c r="P46" s="21"/>
      <c r="Q46" s="209">
        <v>0</v>
      </c>
      <c r="R46" s="209">
        <v>0</v>
      </c>
      <c r="S46" s="21">
        <v>0</v>
      </c>
      <c r="T46" s="21">
        <v>0</v>
      </c>
      <c r="U46" s="21">
        <v>0</v>
      </c>
      <c r="V46" s="574">
        <v>0</v>
      </c>
      <c r="W46" s="268">
        <v>0</v>
      </c>
      <c r="X46" s="575">
        <f t="shared" si="57"/>
        <v>0</v>
      </c>
      <c r="Y46" s="268">
        <v>0</v>
      </c>
      <c r="Z46" s="268">
        <v>0</v>
      </c>
      <c r="AA46" s="268">
        <v>0</v>
      </c>
      <c r="AB46" s="575">
        <f t="shared" si="58"/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559">
        <f>+Q46+R46+S46+T46+U46+X46+AB46+AC46+AD46+AE46+AF46+AG46+AH46+AI46</f>
        <v>0</v>
      </c>
      <c r="AL46" s="559">
        <v>0</v>
      </c>
      <c r="AM46" s="330"/>
      <c r="AN46" s="331">
        <f t="shared" si="59"/>
        <v>0</v>
      </c>
    </row>
    <row r="47" spans="1:53" x14ac:dyDescent="0.25">
      <c r="A47" s="22" t="s">
        <v>467</v>
      </c>
      <c r="B47" s="23" t="s">
        <v>468</v>
      </c>
      <c r="C47" s="342">
        <v>0</v>
      </c>
      <c r="D47" s="343">
        <v>0</v>
      </c>
      <c r="E47" s="343">
        <v>0</v>
      </c>
      <c r="F47" s="343">
        <v>0</v>
      </c>
      <c r="G47" s="343">
        <v>0</v>
      </c>
      <c r="H47" s="343">
        <v>0</v>
      </c>
      <c r="I47" s="343">
        <v>0</v>
      </c>
      <c r="J47" s="366">
        <v>0</v>
      </c>
      <c r="K47" s="209">
        <f t="shared" si="60"/>
        <v>0</v>
      </c>
      <c r="L47" s="209">
        <v>0</v>
      </c>
      <c r="M47" s="21">
        <v>0</v>
      </c>
      <c r="N47" s="21">
        <v>0</v>
      </c>
      <c r="O47" s="559">
        <f>SUM(K47:N47)</f>
        <v>0</v>
      </c>
      <c r="P47" s="21"/>
      <c r="Q47" s="209">
        <v>0</v>
      </c>
      <c r="R47" s="209">
        <v>0</v>
      </c>
      <c r="S47" s="21">
        <v>0</v>
      </c>
      <c r="T47" s="21">
        <v>0</v>
      </c>
      <c r="U47" s="21">
        <v>0</v>
      </c>
      <c r="V47" s="574">
        <v>0</v>
      </c>
      <c r="W47" s="268">
        <v>0</v>
      </c>
      <c r="X47" s="575">
        <f t="shared" si="57"/>
        <v>0</v>
      </c>
      <c r="Y47" s="268">
        <v>0</v>
      </c>
      <c r="Z47" s="268">
        <v>0</v>
      </c>
      <c r="AA47" s="268">
        <v>0</v>
      </c>
      <c r="AB47" s="575">
        <f t="shared" si="58"/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559">
        <f>+Q47+R47+S47+T47+U47+X47+AB47+AC47+AD47+AE47+AF47+AG47+AH47+AI47</f>
        <v>0</v>
      </c>
      <c r="AL47" s="559">
        <v>0</v>
      </c>
      <c r="AM47" s="330"/>
      <c r="AN47" s="331">
        <f t="shared" si="59"/>
        <v>0</v>
      </c>
    </row>
    <row r="48" spans="1:53" x14ac:dyDescent="0.25">
      <c r="A48" s="22"/>
      <c r="B48" s="23"/>
      <c r="C48" s="342"/>
      <c r="D48" s="576">
        <f t="shared" ref="D48" si="61">+D49+D115+D253</f>
        <v>91535000</v>
      </c>
      <c r="E48" s="576">
        <f t="shared" ref="E48:H48" si="62">+E49+E115+E253</f>
        <v>6790720</v>
      </c>
      <c r="F48" s="343"/>
      <c r="G48" s="343"/>
      <c r="H48" s="576">
        <f t="shared" si="62"/>
        <v>39584300</v>
      </c>
      <c r="I48" s="343"/>
      <c r="J48" s="366"/>
      <c r="L48" s="209"/>
      <c r="O48" s="559"/>
      <c r="P48" s="21"/>
      <c r="Q48" s="343"/>
      <c r="R48" s="343"/>
      <c r="S48" s="343"/>
      <c r="T48" s="343"/>
      <c r="U48" s="343"/>
      <c r="V48" s="342"/>
      <c r="W48" s="343"/>
      <c r="X48" s="366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625"/>
      <c r="AL48" s="625"/>
      <c r="AM48" s="330"/>
      <c r="AN48" s="343"/>
    </row>
    <row r="49" spans="1:41" x14ac:dyDescent="0.25">
      <c r="A49" s="24">
        <v>1</v>
      </c>
      <c r="B49" s="25" t="s">
        <v>469</v>
      </c>
      <c r="C49" s="566">
        <f t="shared" ref="C49:J49" si="63">+C51+C57+C63+C71+C82+C87+C93+C97+C107+C221</f>
        <v>13864229.560331717</v>
      </c>
      <c r="D49" s="567">
        <f t="shared" ref="D49" si="64">+D51+D57+D63+D71+D82+D87+D93+D97+D107+D221</f>
        <v>81335000</v>
      </c>
      <c r="E49" s="567">
        <f t="shared" si="63"/>
        <v>4270120</v>
      </c>
      <c r="F49" s="567">
        <f t="shared" si="63"/>
        <v>1560000</v>
      </c>
      <c r="G49" s="567">
        <f t="shared" si="63"/>
        <v>4200000</v>
      </c>
      <c r="H49" s="567">
        <f t="shared" si="63"/>
        <v>1560000</v>
      </c>
      <c r="I49" s="567">
        <f t="shared" si="63"/>
        <v>0</v>
      </c>
      <c r="J49" s="577">
        <f t="shared" si="63"/>
        <v>2252500</v>
      </c>
      <c r="K49" s="210">
        <f>+K51+K57+K63+K71+K82+K87+K93+K97+K107+K221</f>
        <v>109041849.91033173</v>
      </c>
      <c r="L49" s="578">
        <f>+L51+L57+L63+L71+L82+L87+L93+L97+L107+L225</f>
        <v>4174977.6799999997</v>
      </c>
      <c r="M49" s="564">
        <f>+M51+M57+M63+M71+M82+M87+M93+M97+M107+M221</f>
        <v>0</v>
      </c>
      <c r="N49" s="564">
        <f>+N51+N57+N63+N71+N82+N87+N93+N97+N107+N221</f>
        <v>0</v>
      </c>
      <c r="O49" s="565">
        <f>+O51+O57+O63+O71+O82+O87+O93+O97+O107+O221</f>
        <v>113216827.59033172</v>
      </c>
      <c r="P49" s="21"/>
      <c r="Q49" s="564">
        <f>+Q51+Q57+Q63+Q71+Q82+Q87+Q93+Q97+Q107+Q221</f>
        <v>408834.63994719787</v>
      </c>
      <c r="R49" s="564">
        <f>+R51+R57+R63+R71+R82+R87+R93+R97+R107+R221</f>
        <v>43629118.887069359</v>
      </c>
      <c r="S49" s="564">
        <f t="shared" ref="S49:AI49" si="65">+S51+S57+S63+S71+S82+S87+S93+S97+S107+S221</f>
        <v>874947</v>
      </c>
      <c r="T49" s="564">
        <f t="shared" si="65"/>
        <v>0</v>
      </c>
      <c r="U49" s="564">
        <f t="shared" si="65"/>
        <v>0</v>
      </c>
      <c r="V49" s="566">
        <f>+V51+V57+V63+V71+V82+V87+V93+V97+V107+V221</f>
        <v>20890149.757158797</v>
      </c>
      <c r="W49" s="567">
        <f t="shared" si="65"/>
        <v>12217695.720000001</v>
      </c>
      <c r="X49" s="568">
        <f>+X51+X57+X63+X71+X82+X87+X93+X97+X107+X221</f>
        <v>33107845.4771588</v>
      </c>
      <c r="Y49" s="567">
        <f t="shared" si="65"/>
        <v>2129119.6370572662</v>
      </c>
      <c r="Z49" s="567">
        <f t="shared" si="65"/>
        <v>500000</v>
      </c>
      <c r="AA49" s="567">
        <f t="shared" si="65"/>
        <v>12720000</v>
      </c>
      <c r="AB49" s="568">
        <f t="shared" si="65"/>
        <v>15349119.637057267</v>
      </c>
      <c r="AC49" s="564">
        <f t="shared" si="65"/>
        <v>599700</v>
      </c>
      <c r="AD49" s="564">
        <f t="shared" si="65"/>
        <v>66870000</v>
      </c>
      <c r="AE49" s="564">
        <f t="shared" si="65"/>
        <v>0</v>
      </c>
      <c r="AF49" s="564">
        <f t="shared" si="65"/>
        <v>3960139.3496077107</v>
      </c>
      <c r="AG49" s="564">
        <f t="shared" si="65"/>
        <v>0</v>
      </c>
      <c r="AH49" s="564">
        <f t="shared" si="65"/>
        <v>2000000</v>
      </c>
      <c r="AI49" s="564">
        <f t="shared" si="65"/>
        <v>0</v>
      </c>
      <c r="AJ49" s="565">
        <f>+AJ51+AJ57+AJ63+AJ71+AJ82+AJ87+AJ93+AJ97+AJ107+AJ221</f>
        <v>166799704.99084035</v>
      </c>
      <c r="AL49" s="565">
        <f t="shared" ref="AL49:AN49" si="66">+AL51+AL57+AL63+AL71+AL82+AL87+AL93+AL97+AL107+AL221</f>
        <v>322246882.745377</v>
      </c>
      <c r="AM49" s="330"/>
      <c r="AN49" s="565">
        <f t="shared" si="66"/>
        <v>602263415.32654905</v>
      </c>
      <c r="AO49" s="21">
        <f>+'EGRESOS X PARTI'!D14</f>
        <v>322246882.745377</v>
      </c>
    </row>
    <row r="50" spans="1:41" x14ac:dyDescent="0.25">
      <c r="A50" s="24"/>
      <c r="B50" s="26"/>
      <c r="C50" s="354"/>
      <c r="D50" s="355"/>
      <c r="E50" s="355"/>
      <c r="F50" s="345"/>
      <c r="G50" s="345"/>
      <c r="H50" s="345"/>
      <c r="I50" s="345"/>
      <c r="J50" s="569"/>
      <c r="L50" s="353"/>
      <c r="O50" s="559"/>
      <c r="P50" s="21"/>
      <c r="V50" s="574"/>
      <c r="X50" s="575"/>
      <c r="AB50" s="575"/>
      <c r="AJ50" s="559"/>
      <c r="AL50" s="559"/>
      <c r="AM50" s="330"/>
      <c r="AN50" s="559"/>
      <c r="AO50" s="21">
        <f>+AO49-AL49</f>
        <v>0</v>
      </c>
    </row>
    <row r="51" spans="1:41" x14ac:dyDescent="0.25">
      <c r="A51" s="24" t="s">
        <v>470</v>
      </c>
      <c r="B51" s="25" t="s">
        <v>471</v>
      </c>
      <c r="C51" s="566">
        <f>SUM(C52:C56)</f>
        <v>0</v>
      </c>
      <c r="D51" s="567">
        <f t="shared" ref="D51" si="67">SUM(D52:D56)</f>
        <v>0</v>
      </c>
      <c r="E51" s="567">
        <f t="shared" ref="E51:J51" si="68">SUM(E52:E56)</f>
        <v>50000</v>
      </c>
      <c r="F51" s="567">
        <f t="shared" si="68"/>
        <v>0</v>
      </c>
      <c r="G51" s="567">
        <f t="shared" si="68"/>
        <v>0</v>
      </c>
      <c r="H51" s="567">
        <f t="shared" si="68"/>
        <v>0</v>
      </c>
      <c r="I51" s="567">
        <f t="shared" si="68"/>
        <v>0</v>
      </c>
      <c r="J51" s="577">
        <f t="shared" si="68"/>
        <v>0</v>
      </c>
      <c r="K51" s="564">
        <f>SUM(K52:K56)</f>
        <v>50000</v>
      </c>
      <c r="L51" s="578">
        <f>SUM(L52:L56)</f>
        <v>0</v>
      </c>
      <c r="M51" s="564">
        <f>SUM(M52:M56)</f>
        <v>0</v>
      </c>
      <c r="N51" s="564">
        <f>SUM(N52:N56)</f>
        <v>0</v>
      </c>
      <c r="O51" s="565">
        <f>SUM(O52:O56)</f>
        <v>50000</v>
      </c>
      <c r="P51" s="21"/>
      <c r="Q51" s="564">
        <f t="shared" ref="Q51:AI51" si="69">SUM(Q52:Q56)</f>
        <v>0</v>
      </c>
      <c r="R51" s="564">
        <f t="shared" si="69"/>
        <v>0</v>
      </c>
      <c r="S51" s="564">
        <f t="shared" si="69"/>
        <v>0</v>
      </c>
      <c r="T51" s="564">
        <f>SUM(T52:T56)</f>
        <v>0</v>
      </c>
      <c r="U51" s="564">
        <f t="shared" si="69"/>
        <v>0</v>
      </c>
      <c r="V51" s="566">
        <f>SUM(V52:V56)</f>
        <v>0</v>
      </c>
      <c r="W51" s="567">
        <f>SUM(W52:W56)</f>
        <v>0</v>
      </c>
      <c r="X51" s="568">
        <f t="shared" si="69"/>
        <v>0</v>
      </c>
      <c r="Y51" s="567">
        <f>SUM(Y52:Y56)</f>
        <v>0</v>
      </c>
      <c r="Z51" s="567">
        <f>SUM(Z52:Z56)</f>
        <v>0</v>
      </c>
      <c r="AA51" s="567">
        <f>SUM(AA52:AA56)</f>
        <v>0</v>
      </c>
      <c r="AB51" s="568">
        <f t="shared" si="69"/>
        <v>0</v>
      </c>
      <c r="AC51" s="564">
        <f t="shared" si="69"/>
        <v>0</v>
      </c>
      <c r="AD51" s="564">
        <f t="shared" si="69"/>
        <v>0</v>
      </c>
      <c r="AE51" s="564">
        <f t="shared" si="69"/>
        <v>0</v>
      </c>
      <c r="AF51" s="564">
        <f t="shared" si="69"/>
        <v>0</v>
      </c>
      <c r="AG51" s="564">
        <f>SUM(AG52:AG56)</f>
        <v>0</v>
      </c>
      <c r="AH51" s="564">
        <f t="shared" si="69"/>
        <v>1500000</v>
      </c>
      <c r="AI51" s="564">
        <f t="shared" si="69"/>
        <v>0</v>
      </c>
      <c r="AJ51" s="565">
        <f>SUM(AJ52:AJ56)</f>
        <v>1500000</v>
      </c>
      <c r="AL51" s="565">
        <f>SUM(AL52:AL56)</f>
        <v>66783805.490000002</v>
      </c>
      <c r="AM51" s="330"/>
      <c r="AN51" s="565">
        <f>SUM(AN52:AN56)</f>
        <v>68333805.49000001</v>
      </c>
    </row>
    <row r="52" spans="1:41" x14ac:dyDescent="0.25">
      <c r="A52" s="22" t="s">
        <v>472</v>
      </c>
      <c r="B52" s="23" t="s">
        <v>473</v>
      </c>
      <c r="C52" s="354">
        <v>0</v>
      </c>
      <c r="D52" s="355">
        <v>0</v>
      </c>
      <c r="E52" s="355">
        <v>50000</v>
      </c>
      <c r="F52" s="345">
        <v>0</v>
      </c>
      <c r="G52" s="345">
        <v>0</v>
      </c>
      <c r="H52" s="345">
        <v>0</v>
      </c>
      <c r="I52" s="345">
        <v>0</v>
      </c>
      <c r="J52" s="569">
        <v>0</v>
      </c>
      <c r="K52" s="209">
        <f>SUM(C52:J52)</f>
        <v>50000</v>
      </c>
      <c r="L52" s="353">
        <v>0</v>
      </c>
      <c r="M52" s="21">
        <v>0</v>
      </c>
      <c r="N52" s="21">
        <v>0</v>
      </c>
      <c r="O52" s="559">
        <f>SUM(K52:N52)</f>
        <v>50000</v>
      </c>
      <c r="P52" s="21"/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574">
        <v>0</v>
      </c>
      <c r="W52" s="268">
        <v>0</v>
      </c>
      <c r="X52" s="575">
        <f>SUM(V52:W52)</f>
        <v>0</v>
      </c>
      <c r="Y52" s="268">
        <v>0</v>
      </c>
      <c r="Z52" s="268">
        <v>0</v>
      </c>
      <c r="AA52" s="268">
        <v>0</v>
      </c>
      <c r="AB52" s="575">
        <f>SUM(Y52:AA52)</f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559">
        <f>+Q52+R52+S52+T52+U52+X52+AB52+AC52+AD52+AE52+AF52+AG52+AH52+AI52</f>
        <v>0</v>
      </c>
      <c r="AL52" s="559">
        <v>0</v>
      </c>
      <c r="AM52" s="330"/>
      <c r="AN52" s="331">
        <f t="shared" ref="AN52:AN56" si="70">+O52+AJ52+AL52</f>
        <v>50000</v>
      </c>
    </row>
    <row r="53" spans="1:41" x14ac:dyDescent="0.25">
      <c r="A53" s="22" t="s">
        <v>474</v>
      </c>
      <c r="B53" s="23" t="s">
        <v>475</v>
      </c>
      <c r="C53" s="354">
        <v>0</v>
      </c>
      <c r="D53" s="355">
        <v>0</v>
      </c>
      <c r="E53" s="355">
        <v>0</v>
      </c>
      <c r="F53" s="345">
        <v>0</v>
      </c>
      <c r="G53" s="345">
        <v>0</v>
      </c>
      <c r="H53" s="345">
        <v>0</v>
      </c>
      <c r="I53" s="345">
        <v>0</v>
      </c>
      <c r="J53" s="569">
        <v>0</v>
      </c>
      <c r="K53" s="209">
        <f>SUM(C53:J53)</f>
        <v>0</v>
      </c>
      <c r="L53" s="353">
        <v>0</v>
      </c>
      <c r="M53" s="21">
        <v>0</v>
      </c>
      <c r="N53" s="21">
        <v>0</v>
      </c>
      <c r="O53" s="559">
        <f>SUM(K53:N53)</f>
        <v>0</v>
      </c>
      <c r="P53" s="21"/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574">
        <v>0</v>
      </c>
      <c r="W53" s="268">
        <v>0</v>
      </c>
      <c r="X53" s="575">
        <f>SUM(V53:W53)</f>
        <v>0</v>
      </c>
      <c r="Y53" s="268">
        <v>0</v>
      </c>
      <c r="Z53" s="268">
        <v>0</v>
      </c>
      <c r="AA53" s="268">
        <v>0</v>
      </c>
      <c r="AB53" s="575">
        <f>SUM(Y53:AA53)</f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1500000</v>
      </c>
      <c r="AI53" s="21">
        <v>0</v>
      </c>
      <c r="AJ53" s="559">
        <f>+Q53+R53+S53+T53+U53+X53+AB53+AC53+AD53+AE53+AF53+AG53+AH53+AI53</f>
        <v>1500000</v>
      </c>
      <c r="AL53" s="559">
        <f>+'DETALLE PROG. III'!D60+'DETALLE PROG. III'!D192</f>
        <v>35000000</v>
      </c>
      <c r="AN53" s="331">
        <f t="shared" si="70"/>
        <v>36500000</v>
      </c>
    </row>
    <row r="54" spans="1:41" x14ac:dyDescent="0.25">
      <c r="A54" s="22" t="s">
        <v>476</v>
      </c>
      <c r="B54" s="23" t="s">
        <v>477</v>
      </c>
      <c r="C54" s="354">
        <v>0</v>
      </c>
      <c r="D54" s="355">
        <v>0</v>
      </c>
      <c r="E54" s="355">
        <v>0</v>
      </c>
      <c r="F54" s="345">
        <v>0</v>
      </c>
      <c r="G54" s="345">
        <v>0</v>
      </c>
      <c r="H54" s="345">
        <v>0</v>
      </c>
      <c r="I54" s="345">
        <v>0</v>
      </c>
      <c r="J54" s="569">
        <v>0</v>
      </c>
      <c r="K54" s="209">
        <f>SUM(C54:J54)</f>
        <v>0</v>
      </c>
      <c r="L54" s="353">
        <v>0</v>
      </c>
      <c r="M54" s="21">
        <v>0</v>
      </c>
      <c r="N54" s="21">
        <v>0</v>
      </c>
      <c r="O54" s="559">
        <f>SUM(K54:N54)</f>
        <v>0</v>
      </c>
      <c r="P54" s="21"/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574">
        <v>0</v>
      </c>
      <c r="W54" s="268">
        <v>0</v>
      </c>
      <c r="X54" s="575">
        <f>SUM(V54:W54)</f>
        <v>0</v>
      </c>
      <c r="Y54" s="268">
        <v>0</v>
      </c>
      <c r="Z54" s="268">
        <v>0</v>
      </c>
      <c r="AA54" s="268">
        <v>0</v>
      </c>
      <c r="AB54" s="575">
        <f>SUM(Y54:AA54)</f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559">
        <f>+Q54+R54+S54+T54+U54+X54+AB54+AC54+AD54+AE54+AF54+AG54+AH54+AI54</f>
        <v>0</v>
      </c>
      <c r="AL54" s="559">
        <f>+'DETALLE PROG. III'!D61+'DETALLE PROG. III'!D368</f>
        <v>31783805.490000002</v>
      </c>
      <c r="AN54" s="331">
        <f t="shared" si="70"/>
        <v>31783805.490000002</v>
      </c>
    </row>
    <row r="55" spans="1:41" x14ac:dyDescent="0.25">
      <c r="A55" s="22" t="s">
        <v>478</v>
      </c>
      <c r="B55" s="23" t="s">
        <v>1540</v>
      </c>
      <c r="C55" s="342">
        <v>0</v>
      </c>
      <c r="D55" s="343">
        <v>0</v>
      </c>
      <c r="E55" s="343">
        <v>0</v>
      </c>
      <c r="F55" s="345">
        <v>0</v>
      </c>
      <c r="G55" s="345">
        <v>0</v>
      </c>
      <c r="H55" s="345">
        <v>0</v>
      </c>
      <c r="I55" s="345">
        <v>0</v>
      </c>
      <c r="J55" s="569">
        <v>0</v>
      </c>
      <c r="K55" s="209">
        <f>SUM(C55:J55)</f>
        <v>0</v>
      </c>
      <c r="L55" s="353">
        <v>0</v>
      </c>
      <c r="M55" s="21">
        <v>0</v>
      </c>
      <c r="N55" s="21">
        <v>0</v>
      </c>
      <c r="O55" s="559">
        <f>SUM(K55:N55)</f>
        <v>0</v>
      </c>
      <c r="P55" s="21"/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574">
        <v>0</v>
      </c>
      <c r="W55" s="268">
        <v>0</v>
      </c>
      <c r="X55" s="575">
        <f>SUM(V55:W55)</f>
        <v>0</v>
      </c>
      <c r="Y55" s="268">
        <v>0</v>
      </c>
      <c r="Z55" s="268">
        <v>0</v>
      </c>
      <c r="AA55" s="268">
        <v>0</v>
      </c>
      <c r="AB55" s="575">
        <f>SUM(Y55:AA55)</f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559">
        <f>+Q55+R55+S55+T55+U55+X55+AB55+AC55+AD55+AE55+AF55+AG55+AH55+AI55</f>
        <v>0</v>
      </c>
      <c r="AL55" s="559">
        <f>+'DETALLE PROG. III'!D62</f>
        <v>0</v>
      </c>
      <c r="AN55" s="331">
        <f t="shared" si="70"/>
        <v>0</v>
      </c>
    </row>
    <row r="56" spans="1:41" x14ac:dyDescent="0.25">
      <c r="A56" s="22" t="s">
        <v>480</v>
      </c>
      <c r="B56" s="23" t="s">
        <v>481</v>
      </c>
      <c r="C56" s="342">
        <v>0</v>
      </c>
      <c r="D56" s="343">
        <v>0</v>
      </c>
      <c r="E56" s="343">
        <v>0</v>
      </c>
      <c r="F56" s="345">
        <v>0</v>
      </c>
      <c r="G56" s="345">
        <v>0</v>
      </c>
      <c r="H56" s="345">
        <v>0</v>
      </c>
      <c r="I56" s="345">
        <v>0</v>
      </c>
      <c r="J56" s="569">
        <v>0</v>
      </c>
      <c r="K56" s="209">
        <f>SUM(C56:J56)</f>
        <v>0</v>
      </c>
      <c r="L56" s="353">
        <v>0</v>
      </c>
      <c r="M56" s="21">
        <v>0</v>
      </c>
      <c r="N56" s="21">
        <v>0</v>
      </c>
      <c r="O56" s="559">
        <f>SUM(K56:N56)</f>
        <v>0</v>
      </c>
      <c r="P56" s="21"/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574">
        <v>0</v>
      </c>
      <c r="W56" s="268">
        <v>0</v>
      </c>
      <c r="X56" s="575">
        <f>SUM(V56:W56)</f>
        <v>0</v>
      </c>
      <c r="Y56" s="268">
        <v>0</v>
      </c>
      <c r="Z56" s="268">
        <v>0</v>
      </c>
      <c r="AA56" s="268">
        <v>0</v>
      </c>
      <c r="AB56" s="575">
        <f>SUM(Y56:AA56)</f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559">
        <f>+Q56+R56+S56+T56+U56+X56+AB56+AC56+AD56+AE56+AF56+AG56+AH56+AI56</f>
        <v>0</v>
      </c>
      <c r="AL56" s="559">
        <v>0</v>
      </c>
      <c r="AN56" s="331">
        <f t="shared" si="70"/>
        <v>0</v>
      </c>
    </row>
    <row r="57" spans="1:41" x14ac:dyDescent="0.25">
      <c r="A57" s="24" t="s">
        <v>482</v>
      </c>
      <c r="B57" s="25" t="s">
        <v>483</v>
      </c>
      <c r="C57" s="340">
        <f t="shared" ref="C57:O57" si="71">SUM(C58:C62)</f>
        <v>0</v>
      </c>
      <c r="D57" s="341">
        <f t="shared" ref="D57" si="72">SUM(D58:D62)</f>
        <v>36885000</v>
      </c>
      <c r="E57" s="341">
        <f t="shared" si="71"/>
        <v>100000</v>
      </c>
      <c r="F57" s="564">
        <f t="shared" si="71"/>
        <v>0</v>
      </c>
      <c r="G57" s="564">
        <f t="shared" si="71"/>
        <v>0</v>
      </c>
      <c r="H57" s="564">
        <f t="shared" si="71"/>
        <v>0</v>
      </c>
      <c r="I57" s="564">
        <f t="shared" si="71"/>
        <v>0</v>
      </c>
      <c r="J57" s="568">
        <f t="shared" si="71"/>
        <v>0</v>
      </c>
      <c r="K57" s="578">
        <f t="shared" si="71"/>
        <v>36985000</v>
      </c>
      <c r="L57" s="578">
        <f t="shared" si="71"/>
        <v>150000</v>
      </c>
      <c r="M57" s="564">
        <f t="shared" si="71"/>
        <v>0</v>
      </c>
      <c r="N57" s="564">
        <f t="shared" si="71"/>
        <v>0</v>
      </c>
      <c r="O57" s="565">
        <f t="shared" si="71"/>
        <v>37135000</v>
      </c>
      <c r="P57" s="21"/>
      <c r="Q57" s="564">
        <f t="shared" ref="Q57:AI57" si="73">SUM(Q58:Q62)</f>
        <v>0</v>
      </c>
      <c r="R57" s="564">
        <f t="shared" si="73"/>
        <v>0</v>
      </c>
      <c r="S57" s="564">
        <f t="shared" si="73"/>
        <v>0</v>
      </c>
      <c r="T57" s="564">
        <f>SUM(T58:T62)</f>
        <v>0</v>
      </c>
      <c r="U57" s="564">
        <f t="shared" si="73"/>
        <v>0</v>
      </c>
      <c r="V57" s="566">
        <f>SUM(V58:V62)</f>
        <v>3300000</v>
      </c>
      <c r="W57" s="567">
        <f>SUM(W58:W62)</f>
        <v>0</v>
      </c>
      <c r="X57" s="568">
        <f t="shared" si="73"/>
        <v>3300000</v>
      </c>
      <c r="Y57" s="567">
        <f>SUM(Y58:Y62)</f>
        <v>0</v>
      </c>
      <c r="Z57" s="567">
        <f>SUM(Z58:Z62)</f>
        <v>500000</v>
      </c>
      <c r="AA57" s="567">
        <f>SUM(AA58:AA62)</f>
        <v>0</v>
      </c>
      <c r="AB57" s="568">
        <f t="shared" si="73"/>
        <v>500000</v>
      </c>
      <c r="AC57" s="564">
        <f t="shared" si="73"/>
        <v>0</v>
      </c>
      <c r="AD57" s="564">
        <f t="shared" si="73"/>
        <v>66870000</v>
      </c>
      <c r="AE57" s="564">
        <f t="shared" si="73"/>
        <v>0</v>
      </c>
      <c r="AF57" s="564">
        <f t="shared" si="73"/>
        <v>780000</v>
      </c>
      <c r="AG57" s="564">
        <f>SUM(AG58:AG62)</f>
        <v>0</v>
      </c>
      <c r="AH57" s="564">
        <f t="shared" si="73"/>
        <v>0</v>
      </c>
      <c r="AI57" s="564">
        <f t="shared" si="73"/>
        <v>0</v>
      </c>
      <c r="AJ57" s="565">
        <f>SUM(AJ58:AJ62)</f>
        <v>71450000</v>
      </c>
      <c r="AL57" s="565">
        <f>SUM(AL58:AL62)</f>
        <v>4700000</v>
      </c>
      <c r="AN57" s="565">
        <f>SUM(AN58:AN62)</f>
        <v>113285000</v>
      </c>
    </row>
    <row r="58" spans="1:41" x14ac:dyDescent="0.25">
      <c r="A58" s="22" t="s">
        <v>484</v>
      </c>
      <c r="B58" s="23" t="s">
        <v>485</v>
      </c>
      <c r="C58" s="342">
        <v>0</v>
      </c>
      <c r="D58" s="343">
        <v>1200000</v>
      </c>
      <c r="E58" s="343">
        <v>0</v>
      </c>
      <c r="F58" s="345">
        <v>0</v>
      </c>
      <c r="G58" s="345">
        <v>0</v>
      </c>
      <c r="H58" s="345">
        <v>0</v>
      </c>
      <c r="I58" s="345">
        <v>0</v>
      </c>
      <c r="J58" s="569">
        <v>0</v>
      </c>
      <c r="K58" s="209">
        <f t="shared" ref="K58:K122" si="74">SUM(C58:J58)</f>
        <v>1200000</v>
      </c>
      <c r="L58" s="353">
        <v>0</v>
      </c>
      <c r="M58" s="21">
        <v>0</v>
      </c>
      <c r="N58" s="21">
        <v>0</v>
      </c>
      <c r="O58" s="559">
        <f>SUM(K58:N58)</f>
        <v>1200000</v>
      </c>
      <c r="P58" s="21"/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574">
        <v>225000</v>
      </c>
      <c r="W58" s="268">
        <v>0</v>
      </c>
      <c r="X58" s="575">
        <f>SUM(V58:W58)</f>
        <v>225000</v>
      </c>
      <c r="Y58" s="268">
        <v>0</v>
      </c>
      <c r="Z58" s="268">
        <v>300000</v>
      </c>
      <c r="AA58" s="268">
        <v>0</v>
      </c>
      <c r="AB58" s="575">
        <f>SUM(Y58:AA58)</f>
        <v>300000</v>
      </c>
      <c r="AC58" s="21">
        <v>0</v>
      </c>
      <c r="AD58" s="21">
        <v>0</v>
      </c>
      <c r="AE58" s="21">
        <v>0</v>
      </c>
      <c r="AF58" s="21">
        <v>300000</v>
      </c>
      <c r="AG58" s="21">
        <v>0</v>
      </c>
      <c r="AH58" s="21">
        <v>0</v>
      </c>
      <c r="AI58" s="21">
        <v>0</v>
      </c>
      <c r="AJ58" s="559">
        <f>+Q58+R58+S58+T58+U58+X58+AB58+AC58+AD58+AE58+AF58+AG58+AH58+AI58</f>
        <v>825000</v>
      </c>
      <c r="AL58" s="559">
        <f>+'DETALLE PROG. III'!D64</f>
        <v>600000</v>
      </c>
      <c r="AN58" s="331">
        <f t="shared" ref="AN58:AN62" si="75">+O58+AJ58+AL58</f>
        <v>2625000</v>
      </c>
    </row>
    <row r="59" spans="1:41" x14ac:dyDescent="0.25">
      <c r="A59" s="22" t="s">
        <v>486</v>
      </c>
      <c r="B59" s="23" t="s">
        <v>487</v>
      </c>
      <c r="C59" s="342">
        <v>0</v>
      </c>
      <c r="D59" s="343">
        <v>13500000</v>
      </c>
      <c r="E59" s="343">
        <v>0</v>
      </c>
      <c r="F59" s="345">
        <v>0</v>
      </c>
      <c r="G59" s="345">
        <v>0</v>
      </c>
      <c r="H59" s="345">
        <v>0</v>
      </c>
      <c r="I59" s="345">
        <v>0</v>
      </c>
      <c r="J59" s="569">
        <v>0</v>
      </c>
      <c r="K59" s="209">
        <f t="shared" si="74"/>
        <v>13500000</v>
      </c>
      <c r="L59" s="353">
        <v>0</v>
      </c>
      <c r="M59" s="21">
        <v>0</v>
      </c>
      <c r="N59" s="21">
        <v>0</v>
      </c>
      <c r="O59" s="559">
        <f>SUM(K59:N59)</f>
        <v>13500000</v>
      </c>
      <c r="P59" s="21"/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574">
        <v>500000</v>
      </c>
      <c r="W59" s="268">
        <v>0</v>
      </c>
      <c r="X59" s="575">
        <f>SUM(V59:W59)</f>
        <v>500000</v>
      </c>
      <c r="Y59" s="268">
        <v>0</v>
      </c>
      <c r="Z59" s="268">
        <v>200000</v>
      </c>
      <c r="AA59" s="268">
        <v>0</v>
      </c>
      <c r="AB59" s="575">
        <f>SUM(Y59:AA59)</f>
        <v>200000</v>
      </c>
      <c r="AC59" s="21">
        <v>0</v>
      </c>
      <c r="AD59" s="21">
        <v>0</v>
      </c>
      <c r="AE59" s="21">
        <v>0</v>
      </c>
      <c r="AF59" s="21">
        <v>480000</v>
      </c>
      <c r="AG59" s="21">
        <v>0</v>
      </c>
      <c r="AH59" s="21">
        <v>0</v>
      </c>
      <c r="AI59" s="21">
        <v>0</v>
      </c>
      <c r="AJ59" s="559">
        <f>+Q59+R59+S59+T59+U59+X59+AB59+AC59+AD59+AE59+AF59+AG59+AH59+AI59</f>
        <v>1180000</v>
      </c>
      <c r="AL59" s="559">
        <f>+'DETALLE PROG. III'!D65</f>
        <v>2500000</v>
      </c>
      <c r="AN59" s="331">
        <f t="shared" si="75"/>
        <v>17180000</v>
      </c>
    </row>
    <row r="60" spans="1:41" x14ac:dyDescent="0.25">
      <c r="A60" s="22" t="s">
        <v>488</v>
      </c>
      <c r="B60" s="23" t="s">
        <v>489</v>
      </c>
      <c r="C60" s="342">
        <v>0</v>
      </c>
      <c r="D60" s="343">
        <v>0</v>
      </c>
      <c r="E60" s="343">
        <v>100000</v>
      </c>
      <c r="F60" s="345">
        <v>0</v>
      </c>
      <c r="G60" s="345">
        <v>0</v>
      </c>
      <c r="H60" s="345">
        <v>0</v>
      </c>
      <c r="I60" s="345">
        <v>0</v>
      </c>
      <c r="J60" s="569">
        <v>0</v>
      </c>
      <c r="K60" s="209">
        <f t="shared" si="74"/>
        <v>100000</v>
      </c>
      <c r="L60" s="353">
        <v>100000</v>
      </c>
      <c r="M60" s="21">
        <v>0</v>
      </c>
      <c r="N60" s="21">
        <v>0</v>
      </c>
      <c r="O60" s="559">
        <f>SUM(K60:N60)</f>
        <v>200000</v>
      </c>
      <c r="P60" s="21"/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574">
        <v>75000</v>
      </c>
      <c r="W60" s="268">
        <v>0</v>
      </c>
      <c r="X60" s="575">
        <f>SUM(V60:W60)</f>
        <v>75000</v>
      </c>
      <c r="Y60" s="268">
        <v>0</v>
      </c>
      <c r="Z60" s="268">
        <v>0</v>
      </c>
      <c r="AA60" s="268">
        <v>0</v>
      </c>
      <c r="AB60" s="575">
        <f>SUM(Y60:AA60)</f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559">
        <f>+Q60+R60+S60+T60+U60+X60+AB60+AC60+AD60+AE60+AF60+AG60+AH60+AI60</f>
        <v>75000</v>
      </c>
      <c r="AL60" s="559">
        <f>+'DETALLE PROG. III'!D66</f>
        <v>100000</v>
      </c>
      <c r="AN60" s="331">
        <f t="shared" si="75"/>
        <v>375000</v>
      </c>
    </row>
    <row r="61" spans="1:41" x14ac:dyDescent="0.25">
      <c r="A61" s="22" t="s">
        <v>490</v>
      </c>
      <c r="B61" s="23" t="s">
        <v>491</v>
      </c>
      <c r="C61" s="342">
        <v>0</v>
      </c>
      <c r="D61" s="343">
        <v>22035000</v>
      </c>
      <c r="E61" s="343">
        <v>0</v>
      </c>
      <c r="F61" s="345">
        <v>0</v>
      </c>
      <c r="G61" s="345">
        <v>0</v>
      </c>
      <c r="H61" s="345">
        <v>0</v>
      </c>
      <c r="I61" s="345">
        <v>0</v>
      </c>
      <c r="J61" s="569">
        <v>0</v>
      </c>
      <c r="K61" s="209">
        <f t="shared" si="74"/>
        <v>22035000</v>
      </c>
      <c r="L61" s="353">
        <v>50000</v>
      </c>
      <c r="M61" s="21">
        <v>0</v>
      </c>
      <c r="N61" s="21">
        <v>0</v>
      </c>
      <c r="O61" s="559">
        <f>SUM(K61:N61)</f>
        <v>22085000</v>
      </c>
      <c r="P61" s="21"/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574">
        <v>2500000</v>
      </c>
      <c r="W61" s="268">
        <v>0</v>
      </c>
      <c r="X61" s="575">
        <f>SUM(V61:W61)</f>
        <v>2500000</v>
      </c>
      <c r="Y61" s="268">
        <v>0</v>
      </c>
      <c r="Z61" s="268">
        <v>0</v>
      </c>
      <c r="AA61" s="268">
        <v>0</v>
      </c>
      <c r="AB61" s="575">
        <f>SUM(Y61:AA61)</f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559">
        <f>+Q61+R61+S61+T61+U61+X61+AB61+AC61+AD61+AE61+AF61+AG61+AH61+AI61</f>
        <v>2500000</v>
      </c>
      <c r="AL61" s="559">
        <f>+'DETALLE PROG. III'!D67</f>
        <v>1500000</v>
      </c>
      <c r="AN61" s="331">
        <f t="shared" si="75"/>
        <v>26085000</v>
      </c>
    </row>
    <row r="62" spans="1:41" x14ac:dyDescent="0.25">
      <c r="A62" s="22" t="s">
        <v>492</v>
      </c>
      <c r="B62" s="23" t="s">
        <v>493</v>
      </c>
      <c r="C62" s="342">
        <v>0</v>
      </c>
      <c r="D62" s="343">
        <v>150000</v>
      </c>
      <c r="E62" s="343">
        <v>0</v>
      </c>
      <c r="F62" s="345">
        <v>0</v>
      </c>
      <c r="G62" s="345">
        <v>0</v>
      </c>
      <c r="H62" s="345">
        <v>0</v>
      </c>
      <c r="I62" s="345">
        <v>0</v>
      </c>
      <c r="J62" s="569">
        <v>0</v>
      </c>
      <c r="K62" s="209">
        <f t="shared" si="74"/>
        <v>150000</v>
      </c>
      <c r="L62" s="353">
        <v>0</v>
      </c>
      <c r="M62" s="21">
        <v>0</v>
      </c>
      <c r="N62" s="21">
        <v>0</v>
      </c>
      <c r="O62" s="559">
        <f>SUM(K62:N62)</f>
        <v>150000</v>
      </c>
      <c r="P62" s="21"/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574">
        <v>0</v>
      </c>
      <c r="W62" s="268">
        <v>0</v>
      </c>
      <c r="X62" s="575">
        <f>SUM(V62:W62)</f>
        <v>0</v>
      </c>
      <c r="Y62" s="268">
        <v>0</v>
      </c>
      <c r="Z62" s="268">
        <v>0</v>
      </c>
      <c r="AA62" s="268">
        <v>0</v>
      </c>
      <c r="AB62" s="575">
        <f>SUM(Y62:AA62)</f>
        <v>0</v>
      </c>
      <c r="AC62" s="21">
        <v>0</v>
      </c>
      <c r="AD62" s="762">
        <v>66870000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559">
        <f>+Q62+R62+S62+T62+U62+X62+AB62+AC62+AD62+AE62+AF62+AG62+AH62+AI62</f>
        <v>66870000</v>
      </c>
      <c r="AL62" s="559">
        <v>0</v>
      </c>
      <c r="AN62" s="331">
        <f t="shared" si="75"/>
        <v>67020000</v>
      </c>
    </row>
    <row r="63" spans="1:41" x14ac:dyDescent="0.25">
      <c r="A63" s="24" t="s">
        <v>494</v>
      </c>
      <c r="B63" s="25" t="s">
        <v>495</v>
      </c>
      <c r="C63" s="579">
        <f t="shared" ref="C63:J63" si="76">SUM(C64:C70)</f>
        <v>0</v>
      </c>
      <c r="D63" s="564">
        <f t="shared" ref="D63" si="77">SUM(D64:D70)</f>
        <v>22800000</v>
      </c>
      <c r="E63" s="564">
        <f t="shared" si="76"/>
        <v>2350000</v>
      </c>
      <c r="F63" s="564">
        <f t="shared" si="76"/>
        <v>1500000</v>
      </c>
      <c r="G63" s="564">
        <f t="shared" si="76"/>
        <v>2000000</v>
      </c>
      <c r="H63" s="564">
        <f t="shared" si="76"/>
        <v>0</v>
      </c>
      <c r="I63" s="564">
        <f t="shared" si="76"/>
        <v>0</v>
      </c>
      <c r="J63" s="568">
        <f t="shared" si="76"/>
        <v>400000</v>
      </c>
      <c r="K63" s="564">
        <f>SUM(K64:K70)</f>
        <v>29050000</v>
      </c>
      <c r="L63" s="578">
        <f>SUM(L64:L70)</f>
        <v>500000</v>
      </c>
      <c r="M63" s="564">
        <f>SUM(M64:M70)</f>
        <v>0</v>
      </c>
      <c r="N63" s="564">
        <f>SUM(N64:N70)</f>
        <v>0</v>
      </c>
      <c r="O63" s="565">
        <f>SUM(O64:O70)</f>
        <v>29550000</v>
      </c>
      <c r="P63" s="21"/>
      <c r="Q63" s="564">
        <f t="shared" ref="Q63:AI63" si="78">SUM(Q64:Q70)</f>
        <v>0</v>
      </c>
      <c r="R63" s="564">
        <f t="shared" si="78"/>
        <v>0</v>
      </c>
      <c r="S63" s="564">
        <f t="shared" si="78"/>
        <v>0</v>
      </c>
      <c r="T63" s="564">
        <f>SUM(T64:T70)</f>
        <v>0</v>
      </c>
      <c r="U63" s="564">
        <f t="shared" si="78"/>
        <v>0</v>
      </c>
      <c r="V63" s="566">
        <f>SUM(V64:V70)</f>
        <v>284000</v>
      </c>
      <c r="W63" s="567">
        <f>SUM(W64:W70)</f>
        <v>0</v>
      </c>
      <c r="X63" s="568">
        <f t="shared" si="78"/>
        <v>284000</v>
      </c>
      <c r="Y63" s="567">
        <f>SUM(Y64:Y70)</f>
        <v>35500</v>
      </c>
      <c r="Z63" s="567">
        <f>SUM(Z64:Z70)</f>
        <v>0</v>
      </c>
      <c r="AA63" s="567">
        <f>SUM(AA64:AA70)</f>
        <v>0</v>
      </c>
      <c r="AB63" s="568">
        <f t="shared" si="78"/>
        <v>35500</v>
      </c>
      <c r="AC63" s="564">
        <f t="shared" si="78"/>
        <v>0</v>
      </c>
      <c r="AD63" s="564">
        <f t="shared" si="78"/>
        <v>0</v>
      </c>
      <c r="AE63" s="564">
        <f t="shared" si="78"/>
        <v>0</v>
      </c>
      <c r="AF63" s="564">
        <f t="shared" si="78"/>
        <v>0</v>
      </c>
      <c r="AG63" s="564">
        <f>SUM(AG64:AG70)</f>
        <v>0</v>
      </c>
      <c r="AH63" s="564">
        <f t="shared" si="78"/>
        <v>0</v>
      </c>
      <c r="AI63" s="564">
        <f t="shared" si="78"/>
        <v>0</v>
      </c>
      <c r="AJ63" s="565">
        <f>SUM(AJ64:AJ70)</f>
        <v>319500</v>
      </c>
      <c r="AL63" s="565">
        <f>SUM(AL64:AL70)</f>
        <v>5300000</v>
      </c>
      <c r="AN63" s="565">
        <f>SUM(AN64:AN70)</f>
        <v>35169500</v>
      </c>
    </row>
    <row r="64" spans="1:41" x14ac:dyDescent="0.25">
      <c r="A64" s="22" t="s">
        <v>496</v>
      </c>
      <c r="B64" s="23" t="s">
        <v>497</v>
      </c>
      <c r="C64" s="342">
        <v>0</v>
      </c>
      <c r="D64" s="343">
        <v>0</v>
      </c>
      <c r="E64" s="343">
        <v>500000</v>
      </c>
      <c r="F64" s="345">
        <v>0</v>
      </c>
      <c r="G64" s="345">
        <v>0</v>
      </c>
      <c r="H64" s="345">
        <v>0</v>
      </c>
      <c r="I64" s="345">
        <v>0</v>
      </c>
      <c r="J64" s="569">
        <v>100000</v>
      </c>
      <c r="K64" s="209">
        <f t="shared" si="74"/>
        <v>600000</v>
      </c>
      <c r="L64" s="353">
        <v>100000</v>
      </c>
      <c r="N64" s="21">
        <v>0</v>
      </c>
      <c r="O64" s="559">
        <f t="shared" ref="O64:O70" si="79">SUM(K64:N64)</f>
        <v>700000</v>
      </c>
      <c r="P64" s="21"/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574">
        <v>0</v>
      </c>
      <c r="W64" s="268">
        <v>0</v>
      </c>
      <c r="X64" s="575">
        <f t="shared" ref="X64:X70" si="80">SUM(V64:W64)</f>
        <v>0</v>
      </c>
      <c r="Y64" s="268">
        <v>0</v>
      </c>
      <c r="Z64" s="268">
        <v>0</v>
      </c>
      <c r="AA64" s="268">
        <v>0</v>
      </c>
      <c r="AB64" s="575">
        <f t="shared" ref="AB64:AB70" si="81">SUM(Y64:AA64)</f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559">
        <f t="shared" ref="AJ64:AJ70" si="82">+Q64+R64+S64+T64+U64+X64+AB64+AC64+AD64+AE64+AF64+AG64+AH64+AI64</f>
        <v>0</v>
      </c>
      <c r="AL64" s="559">
        <f>+'DETALLE PROG. III'!D69+'DETALLE PROG. III'!D256+'DETALLE PROG. III'!D326</f>
        <v>1500000</v>
      </c>
      <c r="AN64" s="331">
        <f t="shared" ref="AN64:AN70" si="83">+O64+AJ64+AL64</f>
        <v>2200000</v>
      </c>
    </row>
    <row r="65" spans="1:53" x14ac:dyDescent="0.25">
      <c r="A65" s="22" t="s">
        <v>498</v>
      </c>
      <c r="B65" s="23" t="s">
        <v>499</v>
      </c>
      <c r="C65" s="342">
        <v>0</v>
      </c>
      <c r="D65" s="343">
        <v>0</v>
      </c>
      <c r="E65" s="343">
        <v>500000</v>
      </c>
      <c r="F65" s="345">
        <v>0</v>
      </c>
      <c r="G65" s="345">
        <v>2000000</v>
      </c>
      <c r="H65" s="345">
        <v>0</v>
      </c>
      <c r="I65" s="345">
        <v>0</v>
      </c>
      <c r="J65" s="569">
        <v>100000</v>
      </c>
      <c r="K65" s="209">
        <f t="shared" si="74"/>
        <v>2600000</v>
      </c>
      <c r="L65" s="353">
        <v>200000</v>
      </c>
      <c r="M65" s="21">
        <v>0</v>
      </c>
      <c r="N65" s="21">
        <v>0</v>
      </c>
      <c r="O65" s="559">
        <f t="shared" si="79"/>
        <v>2800000</v>
      </c>
      <c r="P65" s="21"/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777">
        <v>213000</v>
      </c>
      <c r="W65" s="268">
        <v>0</v>
      </c>
      <c r="X65" s="575">
        <f t="shared" si="80"/>
        <v>213000</v>
      </c>
      <c r="Y65" s="268">
        <v>0</v>
      </c>
      <c r="Z65" s="268">
        <v>0</v>
      </c>
      <c r="AA65" s="268">
        <v>0</v>
      </c>
      <c r="AB65" s="575">
        <f t="shared" si="81"/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21">
        <v>0</v>
      </c>
      <c r="AJ65" s="559">
        <f t="shared" si="82"/>
        <v>213000</v>
      </c>
      <c r="AL65" s="559">
        <f>+'DETALLE PROG. III'!D70+'DETALLE PROG. III'!D256+'DETALLE PROG. III'!D327</f>
        <v>2500000</v>
      </c>
      <c r="AN65" s="331">
        <f t="shared" si="83"/>
        <v>5513000</v>
      </c>
    </row>
    <row r="66" spans="1:53" x14ac:dyDescent="0.25">
      <c r="A66" s="22" t="s">
        <v>500</v>
      </c>
      <c r="B66" s="23" t="s">
        <v>501</v>
      </c>
      <c r="C66" s="342">
        <v>0</v>
      </c>
      <c r="D66" s="343">
        <v>0</v>
      </c>
      <c r="E66" s="343">
        <v>250000</v>
      </c>
      <c r="F66" s="345">
        <v>1500000</v>
      </c>
      <c r="G66" s="345">
        <v>0</v>
      </c>
      <c r="H66" s="345">
        <v>0</v>
      </c>
      <c r="I66" s="345">
        <v>0</v>
      </c>
      <c r="J66" s="569">
        <v>200000</v>
      </c>
      <c r="K66" s="209">
        <f t="shared" si="74"/>
        <v>1950000</v>
      </c>
      <c r="L66" s="353">
        <v>200000</v>
      </c>
      <c r="M66" s="21">
        <v>0</v>
      </c>
      <c r="N66" s="21">
        <v>0</v>
      </c>
      <c r="O66" s="559">
        <f t="shared" si="79"/>
        <v>2150000</v>
      </c>
      <c r="P66" s="21"/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777">
        <v>71000</v>
      </c>
      <c r="W66" s="268">
        <v>0</v>
      </c>
      <c r="X66" s="575">
        <f t="shared" si="80"/>
        <v>71000</v>
      </c>
      <c r="Y66" s="773">
        <v>35500</v>
      </c>
      <c r="Z66" s="268">
        <v>0</v>
      </c>
      <c r="AA66" s="268">
        <v>0</v>
      </c>
      <c r="AB66" s="575">
        <f t="shared" si="81"/>
        <v>35500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559">
        <f t="shared" si="82"/>
        <v>106500</v>
      </c>
      <c r="AL66" s="559">
        <f>+'DETALLE PROG. III'!D71+'DETALLE PROG. III'!D258+'DETALLE PROG. III'!D328</f>
        <v>500000</v>
      </c>
      <c r="AN66" s="331">
        <f t="shared" si="83"/>
        <v>2756500</v>
      </c>
    </row>
    <row r="67" spans="1:53" x14ac:dyDescent="0.25">
      <c r="A67" s="22" t="s">
        <v>502</v>
      </c>
      <c r="B67" s="23" t="s">
        <v>503</v>
      </c>
      <c r="C67" s="342">
        <v>0</v>
      </c>
      <c r="D67" s="343">
        <v>0</v>
      </c>
      <c r="E67" s="343">
        <v>150000</v>
      </c>
      <c r="F67" s="345">
        <v>0</v>
      </c>
      <c r="G67" s="345">
        <v>0</v>
      </c>
      <c r="H67" s="345">
        <v>0</v>
      </c>
      <c r="I67" s="345">
        <v>0</v>
      </c>
      <c r="J67" s="569">
        <v>0</v>
      </c>
      <c r="K67" s="209">
        <f t="shared" si="74"/>
        <v>150000</v>
      </c>
      <c r="L67" s="353">
        <v>0</v>
      </c>
      <c r="M67" s="21">
        <v>0</v>
      </c>
      <c r="N67" s="21">
        <v>0</v>
      </c>
      <c r="O67" s="559">
        <f t="shared" si="79"/>
        <v>150000</v>
      </c>
      <c r="P67" s="21"/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574">
        <v>0</v>
      </c>
      <c r="W67" s="268">
        <v>0</v>
      </c>
      <c r="X67" s="575">
        <f t="shared" si="80"/>
        <v>0</v>
      </c>
      <c r="Y67" s="268">
        <v>0</v>
      </c>
      <c r="Z67" s="268">
        <v>0</v>
      </c>
      <c r="AA67" s="268">
        <v>0</v>
      </c>
      <c r="AB67" s="575">
        <f t="shared" si="81"/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21">
        <v>0</v>
      </c>
      <c r="AJ67" s="559">
        <f t="shared" si="82"/>
        <v>0</v>
      </c>
      <c r="AL67" s="559">
        <v>0</v>
      </c>
      <c r="AN67" s="331">
        <f t="shared" si="83"/>
        <v>150000</v>
      </c>
    </row>
    <row r="68" spans="1:53" x14ac:dyDescent="0.25">
      <c r="A68" s="22" t="s">
        <v>504</v>
      </c>
      <c r="B68" s="23" t="s">
        <v>505</v>
      </c>
      <c r="C68" s="342">
        <v>0</v>
      </c>
      <c r="D68" s="343">
        <v>0</v>
      </c>
      <c r="E68" s="343">
        <v>0</v>
      </c>
      <c r="F68" s="345">
        <v>0</v>
      </c>
      <c r="G68" s="345">
        <v>0</v>
      </c>
      <c r="H68" s="345">
        <v>0</v>
      </c>
      <c r="I68" s="345">
        <v>0</v>
      </c>
      <c r="J68" s="569">
        <v>0</v>
      </c>
      <c r="K68" s="209">
        <f t="shared" si="74"/>
        <v>0</v>
      </c>
      <c r="L68" s="353">
        <v>0</v>
      </c>
      <c r="M68" s="21">
        <v>0</v>
      </c>
      <c r="N68" s="21">
        <v>0</v>
      </c>
      <c r="O68" s="559">
        <f t="shared" si="79"/>
        <v>0</v>
      </c>
      <c r="P68" s="21"/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574">
        <v>0</v>
      </c>
      <c r="W68" s="268">
        <v>0</v>
      </c>
      <c r="X68" s="575">
        <f t="shared" si="80"/>
        <v>0</v>
      </c>
      <c r="Y68" s="268">
        <v>0</v>
      </c>
      <c r="Z68" s="268">
        <v>0</v>
      </c>
      <c r="AA68" s="268">
        <v>0</v>
      </c>
      <c r="AB68" s="575">
        <f t="shared" si="81"/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559">
        <f t="shared" si="82"/>
        <v>0</v>
      </c>
      <c r="AL68" s="559">
        <v>0</v>
      </c>
      <c r="AN68" s="331">
        <f t="shared" si="83"/>
        <v>0</v>
      </c>
    </row>
    <row r="69" spans="1:53" x14ac:dyDescent="0.25">
      <c r="A69" s="22" t="s">
        <v>506</v>
      </c>
      <c r="B69" s="23" t="s">
        <v>507</v>
      </c>
      <c r="C69" s="342">
        <v>0</v>
      </c>
      <c r="D69" s="343">
        <f>12000000+4200000</f>
        <v>16200000</v>
      </c>
      <c r="E69" s="343">
        <v>0</v>
      </c>
      <c r="F69" s="345">
        <v>0</v>
      </c>
      <c r="G69" s="345">
        <v>0</v>
      </c>
      <c r="H69" s="345">
        <v>0</v>
      </c>
      <c r="I69" s="345">
        <v>0</v>
      </c>
      <c r="J69" s="569">
        <v>0</v>
      </c>
      <c r="K69" s="209">
        <f t="shared" si="74"/>
        <v>16200000</v>
      </c>
      <c r="L69" s="353">
        <v>0</v>
      </c>
      <c r="M69" s="21">
        <v>0</v>
      </c>
      <c r="N69" s="21">
        <v>0</v>
      </c>
      <c r="O69" s="559">
        <f t="shared" si="79"/>
        <v>16200000</v>
      </c>
      <c r="P69" s="21"/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574">
        <v>0</v>
      </c>
      <c r="W69" s="268">
        <v>0</v>
      </c>
      <c r="X69" s="575">
        <f t="shared" si="80"/>
        <v>0</v>
      </c>
      <c r="Y69" s="268">
        <v>0</v>
      </c>
      <c r="Z69" s="268">
        <v>0</v>
      </c>
      <c r="AA69" s="268">
        <v>0</v>
      </c>
      <c r="AB69" s="575">
        <f t="shared" si="81"/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  <c r="AI69" s="21">
        <v>0</v>
      </c>
      <c r="AJ69" s="559">
        <f t="shared" si="82"/>
        <v>0</v>
      </c>
      <c r="AL69" s="559">
        <v>0</v>
      </c>
      <c r="AN69" s="331">
        <f t="shared" si="83"/>
        <v>16200000</v>
      </c>
    </row>
    <row r="70" spans="1:53" x14ac:dyDescent="0.25">
      <c r="A70" s="22" t="s">
        <v>508</v>
      </c>
      <c r="B70" s="23" t="s">
        <v>509</v>
      </c>
      <c r="C70" s="342">
        <v>0</v>
      </c>
      <c r="D70" s="343">
        <v>6600000</v>
      </c>
      <c r="E70" s="343">
        <v>950000</v>
      </c>
      <c r="F70" s="345">
        <v>0</v>
      </c>
      <c r="G70" s="345">
        <v>0</v>
      </c>
      <c r="H70" s="345">
        <v>0</v>
      </c>
      <c r="I70" s="345">
        <v>0</v>
      </c>
      <c r="J70" s="569">
        <v>0</v>
      </c>
      <c r="K70" s="209">
        <f t="shared" si="74"/>
        <v>7550000</v>
      </c>
      <c r="L70" s="353">
        <v>0</v>
      </c>
      <c r="M70" s="21">
        <v>0</v>
      </c>
      <c r="N70" s="21">
        <v>0</v>
      </c>
      <c r="O70" s="559">
        <f t="shared" si="79"/>
        <v>7550000</v>
      </c>
      <c r="P70" s="21"/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574">
        <v>0</v>
      </c>
      <c r="W70" s="268">
        <v>0</v>
      </c>
      <c r="X70" s="575">
        <f t="shared" si="80"/>
        <v>0</v>
      </c>
      <c r="Y70" s="268">
        <v>0</v>
      </c>
      <c r="Z70" s="268">
        <v>0</v>
      </c>
      <c r="AA70" s="268">
        <v>0</v>
      </c>
      <c r="AB70" s="575">
        <f t="shared" si="81"/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559">
        <f t="shared" si="82"/>
        <v>0</v>
      </c>
      <c r="AL70" s="559">
        <f>+'DETALLE PROG. III'!D72</f>
        <v>800000</v>
      </c>
      <c r="AN70" s="331">
        <f t="shared" si="83"/>
        <v>8350000</v>
      </c>
    </row>
    <row r="71" spans="1:53" x14ac:dyDescent="0.25">
      <c r="A71" s="24" t="s">
        <v>510</v>
      </c>
      <c r="B71" s="25" t="s">
        <v>511</v>
      </c>
      <c r="C71" s="579">
        <f t="shared" ref="C71:J71" si="84">SUM(C72:C78)</f>
        <v>0</v>
      </c>
      <c r="D71" s="564">
        <f t="shared" ref="D71" si="85">SUM(D72:D78)</f>
        <v>650000</v>
      </c>
      <c r="E71" s="564">
        <f t="shared" si="84"/>
        <v>68000</v>
      </c>
      <c r="F71" s="564">
        <f>SUM(F72:F78)</f>
        <v>0</v>
      </c>
      <c r="G71" s="564">
        <f t="shared" si="84"/>
        <v>0</v>
      </c>
      <c r="H71" s="564">
        <f t="shared" si="84"/>
        <v>0</v>
      </c>
      <c r="I71" s="564">
        <f t="shared" si="84"/>
        <v>0</v>
      </c>
      <c r="J71" s="568">
        <f t="shared" si="84"/>
        <v>0</v>
      </c>
      <c r="K71" s="564">
        <f>SUM(K72:K78)</f>
        <v>718000</v>
      </c>
      <c r="L71" s="578">
        <f>SUM(L72:L78)</f>
        <v>0</v>
      </c>
      <c r="M71" s="564">
        <f>SUM(M72:M78)</f>
        <v>0</v>
      </c>
      <c r="N71" s="564">
        <f>SUM(N72:N78)</f>
        <v>0</v>
      </c>
      <c r="O71" s="565">
        <f>SUM(O72:O78)</f>
        <v>718000</v>
      </c>
      <c r="P71" s="21"/>
      <c r="Q71" s="564">
        <f t="shared" ref="Q71:AI71" si="86">SUM(Q72:Q78)</f>
        <v>0</v>
      </c>
      <c r="R71" s="564">
        <f t="shared" si="86"/>
        <v>10365079.359999999</v>
      </c>
      <c r="S71" s="564">
        <f t="shared" si="86"/>
        <v>50000</v>
      </c>
      <c r="T71" s="564">
        <f>SUM(T72:T78)</f>
        <v>0</v>
      </c>
      <c r="U71" s="564">
        <f t="shared" si="86"/>
        <v>0</v>
      </c>
      <c r="V71" s="566">
        <f>SUM(V72:V78)</f>
        <v>12780000</v>
      </c>
      <c r="W71" s="567">
        <f>SUM(W72:W78)</f>
        <v>0</v>
      </c>
      <c r="X71" s="568">
        <f t="shared" si="86"/>
        <v>12780000</v>
      </c>
      <c r="Y71" s="567">
        <f>SUM(Y72:Y78)</f>
        <v>0</v>
      </c>
      <c r="Z71" s="567">
        <f>SUM(Z72:Z78)</f>
        <v>0</v>
      </c>
      <c r="AA71" s="567">
        <f>SUM(AA72:AA78)</f>
        <v>12720000</v>
      </c>
      <c r="AB71" s="568">
        <f t="shared" si="86"/>
        <v>12720000</v>
      </c>
      <c r="AC71" s="564">
        <f t="shared" si="86"/>
        <v>599700</v>
      </c>
      <c r="AD71" s="564">
        <f t="shared" si="86"/>
        <v>0</v>
      </c>
      <c r="AE71" s="564">
        <f t="shared" si="86"/>
        <v>0</v>
      </c>
      <c r="AF71" s="564">
        <f t="shared" si="86"/>
        <v>35500</v>
      </c>
      <c r="AG71" s="564">
        <f>SUM(AG72:AG78)</f>
        <v>0</v>
      </c>
      <c r="AH71" s="564">
        <f t="shared" si="86"/>
        <v>500000</v>
      </c>
      <c r="AI71" s="564">
        <f t="shared" si="86"/>
        <v>0</v>
      </c>
      <c r="AJ71" s="565">
        <f>SUM(AJ72:AJ78)</f>
        <v>37050279.359999999</v>
      </c>
      <c r="AL71" s="565">
        <f>SUM(AL72:AL78)</f>
        <v>158889172.43000001</v>
      </c>
      <c r="AN71" s="565">
        <f>SUM(AN72:AN78)</f>
        <v>196657451.79000002</v>
      </c>
      <c r="AO71" s="21">
        <f>+'DETALLE PROG. III'!G390</f>
        <v>0</v>
      </c>
    </row>
    <row r="72" spans="1:53" x14ac:dyDescent="0.25">
      <c r="A72" s="22" t="s">
        <v>512</v>
      </c>
      <c r="B72" s="23" t="s">
        <v>513</v>
      </c>
      <c r="C72" s="342">
        <v>0</v>
      </c>
      <c r="D72" s="343">
        <v>0</v>
      </c>
      <c r="E72" s="343">
        <v>0</v>
      </c>
      <c r="F72" s="345">
        <v>0</v>
      </c>
      <c r="G72" s="345">
        <v>0</v>
      </c>
      <c r="H72" s="345">
        <v>0</v>
      </c>
      <c r="I72" s="345">
        <v>0</v>
      </c>
      <c r="J72" s="569">
        <v>0</v>
      </c>
      <c r="K72" s="209">
        <f t="shared" si="74"/>
        <v>0</v>
      </c>
      <c r="L72" s="353">
        <v>0</v>
      </c>
      <c r="M72" s="21">
        <v>0</v>
      </c>
      <c r="N72" s="21">
        <v>0</v>
      </c>
      <c r="O72" s="559">
        <f t="shared" ref="O72:O77" si="87">SUM(K72:N72)</f>
        <v>0</v>
      </c>
      <c r="P72" s="21"/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574">
        <v>0</v>
      </c>
      <c r="W72" s="268">
        <v>0</v>
      </c>
      <c r="X72" s="575">
        <f t="shared" ref="X72:X78" si="88">SUM(V72:W72)</f>
        <v>0</v>
      </c>
      <c r="Y72" s="268">
        <v>0</v>
      </c>
      <c r="Z72" s="268">
        <v>0</v>
      </c>
      <c r="AA72" s="268">
        <v>0</v>
      </c>
      <c r="AB72" s="575">
        <f t="shared" ref="AB72:AB77" si="89">SUM(Y72:AA72)</f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559">
        <f t="shared" ref="AJ72:AJ77" si="90">+Q72+R72+S72+T72+U72+X72+AB72+AC72+AD72+AE72+AF72+AG72+AH72+AI72</f>
        <v>0</v>
      </c>
      <c r="AL72" s="559">
        <f>+'DETALLE PROG. III'!D338</f>
        <v>0</v>
      </c>
      <c r="AN72" s="331">
        <f t="shared" ref="AN72:AN80" si="91">+O72+AJ72+AL72</f>
        <v>0</v>
      </c>
      <c r="AO72" s="21">
        <f>+AO71-AL71</f>
        <v>-158889172.43000001</v>
      </c>
    </row>
    <row r="73" spans="1:53" x14ac:dyDescent="0.25">
      <c r="A73" s="22" t="s">
        <v>514</v>
      </c>
      <c r="B73" s="23" t="s">
        <v>515</v>
      </c>
      <c r="C73" s="342">
        <v>0</v>
      </c>
      <c r="D73" s="343">
        <v>0</v>
      </c>
      <c r="E73" s="343">
        <v>0</v>
      </c>
      <c r="F73" s="345">
        <v>0</v>
      </c>
      <c r="G73" s="345">
        <v>0</v>
      </c>
      <c r="H73" s="345">
        <v>0</v>
      </c>
      <c r="I73" s="345">
        <v>0</v>
      </c>
      <c r="J73" s="569">
        <v>0</v>
      </c>
      <c r="K73" s="209">
        <f t="shared" si="74"/>
        <v>0</v>
      </c>
      <c r="L73" s="716">
        <v>0</v>
      </c>
      <c r="M73" s="21">
        <v>0</v>
      </c>
      <c r="N73" s="21">
        <v>0</v>
      </c>
      <c r="O73" s="559">
        <f t="shared" si="87"/>
        <v>0</v>
      </c>
      <c r="P73" s="21"/>
      <c r="Q73" s="209">
        <v>0</v>
      </c>
      <c r="R73" s="209">
        <v>0</v>
      </c>
      <c r="S73" s="209">
        <v>0</v>
      </c>
      <c r="T73" s="209">
        <v>0</v>
      </c>
      <c r="U73" s="21">
        <v>0</v>
      </c>
      <c r="V73" s="574">
        <v>0</v>
      </c>
      <c r="W73" s="268">
        <v>0</v>
      </c>
      <c r="X73" s="575">
        <f t="shared" si="88"/>
        <v>0</v>
      </c>
      <c r="Y73" s="268">
        <v>0</v>
      </c>
      <c r="Z73" s="268">
        <v>0</v>
      </c>
      <c r="AA73" s="268">
        <v>0</v>
      </c>
      <c r="AB73" s="575">
        <f t="shared" si="89"/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559">
        <f t="shared" si="90"/>
        <v>0</v>
      </c>
      <c r="AL73" s="559">
        <f>+'DETALLE PROG. III'!D74+'DETALLE PROG. III'!D339</f>
        <v>5000000</v>
      </c>
      <c r="AN73" s="331">
        <f t="shared" si="91"/>
        <v>5000000</v>
      </c>
      <c r="AO73" s="739"/>
    </row>
    <row r="74" spans="1:53" x14ac:dyDescent="0.25">
      <c r="A74" s="22" t="s">
        <v>516</v>
      </c>
      <c r="B74" s="23" t="s">
        <v>1114</v>
      </c>
      <c r="C74" s="342">
        <v>0</v>
      </c>
      <c r="D74" s="343">
        <v>0</v>
      </c>
      <c r="E74" s="343">
        <v>0</v>
      </c>
      <c r="F74" s="345">
        <v>0</v>
      </c>
      <c r="G74" s="345">
        <v>0</v>
      </c>
      <c r="H74" s="345">
        <v>0</v>
      </c>
      <c r="I74" s="345">
        <v>0</v>
      </c>
      <c r="J74" s="569">
        <v>0</v>
      </c>
      <c r="K74" s="209">
        <f t="shared" si="74"/>
        <v>0</v>
      </c>
      <c r="L74" s="353">
        <v>0</v>
      </c>
      <c r="M74" s="21">
        <v>0</v>
      </c>
      <c r="N74" s="21">
        <v>0</v>
      </c>
      <c r="O74" s="559">
        <f t="shared" si="87"/>
        <v>0</v>
      </c>
      <c r="P74" s="21"/>
      <c r="Q74" s="209">
        <v>0</v>
      </c>
      <c r="R74" s="209">
        <v>0</v>
      </c>
      <c r="S74" s="209">
        <v>0</v>
      </c>
      <c r="T74" s="209">
        <v>0</v>
      </c>
      <c r="U74" s="21">
        <v>0</v>
      </c>
      <c r="V74" s="574">
        <v>0</v>
      </c>
      <c r="W74" s="268">
        <v>0</v>
      </c>
      <c r="X74" s="575">
        <f t="shared" si="88"/>
        <v>0</v>
      </c>
      <c r="Y74" s="268">
        <v>0</v>
      </c>
      <c r="Z74" s="268">
        <v>0</v>
      </c>
      <c r="AA74" s="268">
        <v>0</v>
      </c>
      <c r="AB74" s="575">
        <f t="shared" si="89"/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559">
        <f t="shared" si="90"/>
        <v>0</v>
      </c>
      <c r="AL74" s="559">
        <f>+'DETALLE PROG. III'!D75+'DETALLE PROG. III'!D232+'DETALLE PROG. III'!D293</f>
        <v>68500000</v>
      </c>
      <c r="AN74" s="331">
        <f t="shared" si="91"/>
        <v>68500000</v>
      </c>
      <c r="AO74" s="739"/>
    </row>
    <row r="75" spans="1:53" ht="15.75" thickBot="1" x14ac:dyDescent="0.3">
      <c r="A75" s="22" t="s">
        <v>518</v>
      </c>
      <c r="B75" s="23" t="s">
        <v>519</v>
      </c>
      <c r="C75" s="342">
        <v>0</v>
      </c>
      <c r="D75" s="343">
        <v>0</v>
      </c>
      <c r="E75" s="721">
        <v>0</v>
      </c>
      <c r="F75" s="345">
        <v>0</v>
      </c>
      <c r="G75" s="345">
        <v>0</v>
      </c>
      <c r="H75" s="345">
        <v>0</v>
      </c>
      <c r="I75" s="345">
        <v>0</v>
      </c>
      <c r="J75" s="707">
        <v>0</v>
      </c>
      <c r="K75" s="209">
        <f t="shared" si="74"/>
        <v>0</v>
      </c>
      <c r="L75" s="353">
        <v>0</v>
      </c>
      <c r="M75" s="21">
        <v>0</v>
      </c>
      <c r="N75" s="21">
        <v>0</v>
      </c>
      <c r="O75" s="559">
        <f t="shared" si="87"/>
        <v>0</v>
      </c>
      <c r="P75" s="21"/>
      <c r="Q75" s="209">
        <v>0</v>
      </c>
      <c r="R75" s="209">
        <v>0</v>
      </c>
      <c r="S75" s="209">
        <v>0</v>
      </c>
      <c r="T75" s="209">
        <v>0</v>
      </c>
      <c r="U75" s="21">
        <v>0</v>
      </c>
      <c r="V75" s="574">
        <v>0</v>
      </c>
      <c r="W75" s="268">
        <v>0</v>
      </c>
      <c r="X75" s="575">
        <f t="shared" si="88"/>
        <v>0</v>
      </c>
      <c r="Y75" s="268">
        <v>0</v>
      </c>
      <c r="Z75" s="268">
        <v>0</v>
      </c>
      <c r="AA75" s="268">
        <v>8160000</v>
      </c>
      <c r="AB75" s="575">
        <f t="shared" si="89"/>
        <v>8160000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559">
        <f t="shared" si="90"/>
        <v>8160000</v>
      </c>
      <c r="AL75" s="559">
        <f>+'DETALLE PROG. III'!D76+'DETALLE PROG. III'!D233+'DETALLE PROG. III'!D294+'DETALLE PROG. III'!D305</f>
        <v>17900000</v>
      </c>
      <c r="AN75" s="331">
        <f t="shared" si="91"/>
        <v>26060000</v>
      </c>
      <c r="AO75" s="739"/>
    </row>
    <row r="76" spans="1:53" x14ac:dyDescent="0.25">
      <c r="A76" s="22" t="s">
        <v>520</v>
      </c>
      <c r="B76" s="23" t="s">
        <v>521</v>
      </c>
      <c r="C76" s="342">
        <v>0</v>
      </c>
      <c r="D76" s="343">
        <v>0</v>
      </c>
      <c r="E76" s="343">
        <v>0</v>
      </c>
      <c r="F76" s="345">
        <v>0</v>
      </c>
      <c r="G76" s="345">
        <v>0</v>
      </c>
      <c r="H76" s="345">
        <v>0</v>
      </c>
      <c r="I76" s="345">
        <v>0</v>
      </c>
      <c r="J76" s="569">
        <v>0</v>
      </c>
      <c r="K76" s="209">
        <f t="shared" si="74"/>
        <v>0</v>
      </c>
      <c r="L76" s="353">
        <v>0</v>
      </c>
      <c r="M76" s="21">
        <v>0</v>
      </c>
      <c r="N76" s="21">
        <v>0</v>
      </c>
      <c r="O76" s="563">
        <f t="shared" si="87"/>
        <v>0</v>
      </c>
      <c r="P76" s="21"/>
      <c r="Q76" s="209">
        <v>0</v>
      </c>
      <c r="R76" s="209">
        <v>0</v>
      </c>
      <c r="S76" s="209">
        <v>0</v>
      </c>
      <c r="T76" s="209">
        <v>0</v>
      </c>
      <c r="U76" s="21">
        <v>0</v>
      </c>
      <c r="V76" s="574">
        <v>0</v>
      </c>
      <c r="W76" s="268">
        <v>0</v>
      </c>
      <c r="X76" s="575">
        <f t="shared" si="88"/>
        <v>0</v>
      </c>
      <c r="Y76" s="268">
        <v>0</v>
      </c>
      <c r="Z76" s="268">
        <v>0</v>
      </c>
      <c r="AA76" s="268">
        <v>0</v>
      </c>
      <c r="AB76" s="575">
        <f t="shared" si="89"/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559">
        <f t="shared" si="90"/>
        <v>0</v>
      </c>
      <c r="AL76" s="559">
        <v>0</v>
      </c>
      <c r="AN76" s="331">
        <f t="shared" si="91"/>
        <v>0</v>
      </c>
    </row>
    <row r="77" spans="1:53" x14ac:dyDescent="0.25">
      <c r="A77" s="22" t="s">
        <v>522</v>
      </c>
      <c r="B77" s="23" t="s">
        <v>523</v>
      </c>
      <c r="C77" s="342">
        <v>0</v>
      </c>
      <c r="D77" s="343">
        <v>0</v>
      </c>
      <c r="E77" s="343">
        <v>50000</v>
      </c>
      <c r="F77" s="345">
        <v>0</v>
      </c>
      <c r="G77" s="345">
        <v>0</v>
      </c>
      <c r="H77" s="345">
        <v>0</v>
      </c>
      <c r="I77" s="345">
        <v>0</v>
      </c>
      <c r="J77" s="569">
        <v>0</v>
      </c>
      <c r="K77" s="209">
        <f>SUM(C77:J77)</f>
        <v>50000</v>
      </c>
      <c r="L77" s="353">
        <v>0</v>
      </c>
      <c r="M77" s="21">
        <v>0</v>
      </c>
      <c r="N77" s="21">
        <v>0</v>
      </c>
      <c r="O77" s="559">
        <f t="shared" si="87"/>
        <v>50000</v>
      </c>
      <c r="P77" s="21"/>
      <c r="Q77" s="209">
        <v>0</v>
      </c>
      <c r="R77" s="773">
        <v>10115079.359999999</v>
      </c>
      <c r="S77" s="209">
        <v>0</v>
      </c>
      <c r="T77" s="209">
        <v>0</v>
      </c>
      <c r="U77" s="580">
        <v>0</v>
      </c>
      <c r="V77" s="777">
        <v>12780000</v>
      </c>
      <c r="W77" s="268">
        <v>0</v>
      </c>
      <c r="X77" s="575">
        <f t="shared" si="88"/>
        <v>12780000</v>
      </c>
      <c r="Y77" s="268">
        <v>0</v>
      </c>
      <c r="Z77" s="268">
        <v>0</v>
      </c>
      <c r="AA77" s="268">
        <v>0</v>
      </c>
      <c r="AB77" s="575">
        <f t="shared" si="89"/>
        <v>0</v>
      </c>
      <c r="AC77" s="21">
        <v>599700</v>
      </c>
      <c r="AD77" s="21">
        <v>0</v>
      </c>
      <c r="AE77" s="21">
        <v>0</v>
      </c>
      <c r="AF77" s="21">
        <v>0</v>
      </c>
      <c r="AG77" s="21">
        <v>0</v>
      </c>
      <c r="AH77" s="21">
        <v>500000</v>
      </c>
      <c r="AI77" s="21">
        <v>0</v>
      </c>
      <c r="AJ77" s="559">
        <f t="shared" si="90"/>
        <v>23994779.359999999</v>
      </c>
      <c r="AL77" s="559">
        <f>+'DETALLE PROG. III'!D77+'DETALLE PROG. III'!D260+'DETALLE PROG. III'!D300</f>
        <v>26812380.439999998</v>
      </c>
      <c r="AN77" s="331">
        <f t="shared" si="91"/>
        <v>50857159.799999997</v>
      </c>
      <c r="AO77" s="739"/>
    </row>
    <row r="78" spans="1:53" x14ac:dyDescent="0.25">
      <c r="A78" s="22" t="s">
        <v>524</v>
      </c>
      <c r="B78" s="23" t="s">
        <v>525</v>
      </c>
      <c r="C78" s="342">
        <f>SUM(C79:C80)</f>
        <v>0</v>
      </c>
      <c r="D78" s="343">
        <f>SUM(D79:D80)</f>
        <v>650000</v>
      </c>
      <c r="E78" s="343">
        <f t="shared" ref="E78:G78" si="92">SUM(E79:E80)</f>
        <v>18000</v>
      </c>
      <c r="F78" s="343">
        <f t="shared" si="92"/>
        <v>0</v>
      </c>
      <c r="G78" s="343">
        <f t="shared" si="92"/>
        <v>0</v>
      </c>
      <c r="H78" s="343">
        <f t="shared" ref="H78:I78" si="93">SUM(H79:H80)</f>
        <v>0</v>
      </c>
      <c r="I78" s="343">
        <f t="shared" si="93"/>
        <v>0</v>
      </c>
      <c r="J78" s="569">
        <f>SUM(J79:J80)</f>
        <v>0</v>
      </c>
      <c r="K78" s="209">
        <f>SUM(C78:J78)</f>
        <v>668000</v>
      </c>
      <c r="L78" s="717">
        <v>0</v>
      </c>
      <c r="M78" s="209">
        <f t="shared" ref="M78:N78" si="94">SUM(M79:M80)</f>
        <v>0</v>
      </c>
      <c r="N78" s="209">
        <f t="shared" si="94"/>
        <v>0</v>
      </c>
      <c r="O78" s="559">
        <f>SUM(K78:N78)</f>
        <v>668000</v>
      </c>
      <c r="P78" s="21"/>
      <c r="Q78" s="209">
        <f>SUM(Q79:Q80)</f>
        <v>0</v>
      </c>
      <c r="R78" s="209">
        <f>SUM(R79:R80)</f>
        <v>250000</v>
      </c>
      <c r="S78" s="209">
        <f t="shared" ref="S78:T78" si="95">SUM(S79:S80)</f>
        <v>50000</v>
      </c>
      <c r="T78" s="209">
        <f t="shared" si="95"/>
        <v>0</v>
      </c>
      <c r="U78" s="209">
        <f t="shared" ref="U78:AA78" si="96">SUM(U79:U80)</f>
        <v>0</v>
      </c>
      <c r="V78" s="574">
        <f>SUM(V79:V80)</f>
        <v>0</v>
      </c>
      <c r="W78" s="268">
        <f t="shared" si="96"/>
        <v>0</v>
      </c>
      <c r="X78" s="575">
        <f t="shared" si="88"/>
        <v>0</v>
      </c>
      <c r="Y78" s="268">
        <f t="shared" si="96"/>
        <v>0</v>
      </c>
      <c r="Z78" s="268">
        <f t="shared" si="96"/>
        <v>0</v>
      </c>
      <c r="AA78" s="268">
        <f t="shared" si="96"/>
        <v>4560000</v>
      </c>
      <c r="AB78" s="575">
        <f>SUM(Y78:AA78)</f>
        <v>4560000</v>
      </c>
      <c r="AC78" s="21">
        <f>SUM(AC79:AC80)</f>
        <v>0</v>
      </c>
      <c r="AD78" s="21">
        <f>SUM(AD79:AD80)</f>
        <v>0</v>
      </c>
      <c r="AE78" s="21">
        <f t="shared" ref="AE78:AI78" si="97">SUM(AE79:AE80)</f>
        <v>0</v>
      </c>
      <c r="AF78" s="21">
        <f t="shared" si="97"/>
        <v>35500</v>
      </c>
      <c r="AG78" s="21">
        <f t="shared" si="97"/>
        <v>0</v>
      </c>
      <c r="AH78" s="21">
        <f t="shared" si="97"/>
        <v>0</v>
      </c>
      <c r="AI78" s="21">
        <f t="shared" si="97"/>
        <v>0</v>
      </c>
      <c r="AJ78" s="559">
        <f>+Q78+R78+S78+T78+U78+X78+AB78+AC78+AD78+AE78+AF78+AG78+AH78+AI78</f>
        <v>4895500</v>
      </c>
      <c r="AL78" s="559">
        <f>+'DETALLE PROG. III'!D78+'DETALLE PROG. III'!D261+'DETALLE PROG. III'!D295+'DETALLE PROG. III'!D306+'DETALLE PROG. III'!D340</f>
        <v>40676791.989999995</v>
      </c>
      <c r="AN78" s="331">
        <f t="shared" si="91"/>
        <v>46240291.989999995</v>
      </c>
      <c r="AO78" s="739"/>
    </row>
    <row r="79" spans="1:53" s="692" customFormat="1" x14ac:dyDescent="0.25">
      <c r="A79" s="680"/>
      <c r="B79" s="681" t="s">
        <v>1332</v>
      </c>
      <c r="C79" s="682">
        <v>0</v>
      </c>
      <c r="D79" s="683">
        <v>650000</v>
      </c>
      <c r="E79" s="683">
        <v>0</v>
      </c>
      <c r="F79" s="684">
        <v>0</v>
      </c>
      <c r="G79" s="684">
        <v>0</v>
      </c>
      <c r="H79" s="684">
        <v>0</v>
      </c>
      <c r="I79" s="684">
        <v>0</v>
      </c>
      <c r="J79" s="685">
        <v>0</v>
      </c>
      <c r="K79" s="686">
        <f>SUM(C79:J79)</f>
        <v>650000</v>
      </c>
      <c r="L79" s="687">
        <v>0</v>
      </c>
      <c r="M79" s="686">
        <v>0</v>
      </c>
      <c r="N79" s="686">
        <v>0</v>
      </c>
      <c r="O79" s="688">
        <f>SUM(K79:N79)</f>
        <v>650000</v>
      </c>
      <c r="P79" s="686"/>
      <c r="Q79" s="686">
        <v>0</v>
      </c>
      <c r="R79" s="686">
        <v>250000</v>
      </c>
      <c r="S79" s="686">
        <v>50000</v>
      </c>
      <c r="T79" s="686">
        <v>0</v>
      </c>
      <c r="U79" s="686">
        <v>0</v>
      </c>
      <c r="V79" s="689">
        <v>0</v>
      </c>
      <c r="W79" s="686">
        <v>0</v>
      </c>
      <c r="X79" s="690">
        <f>SUM(V79:W79)</f>
        <v>0</v>
      </c>
      <c r="Y79" s="686">
        <v>0</v>
      </c>
      <c r="Z79" s="686">
        <v>0</v>
      </c>
      <c r="AA79" s="686">
        <v>0</v>
      </c>
      <c r="AB79" s="690">
        <f>SUM(Y79:AA79)</f>
        <v>0</v>
      </c>
      <c r="AC79" s="686">
        <v>0</v>
      </c>
      <c r="AD79" s="686">
        <v>0</v>
      </c>
      <c r="AE79" s="686">
        <v>0</v>
      </c>
      <c r="AF79" s="773">
        <v>35500</v>
      </c>
      <c r="AG79" s="686">
        <v>0</v>
      </c>
      <c r="AH79" s="686">
        <v>0</v>
      </c>
      <c r="AI79" s="686">
        <v>0</v>
      </c>
      <c r="AJ79" s="709">
        <f>+Q79+R79+S79+T79+U79+X79+AB79+AC79+AD79+AE79+AF79+AG79+AH79+AI79</f>
        <v>335500</v>
      </c>
      <c r="AK79" s="21"/>
      <c r="AL79" s="559">
        <f>+'DETALLE PROG. III'!D79+'DETALLE PROG. III'!D262</f>
        <v>1600000</v>
      </c>
      <c r="AM79" s="686"/>
      <c r="AN79" s="331">
        <f t="shared" si="91"/>
        <v>2585500</v>
      </c>
      <c r="AO79" s="686"/>
      <c r="AP79" s="691"/>
      <c r="AQ79" s="691"/>
      <c r="AR79" s="691"/>
      <c r="AS79" s="691"/>
      <c r="AT79" s="691"/>
      <c r="AU79" s="691"/>
      <c r="AV79" s="691"/>
      <c r="AW79" s="691"/>
      <c r="AX79" s="691"/>
      <c r="AY79" s="691"/>
      <c r="AZ79" s="691"/>
      <c r="BA79" s="691"/>
    </row>
    <row r="80" spans="1:53" s="692" customFormat="1" x14ac:dyDescent="0.25">
      <c r="A80" s="680"/>
      <c r="B80" s="681" t="s">
        <v>1541</v>
      </c>
      <c r="C80" s="682">
        <v>0</v>
      </c>
      <c r="D80" s="683">
        <v>0</v>
      </c>
      <c r="E80" s="683">
        <v>18000</v>
      </c>
      <c r="F80" s="684">
        <v>0</v>
      </c>
      <c r="G80" s="684">
        <v>0</v>
      </c>
      <c r="H80" s="684">
        <v>0</v>
      </c>
      <c r="I80" s="684">
        <v>0</v>
      </c>
      <c r="J80" s="720">
        <v>0</v>
      </c>
      <c r="K80" s="686">
        <f>SUM(C80:J80)</f>
        <v>18000</v>
      </c>
      <c r="L80" s="687">
        <v>0</v>
      </c>
      <c r="M80" s="686">
        <v>0</v>
      </c>
      <c r="N80" s="686">
        <v>0</v>
      </c>
      <c r="O80" s="688">
        <f>SUM(K80:N80)</f>
        <v>18000</v>
      </c>
      <c r="P80" s="686"/>
      <c r="Q80" s="686">
        <v>0</v>
      </c>
      <c r="R80" s="686">
        <v>0</v>
      </c>
      <c r="S80" s="686">
        <v>0</v>
      </c>
      <c r="T80" s="686">
        <v>0</v>
      </c>
      <c r="U80" s="686">
        <v>0</v>
      </c>
      <c r="V80" s="689">
        <v>0</v>
      </c>
      <c r="W80" s="686">
        <v>0</v>
      </c>
      <c r="X80" s="690">
        <f>SUM(V80:W80)</f>
        <v>0</v>
      </c>
      <c r="Y80" s="686">
        <v>0</v>
      </c>
      <c r="Z80" s="686">
        <v>0</v>
      </c>
      <c r="AA80" s="686">
        <v>4560000</v>
      </c>
      <c r="AB80" s="690">
        <f>SUM(Y80:AA80)</f>
        <v>4560000</v>
      </c>
      <c r="AC80" s="686">
        <v>0</v>
      </c>
      <c r="AD80" s="686">
        <v>0</v>
      </c>
      <c r="AE80" s="686">
        <v>0</v>
      </c>
      <c r="AF80" s="686">
        <v>0</v>
      </c>
      <c r="AG80" s="686">
        <v>0</v>
      </c>
      <c r="AH80" s="686">
        <v>0</v>
      </c>
      <c r="AI80" s="686">
        <v>0</v>
      </c>
      <c r="AJ80" s="709">
        <f>+Q80+R80+S80+T80+U80+X80+AB80+AC80+AD80+AE80+AF80+AG80+AH80+AI80</f>
        <v>4560000</v>
      </c>
      <c r="AK80" s="21"/>
      <c r="AL80" s="559">
        <f>+'DETALLE PROG. III'!D78+'DETALLE PROG. III'!D295+'DETALLE PROG. III'!D306+'DETALLE PROG. III'!D340</f>
        <v>40576791.989999995</v>
      </c>
      <c r="AM80" s="686"/>
      <c r="AN80" s="331">
        <f t="shared" si="91"/>
        <v>45154791.989999995</v>
      </c>
      <c r="AP80" s="691"/>
      <c r="AQ80" s="691"/>
      <c r="AR80" s="691"/>
      <c r="AS80" s="691"/>
      <c r="AT80" s="691"/>
      <c r="AU80" s="691"/>
      <c r="AV80" s="691"/>
      <c r="AW80" s="691"/>
      <c r="AX80" s="691"/>
      <c r="AY80" s="691"/>
      <c r="AZ80" s="691"/>
      <c r="BA80" s="691"/>
    </row>
    <row r="81" spans="1:53" x14ac:dyDescent="0.25">
      <c r="A81" s="22"/>
      <c r="B81" s="23"/>
      <c r="C81" s="342"/>
      <c r="D81" s="343"/>
      <c r="E81" s="343"/>
      <c r="F81" s="345"/>
      <c r="G81" s="345"/>
      <c r="H81" s="345"/>
      <c r="I81" s="345"/>
      <c r="J81" s="569"/>
      <c r="K81" s="21"/>
      <c r="O81" s="559"/>
      <c r="P81" s="21"/>
      <c r="V81" s="574"/>
      <c r="X81" s="575"/>
      <c r="AB81" s="575"/>
      <c r="AJ81" s="559"/>
      <c r="AL81" s="559"/>
      <c r="AN81" s="559"/>
    </row>
    <row r="82" spans="1:53" x14ac:dyDescent="0.25">
      <c r="A82" s="24" t="s">
        <v>526</v>
      </c>
      <c r="B82" s="25" t="s">
        <v>527</v>
      </c>
      <c r="C82" s="579">
        <f t="shared" ref="C82:J82" si="98">SUM(C83:C86)</f>
        <v>0</v>
      </c>
      <c r="D82" s="564">
        <f t="shared" ref="D82" si="99">SUM(D83:D86)</f>
        <v>300000</v>
      </c>
      <c r="E82" s="564">
        <f t="shared" si="98"/>
        <v>352120</v>
      </c>
      <c r="F82" s="564">
        <f t="shared" si="98"/>
        <v>60000</v>
      </c>
      <c r="G82" s="564">
        <f t="shared" si="98"/>
        <v>200000</v>
      </c>
      <c r="H82" s="564">
        <f t="shared" si="98"/>
        <v>60000</v>
      </c>
      <c r="I82" s="564">
        <f t="shared" si="98"/>
        <v>0</v>
      </c>
      <c r="J82" s="568">
        <f t="shared" si="98"/>
        <v>540000</v>
      </c>
      <c r="K82" s="564">
        <f>SUM(K83:K86)</f>
        <v>1512120</v>
      </c>
      <c r="L82" s="578">
        <f>SUM(L83:L86)</f>
        <v>1000000</v>
      </c>
      <c r="M82" s="564">
        <f>SUM(M83:M86)</f>
        <v>0</v>
      </c>
      <c r="N82" s="564">
        <f>SUM(N83:N86)</f>
        <v>0</v>
      </c>
      <c r="O82" s="565">
        <f>SUM(O83:O86)</f>
        <v>2512120</v>
      </c>
      <c r="P82" s="21"/>
      <c r="Q82" s="564">
        <f t="shared" ref="Q82:AI82" si="100">SUM(Q83:Q86)</f>
        <v>0</v>
      </c>
      <c r="R82" s="564">
        <f t="shared" si="100"/>
        <v>300000</v>
      </c>
      <c r="S82" s="564">
        <f t="shared" si="100"/>
        <v>0</v>
      </c>
      <c r="T82" s="564">
        <f>SUM(T83:T86)</f>
        <v>0</v>
      </c>
      <c r="U82" s="564">
        <f t="shared" si="100"/>
        <v>0</v>
      </c>
      <c r="V82" s="566">
        <f>SUM(V83:V86)</f>
        <v>298200</v>
      </c>
      <c r="W82" s="567">
        <f>SUM(W83:W86)</f>
        <v>0</v>
      </c>
      <c r="X82" s="568">
        <f t="shared" si="100"/>
        <v>298200</v>
      </c>
      <c r="Y82" s="567">
        <f>SUM(Y83:Y86)</f>
        <v>78100</v>
      </c>
      <c r="Z82" s="567">
        <f>SUM(Z83:Z86)</f>
        <v>0</v>
      </c>
      <c r="AA82" s="567">
        <f>SUM(AA83:AA86)</f>
        <v>0</v>
      </c>
      <c r="AB82" s="568">
        <f t="shared" si="100"/>
        <v>78100</v>
      </c>
      <c r="AC82" s="564">
        <f t="shared" si="100"/>
        <v>0</v>
      </c>
      <c r="AD82" s="564">
        <f t="shared" si="100"/>
        <v>0</v>
      </c>
      <c r="AE82" s="564">
        <f t="shared" si="100"/>
        <v>0</v>
      </c>
      <c r="AF82" s="564">
        <f>SUM(AF83:AF86)</f>
        <v>142000</v>
      </c>
      <c r="AG82" s="564">
        <f>SUM(AG83:AG86)</f>
        <v>0</v>
      </c>
      <c r="AH82" s="564">
        <f t="shared" si="100"/>
        <v>0</v>
      </c>
      <c r="AI82" s="564">
        <f t="shared" si="100"/>
        <v>0</v>
      </c>
      <c r="AJ82" s="565">
        <f>SUM(AJ83:AJ86)</f>
        <v>818300</v>
      </c>
      <c r="AL82" s="565">
        <f>SUM(AL83:AL86)</f>
        <v>600000</v>
      </c>
      <c r="AN82" s="565">
        <f>SUM(AN83:AN86)</f>
        <v>3930420</v>
      </c>
    </row>
    <row r="83" spans="1:53" x14ac:dyDescent="0.25">
      <c r="A83" s="22" t="s">
        <v>528</v>
      </c>
      <c r="B83" s="23" t="s">
        <v>529</v>
      </c>
      <c r="C83" s="342">
        <v>0</v>
      </c>
      <c r="D83" s="343">
        <v>100000</v>
      </c>
      <c r="E83" s="343">
        <v>250000</v>
      </c>
      <c r="F83" s="345">
        <v>30000</v>
      </c>
      <c r="G83" s="345">
        <v>0</v>
      </c>
      <c r="H83" s="345">
        <v>30000</v>
      </c>
      <c r="I83" s="345">
        <v>0</v>
      </c>
      <c r="J83" s="569">
        <v>380000</v>
      </c>
      <c r="K83" s="209">
        <f t="shared" si="74"/>
        <v>790000</v>
      </c>
      <c r="L83" s="353">
        <v>500000</v>
      </c>
      <c r="M83" s="21">
        <v>0</v>
      </c>
      <c r="N83" s="21">
        <v>0</v>
      </c>
      <c r="O83" s="559">
        <f>SUM(K83:N83)</f>
        <v>1290000</v>
      </c>
      <c r="P83" s="21"/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777">
        <v>106500</v>
      </c>
      <c r="W83" s="268">
        <v>0</v>
      </c>
      <c r="X83" s="575">
        <f t="shared" ref="X83:X113" si="101">SUM(V83:W83)</f>
        <v>106500</v>
      </c>
      <c r="Y83" s="773">
        <v>35500</v>
      </c>
      <c r="Z83" s="268">
        <v>0</v>
      </c>
      <c r="AA83" s="268">
        <v>0</v>
      </c>
      <c r="AB83" s="575">
        <f>SUM(Y83:AA83)</f>
        <v>35500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21">
        <v>0</v>
      </c>
      <c r="AJ83" s="559">
        <f>+Q83+R83+S83+T83+U83+X83+AB83+AC83+AD83+AE83+AF83+AG83+AH83+AI83</f>
        <v>142000</v>
      </c>
      <c r="AL83" s="559">
        <f>+'DETALLE PROG. III'!D82</f>
        <v>0</v>
      </c>
      <c r="AN83" s="331">
        <f t="shared" ref="AN83:AN86" si="102">+O83+AJ83+AL83</f>
        <v>1432000</v>
      </c>
    </row>
    <row r="84" spans="1:53" x14ac:dyDescent="0.25">
      <c r="A84" s="22" t="s">
        <v>530</v>
      </c>
      <c r="B84" s="23" t="s">
        <v>531</v>
      </c>
      <c r="C84" s="342">
        <v>0</v>
      </c>
      <c r="D84" s="343">
        <v>200000</v>
      </c>
      <c r="E84" s="343">
        <v>102120</v>
      </c>
      <c r="F84" s="345">
        <v>30000</v>
      </c>
      <c r="G84" s="345">
        <v>200000</v>
      </c>
      <c r="H84" s="345">
        <v>30000</v>
      </c>
      <c r="I84" s="345">
        <v>0</v>
      </c>
      <c r="J84" s="569">
        <v>160000</v>
      </c>
      <c r="K84" s="209">
        <f t="shared" si="74"/>
        <v>722120</v>
      </c>
      <c r="L84" s="353">
        <v>500000</v>
      </c>
      <c r="M84" s="21">
        <v>0</v>
      </c>
      <c r="N84" s="21">
        <v>0</v>
      </c>
      <c r="O84" s="559">
        <f>SUM(K84:N84)</f>
        <v>1222120</v>
      </c>
      <c r="P84" s="21"/>
      <c r="Q84" s="209">
        <v>0</v>
      </c>
      <c r="R84" s="773">
        <v>300000</v>
      </c>
      <c r="S84" s="21">
        <v>0</v>
      </c>
      <c r="T84" s="21">
        <v>0</v>
      </c>
      <c r="U84" s="21">
        <v>0</v>
      </c>
      <c r="V84" s="777">
        <v>191700</v>
      </c>
      <c r="W84" s="268">
        <v>0</v>
      </c>
      <c r="X84" s="575">
        <f t="shared" si="101"/>
        <v>191700</v>
      </c>
      <c r="Y84" s="773">
        <v>42600</v>
      </c>
      <c r="Z84" s="268">
        <v>0</v>
      </c>
      <c r="AA84" s="268">
        <v>0</v>
      </c>
      <c r="AB84" s="575">
        <f>SUM(Y84:AA84)</f>
        <v>42600</v>
      </c>
      <c r="AC84" s="21">
        <v>0</v>
      </c>
      <c r="AD84" s="21">
        <v>0</v>
      </c>
      <c r="AE84" s="21">
        <v>0</v>
      </c>
      <c r="AF84" s="773">
        <v>142000</v>
      </c>
      <c r="AG84" s="21">
        <v>0</v>
      </c>
      <c r="AH84" s="21">
        <v>0</v>
      </c>
      <c r="AI84" s="21">
        <v>0</v>
      </c>
      <c r="AJ84" s="559">
        <f>+Q84+R84+S84+T84+U84+X84+AB84+AC84+AD84+AE84+AF84+AG84+AH84+AI84</f>
        <v>676300</v>
      </c>
      <c r="AL84" s="559">
        <f>+'DETALLE PROG. III'!D83</f>
        <v>600000</v>
      </c>
      <c r="AN84" s="331">
        <f t="shared" si="102"/>
        <v>2498420</v>
      </c>
    </row>
    <row r="85" spans="1:53" x14ac:dyDescent="0.25">
      <c r="A85" s="22" t="s">
        <v>532</v>
      </c>
      <c r="B85" s="23" t="s">
        <v>533</v>
      </c>
      <c r="C85" s="342">
        <v>0</v>
      </c>
      <c r="D85" s="343">
        <v>0</v>
      </c>
      <c r="E85" s="343">
        <v>0</v>
      </c>
      <c r="F85" s="345">
        <v>0</v>
      </c>
      <c r="G85" s="345">
        <v>0</v>
      </c>
      <c r="H85" s="345">
        <v>0</v>
      </c>
      <c r="I85" s="345">
        <v>0</v>
      </c>
      <c r="J85" s="569">
        <v>0</v>
      </c>
      <c r="K85" s="209">
        <f t="shared" si="74"/>
        <v>0</v>
      </c>
      <c r="L85" s="353">
        <v>0</v>
      </c>
      <c r="M85" s="21">
        <v>0</v>
      </c>
      <c r="N85" s="21">
        <v>0</v>
      </c>
      <c r="O85" s="559">
        <f>SUM(K85:N85)</f>
        <v>0</v>
      </c>
      <c r="P85" s="21"/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574">
        <v>0</v>
      </c>
      <c r="W85" s="268">
        <v>0</v>
      </c>
      <c r="X85" s="575">
        <f t="shared" si="101"/>
        <v>0</v>
      </c>
      <c r="Y85" s="268">
        <v>0</v>
      </c>
      <c r="Z85" s="268">
        <v>0</v>
      </c>
      <c r="AA85" s="268">
        <v>0</v>
      </c>
      <c r="AB85" s="575">
        <f>SUM(Y85:AA85)</f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559">
        <f>+Q85+R85+S85+T85+U85+X85+AB85+AC85+AD85+AE85+AF85+AG85+AH85+AI85</f>
        <v>0</v>
      </c>
      <c r="AL85" s="559">
        <f>+'DETALLE PROG. III'!D84</f>
        <v>0</v>
      </c>
      <c r="AN85" s="331">
        <f t="shared" si="102"/>
        <v>0</v>
      </c>
    </row>
    <row r="86" spans="1:53" x14ac:dyDescent="0.25">
      <c r="A86" s="22" t="s">
        <v>534</v>
      </c>
      <c r="B86" s="23" t="s">
        <v>535</v>
      </c>
      <c r="C86" s="342">
        <v>0</v>
      </c>
      <c r="D86" s="343">
        <v>0</v>
      </c>
      <c r="E86" s="343">
        <v>0</v>
      </c>
      <c r="F86" s="345">
        <v>0</v>
      </c>
      <c r="G86" s="345">
        <v>0</v>
      </c>
      <c r="H86" s="345">
        <v>0</v>
      </c>
      <c r="I86" s="345">
        <v>0</v>
      </c>
      <c r="J86" s="569">
        <v>0</v>
      </c>
      <c r="K86" s="209">
        <f t="shared" si="74"/>
        <v>0</v>
      </c>
      <c r="L86" s="353">
        <v>0</v>
      </c>
      <c r="M86" s="21">
        <v>0</v>
      </c>
      <c r="N86" s="21">
        <v>0</v>
      </c>
      <c r="O86" s="559">
        <f>SUM(K86:N86)</f>
        <v>0</v>
      </c>
      <c r="P86" s="21"/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574">
        <v>0</v>
      </c>
      <c r="W86" s="268">
        <v>0</v>
      </c>
      <c r="X86" s="575">
        <f t="shared" si="101"/>
        <v>0</v>
      </c>
      <c r="Y86" s="268">
        <v>0</v>
      </c>
      <c r="Z86" s="268">
        <v>0</v>
      </c>
      <c r="AA86" s="268">
        <v>0</v>
      </c>
      <c r="AB86" s="575">
        <f>SUM(Y86:AA86)</f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559">
        <f>+Q86+R86+S86+T86+U86+X86+AB86+AC86+AD86+AE86+AF86+AG86+AH86+AI86</f>
        <v>0</v>
      </c>
      <c r="AL86" s="559">
        <f>+'DETALLE PROG. III'!D85</f>
        <v>0</v>
      </c>
      <c r="AN86" s="331">
        <f t="shared" si="102"/>
        <v>0</v>
      </c>
    </row>
    <row r="87" spans="1:53" x14ac:dyDescent="0.25">
      <c r="A87" s="24" t="s">
        <v>536</v>
      </c>
      <c r="B87" s="25" t="s">
        <v>537</v>
      </c>
      <c r="C87" s="340">
        <f>+C88+C91+C92</f>
        <v>13864229.560331717</v>
      </c>
      <c r="D87" s="341">
        <f t="shared" ref="D87" si="103">+D88+D91+D92</f>
        <v>10200000</v>
      </c>
      <c r="E87" s="341">
        <f t="shared" ref="E87:J87" si="104">+E88+E91+E92</f>
        <v>0</v>
      </c>
      <c r="F87" s="341">
        <f t="shared" si="104"/>
        <v>0</v>
      </c>
      <c r="G87" s="341">
        <f t="shared" si="104"/>
        <v>0</v>
      </c>
      <c r="H87" s="341">
        <f t="shared" si="104"/>
        <v>0</v>
      </c>
      <c r="I87" s="341">
        <f t="shared" si="104"/>
        <v>0</v>
      </c>
      <c r="J87" s="370">
        <f t="shared" si="104"/>
        <v>0</v>
      </c>
      <c r="K87" s="210">
        <f>+K88+K91+K92</f>
        <v>24064229.910331719</v>
      </c>
      <c r="L87" s="210">
        <f>+L88+L91+L92</f>
        <v>424977.68</v>
      </c>
      <c r="M87" s="210">
        <f>+M88+M91+M92</f>
        <v>0</v>
      </c>
      <c r="N87" s="210">
        <f>+N88+N91+N92</f>
        <v>0</v>
      </c>
      <c r="O87" s="206">
        <f>+O88+O91+O92</f>
        <v>24489207.590331718</v>
      </c>
      <c r="P87" s="21"/>
      <c r="Q87" s="210">
        <f t="shared" ref="Q87" si="105">+Q88+Q91+Q92</f>
        <v>195834.63994719789</v>
      </c>
      <c r="R87" s="210">
        <f>+R88+R91+R92</f>
        <v>20914039.527069364</v>
      </c>
      <c r="S87" s="210">
        <f t="shared" ref="S87:U87" si="106">+S88+S91+S92</f>
        <v>224947</v>
      </c>
      <c r="T87" s="210">
        <f t="shared" si="106"/>
        <v>0</v>
      </c>
      <c r="U87" s="210">
        <f t="shared" si="106"/>
        <v>0</v>
      </c>
      <c r="V87" s="566">
        <f>+V88+V91+V92</f>
        <v>606949.75715879572</v>
      </c>
      <c r="W87" s="567">
        <f t="shared" ref="W87:AB87" si="107">+W88+W91+W92</f>
        <v>0</v>
      </c>
      <c r="X87" s="577">
        <f t="shared" si="107"/>
        <v>606949.75715879572</v>
      </c>
      <c r="Y87" s="567">
        <f t="shared" si="107"/>
        <v>448311.39705726615</v>
      </c>
      <c r="Z87" s="567">
        <f t="shared" si="107"/>
        <v>0</v>
      </c>
      <c r="AA87" s="567">
        <f t="shared" si="107"/>
        <v>0</v>
      </c>
      <c r="AB87" s="210">
        <f t="shared" si="107"/>
        <v>448311.39705726615</v>
      </c>
      <c r="AC87" s="564">
        <f>SUM(AC88:AC92)</f>
        <v>0</v>
      </c>
      <c r="AD87" s="564">
        <f>SUM(AD88:AD92)</f>
        <v>0</v>
      </c>
      <c r="AE87" s="564">
        <f>SUM(AE88:AE92)</f>
        <v>0</v>
      </c>
      <c r="AF87" s="567">
        <f>+AF88+AF91+AF92</f>
        <v>1227639.3496077107</v>
      </c>
      <c r="AG87" s="564">
        <f>SUM(AG88:AG92)</f>
        <v>0</v>
      </c>
      <c r="AH87" s="564">
        <f>SUM(AH88:AH92)</f>
        <v>0</v>
      </c>
      <c r="AI87" s="564">
        <f>SUM(AI88:AI92)</f>
        <v>0</v>
      </c>
      <c r="AJ87" s="626">
        <f>+AJ88+AJ91+AJ92</f>
        <v>23617721.670840334</v>
      </c>
      <c r="AL87" s="206">
        <f>+AL88+AL91+AL92</f>
        <v>28598904.825377002</v>
      </c>
      <c r="AN87" s="206">
        <f t="shared" ref="AN87" si="108">+AN88+AN91+AN92</f>
        <v>76705834.086549059</v>
      </c>
    </row>
    <row r="88" spans="1:53" x14ac:dyDescent="0.25">
      <c r="A88" s="22" t="s">
        <v>538</v>
      </c>
      <c r="B88" s="23" t="s">
        <v>539</v>
      </c>
      <c r="C88" s="342">
        <f>SUM(C89:C90)</f>
        <v>13864229.560331717</v>
      </c>
      <c r="D88" s="343">
        <f t="shared" ref="D88" si="109">SUM(D89:D90)</f>
        <v>10200000</v>
      </c>
      <c r="E88" s="343">
        <f t="shared" ref="E88:N88" si="110">SUM(E89:E90)</f>
        <v>0</v>
      </c>
      <c r="F88" s="343">
        <f t="shared" si="110"/>
        <v>0</v>
      </c>
      <c r="G88" s="343">
        <f t="shared" si="110"/>
        <v>0</v>
      </c>
      <c r="H88" s="343">
        <f t="shared" si="110"/>
        <v>0</v>
      </c>
      <c r="I88" s="343">
        <f t="shared" si="110"/>
        <v>0</v>
      </c>
      <c r="J88" s="366">
        <f t="shared" si="110"/>
        <v>0</v>
      </c>
      <c r="K88" s="209">
        <f>SUM(K89:K90)</f>
        <v>24064229.910331719</v>
      </c>
      <c r="L88" s="209">
        <f t="shared" si="110"/>
        <v>424977.68</v>
      </c>
      <c r="M88" s="209">
        <f t="shared" si="110"/>
        <v>0</v>
      </c>
      <c r="N88" s="209">
        <f t="shared" si="110"/>
        <v>0</v>
      </c>
      <c r="O88" s="624">
        <f>SUM(K88:N88)</f>
        <v>24489207.590331718</v>
      </c>
      <c r="P88" s="21"/>
      <c r="Q88" s="34">
        <f>SUM(Q89:Q90)</f>
        <v>195834.63994719789</v>
      </c>
      <c r="R88" s="34">
        <f>SUM(R89:R90)</f>
        <v>20914039.527069364</v>
      </c>
      <c r="S88" s="34">
        <f>SUM(S89:S90)</f>
        <v>224947</v>
      </c>
      <c r="T88" s="34">
        <v>0</v>
      </c>
      <c r="U88" s="34">
        <v>0</v>
      </c>
      <c r="V88" s="574">
        <f>SUM(V89:V90)</f>
        <v>606949.75715879572</v>
      </c>
      <c r="W88" s="268">
        <f t="shared" ref="W88:AA88" si="111">SUM(W89:W90)</f>
        <v>0</v>
      </c>
      <c r="X88" s="575">
        <f>SUM(V88:W88)</f>
        <v>606949.75715879572</v>
      </c>
      <c r="Y88" s="268">
        <f t="shared" si="111"/>
        <v>448311.39705726615</v>
      </c>
      <c r="Z88" s="268">
        <f t="shared" si="111"/>
        <v>0</v>
      </c>
      <c r="AA88" s="268">
        <f t="shared" si="111"/>
        <v>0</v>
      </c>
      <c r="AB88" s="575">
        <f>SUM(Y88:AA88)</f>
        <v>448311.39705726615</v>
      </c>
      <c r="AC88" s="21">
        <v>0</v>
      </c>
      <c r="AD88" s="21">
        <v>0</v>
      </c>
      <c r="AE88" s="21">
        <v>0</v>
      </c>
      <c r="AF88" s="268">
        <f>SUM(AF89:AF90)</f>
        <v>1227639.3496077107</v>
      </c>
      <c r="AG88" s="34">
        <v>0</v>
      </c>
      <c r="AH88" s="21">
        <v>0</v>
      </c>
      <c r="AI88" s="21">
        <v>0</v>
      </c>
      <c r="AJ88" s="627">
        <f>SUM(AJ89:AJ90)</f>
        <v>23617721.670840334</v>
      </c>
      <c r="AL88" s="208">
        <f>SUM(AL89:AL90)</f>
        <v>28598904.825377002</v>
      </c>
      <c r="AN88" s="331">
        <f t="shared" ref="AN88" si="112">+O88+AJ88+AL88</f>
        <v>76705834.086549059</v>
      </c>
    </row>
    <row r="89" spans="1:53" s="334" customFormat="1" x14ac:dyDescent="0.25">
      <c r="A89" s="22"/>
      <c r="B89" s="693" t="s">
        <v>1542</v>
      </c>
      <c r="C89" s="694">
        <v>13864229.560331717</v>
      </c>
      <c r="D89" s="695">
        <v>0</v>
      </c>
      <c r="E89" s="695">
        <v>0</v>
      </c>
      <c r="F89" s="695">
        <v>0</v>
      </c>
      <c r="G89" s="695">
        <v>0</v>
      </c>
      <c r="H89" s="695">
        <v>0</v>
      </c>
      <c r="I89" s="695">
        <v>0</v>
      </c>
      <c r="J89" s="696">
        <v>0</v>
      </c>
      <c r="K89" s="686">
        <f>SUM(C89:J89)+0.35</f>
        <v>13864229.910331717</v>
      </c>
      <c r="L89" s="695">
        <f>TRUNC(($L$14+$L$20-$L$25+$L$27+$L$28+$L$30))*2%</f>
        <v>424977.68</v>
      </c>
      <c r="M89" s="695">
        <v>0</v>
      </c>
      <c r="N89" s="695">
        <v>0</v>
      </c>
      <c r="O89" s="697">
        <f>SUM(K89:N89)</f>
        <v>14289207.590331716</v>
      </c>
      <c r="P89" s="698"/>
      <c r="Q89" s="695">
        <v>195834.63994719789</v>
      </c>
      <c r="R89" s="695">
        <v>3914039.5270693647</v>
      </c>
      <c r="S89" s="703">
        <v>0</v>
      </c>
      <c r="T89" s="703">
        <v>0</v>
      </c>
      <c r="U89" s="703">
        <v>0</v>
      </c>
      <c r="V89" s="694">
        <v>606949.75715879572</v>
      </c>
      <c r="W89" s="695">
        <v>0</v>
      </c>
      <c r="X89" s="696">
        <f>SUM(U89:W89)</f>
        <v>606949.75715879572</v>
      </c>
      <c r="Y89" s="694">
        <v>448311.39705726615</v>
      </c>
      <c r="Z89" s="699">
        <v>0</v>
      </c>
      <c r="AA89" s="699">
        <v>0</v>
      </c>
      <c r="AB89" s="696">
        <f>SUM(Y89:AA89)</f>
        <v>448311.39705726615</v>
      </c>
      <c r="AC89" s="698">
        <v>0</v>
      </c>
      <c r="AD89" s="698">
        <v>0</v>
      </c>
      <c r="AE89" s="695">
        <v>0</v>
      </c>
      <c r="AF89" s="695">
        <v>300351.75960771064</v>
      </c>
      <c r="AG89" s="699">
        <v>0</v>
      </c>
      <c r="AH89" s="698">
        <v>0</v>
      </c>
      <c r="AI89" s="698">
        <v>0</v>
      </c>
      <c r="AJ89" s="688">
        <f>+Q89+R89+S89+T89+U89+X89+AB89+AC89+AD89+AE89+AF89+AG89+AH89+AI89</f>
        <v>5465487.0808403352</v>
      </c>
      <c r="AK89" s="686"/>
      <c r="AL89" s="688">
        <f>+'DETALLE PROG. III'!D88+'DETALLE PROG. III'!D265</f>
        <v>7798904.8253770024</v>
      </c>
      <c r="AM89" s="21"/>
      <c r="AN89" s="688">
        <f t="shared" ref="AN89:AN90" si="113">+O89+AJ89+AL89</f>
        <v>27553599.496549055</v>
      </c>
      <c r="AO89" s="209"/>
      <c r="AP89" s="333"/>
      <c r="AQ89" s="333"/>
      <c r="AR89" s="333"/>
      <c r="AS89" s="333"/>
      <c r="AT89" s="333"/>
      <c r="AU89" s="333"/>
      <c r="AV89" s="333"/>
      <c r="AW89" s="333"/>
      <c r="AX89" s="333"/>
      <c r="AY89" s="333"/>
      <c r="AZ89" s="333"/>
      <c r="BA89" s="333"/>
    </row>
    <row r="90" spans="1:53" x14ac:dyDescent="0.25">
      <c r="A90" s="22"/>
      <c r="B90" s="681" t="s">
        <v>1543</v>
      </c>
      <c r="C90" s="682">
        <v>0</v>
      </c>
      <c r="D90" s="683">
        <f>10000000+200000</f>
        <v>10200000</v>
      </c>
      <c r="E90" s="683">
        <v>0</v>
      </c>
      <c r="F90" s="683">
        <v>0</v>
      </c>
      <c r="G90" s="683">
        <v>0</v>
      </c>
      <c r="H90" s="683">
        <v>0</v>
      </c>
      <c r="I90" s="683">
        <v>0</v>
      </c>
      <c r="J90" s="700">
        <v>0</v>
      </c>
      <c r="K90" s="686">
        <f>SUM(C90:J90)</f>
        <v>10200000</v>
      </c>
      <c r="L90" s="683">
        <v>0</v>
      </c>
      <c r="M90" s="683">
        <v>0</v>
      </c>
      <c r="N90" s="683">
        <v>0</v>
      </c>
      <c r="O90" s="688">
        <f>SUM(K90:N90)</f>
        <v>10200000</v>
      </c>
      <c r="P90" s="686"/>
      <c r="Q90" s="701">
        <v>0</v>
      </c>
      <c r="R90" s="686">
        <v>17000000</v>
      </c>
      <c r="S90" s="701">
        <f>200000+24947</f>
        <v>224947</v>
      </c>
      <c r="T90" s="701">
        <v>0</v>
      </c>
      <c r="U90" s="701">
        <v>0</v>
      </c>
      <c r="V90" s="702">
        <v>0</v>
      </c>
      <c r="W90" s="701">
        <v>0</v>
      </c>
      <c r="X90" s="696">
        <f>SUM(U90:W90)</f>
        <v>0</v>
      </c>
      <c r="Y90" s="686">
        <v>0</v>
      </c>
      <c r="Z90" s="701">
        <v>0</v>
      </c>
      <c r="AA90" s="701">
        <v>0</v>
      </c>
      <c r="AB90" s="696">
        <f>SUM(Y90:AA90)</f>
        <v>0</v>
      </c>
      <c r="AC90" s="686">
        <v>0</v>
      </c>
      <c r="AD90" s="686">
        <v>0</v>
      </c>
      <c r="AE90" s="686">
        <v>0</v>
      </c>
      <c r="AF90" s="774">
        <f>781000+146287.59</f>
        <v>927287.59</v>
      </c>
      <c r="AG90" s="701">
        <v>0</v>
      </c>
      <c r="AH90" s="686">
        <v>0</v>
      </c>
      <c r="AI90" s="686">
        <v>0</v>
      </c>
      <c r="AJ90" s="697">
        <f>SUM(Q90:AI90)</f>
        <v>18152234.59</v>
      </c>
      <c r="AK90" s="686"/>
      <c r="AL90" s="688">
        <f>+'DETALLE PROG. III'!D89+'DETALLE PROG. III'!D266</f>
        <v>20800000</v>
      </c>
      <c r="AN90" s="688">
        <f t="shared" si="113"/>
        <v>49152234.590000004</v>
      </c>
    </row>
    <row r="91" spans="1:53" x14ac:dyDescent="0.25">
      <c r="A91" s="22" t="s">
        <v>540</v>
      </c>
      <c r="B91" s="23" t="s">
        <v>541</v>
      </c>
      <c r="C91" s="342">
        <v>0</v>
      </c>
      <c r="D91" s="343">
        <v>0</v>
      </c>
      <c r="E91" s="343">
        <v>0</v>
      </c>
      <c r="F91" s="343">
        <v>0</v>
      </c>
      <c r="G91" s="343">
        <v>0</v>
      </c>
      <c r="H91" s="343">
        <v>0</v>
      </c>
      <c r="I91" s="343">
        <v>0</v>
      </c>
      <c r="J91" s="366">
        <v>0</v>
      </c>
      <c r="K91" s="209">
        <f t="shared" si="74"/>
        <v>0</v>
      </c>
      <c r="L91" s="365">
        <v>0</v>
      </c>
      <c r="M91" s="365">
        <v>0</v>
      </c>
      <c r="N91" s="365">
        <v>0</v>
      </c>
      <c r="O91" s="559">
        <f>SUM(K91:N91)</f>
        <v>0</v>
      </c>
      <c r="P91" s="21"/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574">
        <v>0</v>
      </c>
      <c r="W91" s="268">
        <v>0</v>
      </c>
      <c r="X91" s="581">
        <v>0</v>
      </c>
      <c r="Y91" s="268">
        <v>0</v>
      </c>
      <c r="Z91" s="268">
        <v>0</v>
      </c>
      <c r="AA91" s="268">
        <v>0</v>
      </c>
      <c r="AB91" s="21">
        <f>SUM(Y91:AA91)</f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  <c r="AI91" s="21">
        <v>0</v>
      </c>
      <c r="AJ91" s="627">
        <v>0</v>
      </c>
      <c r="AL91" s="100">
        <v>0</v>
      </c>
      <c r="AN91" s="559">
        <f>+O91+AJ91+AL91</f>
        <v>0</v>
      </c>
    </row>
    <row r="92" spans="1:53" x14ac:dyDescent="0.25">
      <c r="A92" s="22" t="s">
        <v>542</v>
      </c>
      <c r="B92" s="23" t="s">
        <v>543</v>
      </c>
      <c r="C92" s="342">
        <v>0</v>
      </c>
      <c r="D92" s="343">
        <v>0</v>
      </c>
      <c r="E92" s="343">
        <v>0</v>
      </c>
      <c r="F92" s="343">
        <v>0</v>
      </c>
      <c r="G92" s="343">
        <v>0</v>
      </c>
      <c r="H92" s="343">
        <v>0</v>
      </c>
      <c r="I92" s="343">
        <v>0</v>
      </c>
      <c r="J92" s="366">
        <v>0</v>
      </c>
      <c r="K92" s="209">
        <f t="shared" si="74"/>
        <v>0</v>
      </c>
      <c r="L92" s="365">
        <v>0</v>
      </c>
      <c r="M92" s="365">
        <v>0</v>
      </c>
      <c r="N92" s="365">
        <v>0</v>
      </c>
      <c r="O92" s="559">
        <f>SUM(K92:N92)</f>
        <v>0</v>
      </c>
      <c r="P92" s="21"/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574">
        <v>0</v>
      </c>
      <c r="W92" s="268">
        <v>0</v>
      </c>
      <c r="X92" s="575">
        <f t="shared" si="101"/>
        <v>0</v>
      </c>
      <c r="Y92" s="268">
        <v>0</v>
      </c>
      <c r="Z92" s="268">
        <v>0</v>
      </c>
      <c r="AA92" s="268">
        <v>0</v>
      </c>
      <c r="AB92" s="575">
        <f>SUM(Y92:AA92)</f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627">
        <v>0</v>
      </c>
      <c r="AL92" s="100">
        <v>0</v>
      </c>
      <c r="AN92" s="559">
        <f>+O92+AJ92+AL92</f>
        <v>0</v>
      </c>
    </row>
    <row r="93" spans="1:53" x14ac:dyDescent="0.25">
      <c r="A93" s="24" t="s">
        <v>544</v>
      </c>
      <c r="B93" s="25" t="s">
        <v>545</v>
      </c>
      <c r="C93" s="579">
        <f t="shared" ref="C93:J93" si="114">SUM(C94:C96)</f>
        <v>0</v>
      </c>
      <c r="D93" s="564">
        <f t="shared" ref="D93" si="115">SUM(D94:D96)</f>
        <v>3000000</v>
      </c>
      <c r="E93" s="564">
        <f t="shared" si="114"/>
        <v>500000</v>
      </c>
      <c r="F93" s="564">
        <f t="shared" si="114"/>
        <v>0</v>
      </c>
      <c r="G93" s="564">
        <f t="shared" si="114"/>
        <v>0</v>
      </c>
      <c r="H93" s="564">
        <f t="shared" si="114"/>
        <v>0</v>
      </c>
      <c r="I93" s="564">
        <f t="shared" si="114"/>
        <v>0</v>
      </c>
      <c r="J93" s="568">
        <f t="shared" si="114"/>
        <v>1112500</v>
      </c>
      <c r="K93" s="564">
        <f>SUM(K94:K96)</f>
        <v>4612500</v>
      </c>
      <c r="L93" s="578">
        <f>SUM(L94:L96)</f>
        <v>1500000</v>
      </c>
      <c r="M93" s="564">
        <f>SUM(M94:M96)</f>
        <v>0</v>
      </c>
      <c r="N93" s="564">
        <f>SUM(N94:N96)</f>
        <v>0</v>
      </c>
      <c r="O93" s="565">
        <f>SUM(O94:O96)</f>
        <v>6112500</v>
      </c>
      <c r="P93" s="21"/>
      <c r="Q93" s="564">
        <f t="shared" ref="Q93:AI93" si="116">SUM(Q94:Q96)</f>
        <v>0</v>
      </c>
      <c r="R93" s="564">
        <f t="shared" si="116"/>
        <v>0</v>
      </c>
      <c r="S93" s="564">
        <f t="shared" si="116"/>
        <v>0</v>
      </c>
      <c r="T93" s="564">
        <f>SUM(T94:T96)</f>
        <v>0</v>
      </c>
      <c r="U93" s="564">
        <f t="shared" si="116"/>
        <v>0</v>
      </c>
      <c r="V93" s="566">
        <f>SUM(V94:V96)</f>
        <v>710000</v>
      </c>
      <c r="W93" s="567">
        <f>SUM(W94:W96)</f>
        <v>12217695.720000001</v>
      </c>
      <c r="X93" s="568">
        <f t="shared" si="116"/>
        <v>12927695.720000001</v>
      </c>
      <c r="Y93" s="567">
        <f>SUM(Y94:Y96)</f>
        <v>1567208.24</v>
      </c>
      <c r="Z93" s="567">
        <f>SUM(Z94:Z96)</f>
        <v>0</v>
      </c>
      <c r="AA93" s="567">
        <f>SUM(AA94:AA96)</f>
        <v>0</v>
      </c>
      <c r="AB93" s="568">
        <f t="shared" si="116"/>
        <v>1567208.24</v>
      </c>
      <c r="AC93" s="564">
        <f t="shared" si="116"/>
        <v>0</v>
      </c>
      <c r="AD93" s="564">
        <f t="shared" si="116"/>
        <v>0</v>
      </c>
      <c r="AE93" s="564">
        <f t="shared" si="116"/>
        <v>0</v>
      </c>
      <c r="AF93" s="564">
        <f t="shared" si="116"/>
        <v>0</v>
      </c>
      <c r="AG93" s="564">
        <f>SUM(AG94:AG96)</f>
        <v>0</v>
      </c>
      <c r="AH93" s="564">
        <f t="shared" si="116"/>
        <v>0</v>
      </c>
      <c r="AI93" s="564">
        <f t="shared" si="116"/>
        <v>0</v>
      </c>
      <c r="AJ93" s="565">
        <f>SUM(AJ94:AJ96)</f>
        <v>14494903.960000001</v>
      </c>
      <c r="AL93" s="565">
        <f>SUM(AL94:AL96)</f>
        <v>8000000</v>
      </c>
      <c r="AN93" s="565">
        <f>SUM(AN94:AN96)</f>
        <v>28607403.960000001</v>
      </c>
    </row>
    <row r="94" spans="1:53" x14ac:dyDescent="0.25">
      <c r="A94" s="22" t="s">
        <v>546</v>
      </c>
      <c r="B94" s="23" t="s">
        <v>547</v>
      </c>
      <c r="C94" s="342">
        <v>0</v>
      </c>
      <c r="D94" s="343">
        <v>0</v>
      </c>
      <c r="E94" s="721">
        <v>500000</v>
      </c>
      <c r="F94" s="345">
        <v>0</v>
      </c>
      <c r="G94" s="345">
        <v>0</v>
      </c>
      <c r="H94" s="345">
        <v>0</v>
      </c>
      <c r="I94" s="345">
        <v>0</v>
      </c>
      <c r="J94" s="707">
        <v>1112500</v>
      </c>
      <c r="K94" s="209">
        <f t="shared" si="74"/>
        <v>1612500</v>
      </c>
      <c r="L94" s="716">
        <v>1500000</v>
      </c>
      <c r="M94" s="21">
        <v>0</v>
      </c>
      <c r="N94" s="21">
        <v>0</v>
      </c>
      <c r="O94" s="559">
        <f>SUM(K94:N94)</f>
        <v>3112500</v>
      </c>
      <c r="P94" s="21"/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777">
        <v>710000</v>
      </c>
      <c r="W94" s="268">
        <v>0</v>
      </c>
      <c r="X94" s="575">
        <f t="shared" si="101"/>
        <v>710000</v>
      </c>
      <c r="Y94" s="773">
        <f>710000+147208.24</f>
        <v>857208.24</v>
      </c>
      <c r="Z94" s="268">
        <v>0</v>
      </c>
      <c r="AA94" s="268">
        <v>0</v>
      </c>
      <c r="AB94" s="575">
        <f>SUM(Y94:AA94)</f>
        <v>857208.24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559">
        <f>+Q94+R94+S94+T94+U94+X94+AB94+AC94+AD94+AE94+AF94+AG94+AH94+AI94</f>
        <v>1567208.24</v>
      </c>
      <c r="AL94" s="559">
        <f>+'DETALLE PROG. III'!D91+'DETALLE PROG. III'!D342</f>
        <v>4000000</v>
      </c>
      <c r="AN94" s="331">
        <f t="shared" ref="AN94:AN96" si="117">+O94+AJ94+AL94</f>
        <v>8679708.2400000002</v>
      </c>
    </row>
    <row r="95" spans="1:53" x14ac:dyDescent="0.25">
      <c r="A95" s="22" t="s">
        <v>548</v>
      </c>
      <c r="B95" s="23" t="s">
        <v>549</v>
      </c>
      <c r="C95" s="342">
        <v>0</v>
      </c>
      <c r="D95" s="762">
        <v>0</v>
      </c>
      <c r="E95" s="343">
        <v>0</v>
      </c>
      <c r="F95" s="345">
        <v>0</v>
      </c>
      <c r="G95" s="345">
        <v>0</v>
      </c>
      <c r="H95" s="345">
        <v>0</v>
      </c>
      <c r="I95" s="345">
        <v>0</v>
      </c>
      <c r="J95" s="569">
        <v>0</v>
      </c>
      <c r="K95" s="763">
        <f t="shared" si="74"/>
        <v>0</v>
      </c>
      <c r="L95" s="353">
        <v>0</v>
      </c>
      <c r="M95" s="21">
        <v>0</v>
      </c>
      <c r="N95" s="21">
        <v>0</v>
      </c>
      <c r="O95" s="559">
        <f>SUM(K95:N95)</f>
        <v>0</v>
      </c>
      <c r="P95" s="21"/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574">
        <v>0</v>
      </c>
      <c r="W95" s="775">
        <f>12070000+147695.72</f>
        <v>12217695.720000001</v>
      </c>
      <c r="X95" s="575">
        <f t="shared" si="101"/>
        <v>12217695.720000001</v>
      </c>
      <c r="Y95" s="773">
        <v>710000</v>
      </c>
      <c r="Z95" s="268">
        <v>0</v>
      </c>
      <c r="AA95" s="268">
        <v>0</v>
      </c>
      <c r="AB95" s="575">
        <f>SUM(Y95:AA95)</f>
        <v>710000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  <c r="AI95" s="21">
        <v>0</v>
      </c>
      <c r="AJ95" s="559">
        <f>+Q95+R95+S95+T95+U95+X95+AB95+AC95+AD95+AE95+AF95+AG95+AH95+AI95</f>
        <v>12927695.720000001</v>
      </c>
      <c r="AL95" s="559">
        <f>+'DETALLE PROG. III'!D92+'DETALLE PROG. III'!D330</f>
        <v>2500000</v>
      </c>
      <c r="AN95" s="331">
        <f t="shared" si="117"/>
        <v>15427695.720000001</v>
      </c>
    </row>
    <row r="96" spans="1:53" x14ac:dyDescent="0.25">
      <c r="A96" s="22" t="s">
        <v>550</v>
      </c>
      <c r="B96" s="23" t="s">
        <v>551</v>
      </c>
      <c r="C96" s="342">
        <v>0</v>
      </c>
      <c r="D96" s="343">
        <v>3000000</v>
      </c>
      <c r="E96" s="343">
        <v>0</v>
      </c>
      <c r="F96" s="345">
        <v>0</v>
      </c>
      <c r="G96" s="345">
        <v>0</v>
      </c>
      <c r="H96" s="345">
        <v>0</v>
      </c>
      <c r="I96" s="345">
        <v>0</v>
      </c>
      <c r="J96" s="569">
        <v>0</v>
      </c>
      <c r="K96" s="209">
        <f t="shared" si="74"/>
        <v>3000000</v>
      </c>
      <c r="L96" s="353">
        <v>0</v>
      </c>
      <c r="M96" s="21">
        <v>0</v>
      </c>
      <c r="N96" s="21">
        <v>0</v>
      </c>
      <c r="O96" s="559">
        <f>SUM(K96:N96)</f>
        <v>3000000</v>
      </c>
      <c r="P96" s="21"/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574">
        <v>0</v>
      </c>
      <c r="W96" s="268">
        <v>0</v>
      </c>
      <c r="X96" s="575">
        <f t="shared" si="101"/>
        <v>0</v>
      </c>
      <c r="Y96" s="268">
        <v>0</v>
      </c>
      <c r="Z96" s="268">
        <v>0</v>
      </c>
      <c r="AA96" s="268">
        <v>0</v>
      </c>
      <c r="AB96" s="575">
        <f>SUM(Y96:AA96)</f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559">
        <f>+Q96+R96+S96+T96+U96+X96+AB96+AC96+AD96+AE96+AF96+AG96+AH96+AI96</f>
        <v>0</v>
      </c>
      <c r="AL96" s="559">
        <f>+'DETALLE PROG. III'!D93</f>
        <v>1500000</v>
      </c>
      <c r="AN96" s="331">
        <f t="shared" si="117"/>
        <v>4500000</v>
      </c>
    </row>
    <row r="97" spans="1:41" x14ac:dyDescent="0.25">
      <c r="A97" s="24" t="s">
        <v>552</v>
      </c>
      <c r="B97" s="25" t="s">
        <v>553</v>
      </c>
      <c r="C97" s="579">
        <f t="shared" ref="C97:K97" si="118">SUM(C98:C106)</f>
        <v>0</v>
      </c>
      <c r="D97" s="564">
        <f t="shared" ref="D97" si="119">SUM(D98:D106)</f>
        <v>5000000</v>
      </c>
      <c r="E97" s="564">
        <f t="shared" si="118"/>
        <v>500000</v>
      </c>
      <c r="F97" s="564">
        <f t="shared" si="118"/>
        <v>0</v>
      </c>
      <c r="G97" s="564">
        <f t="shared" si="118"/>
        <v>2000000</v>
      </c>
      <c r="H97" s="564">
        <f t="shared" si="118"/>
        <v>1500000</v>
      </c>
      <c r="I97" s="564">
        <f t="shared" si="118"/>
        <v>0</v>
      </c>
      <c r="J97" s="568">
        <f t="shared" si="118"/>
        <v>200000</v>
      </c>
      <c r="K97" s="564">
        <f t="shared" si="118"/>
        <v>9200000</v>
      </c>
      <c r="L97" s="578">
        <f>SUM(L98:L106)</f>
        <v>600000</v>
      </c>
      <c r="M97" s="564">
        <f>SUM(M98:M106)</f>
        <v>0</v>
      </c>
      <c r="N97" s="564">
        <f>SUM(N98:N106)</f>
        <v>0</v>
      </c>
      <c r="O97" s="565">
        <f>SUM(O98:O106)</f>
        <v>9800000</v>
      </c>
      <c r="P97" s="21"/>
      <c r="Q97" s="564">
        <f t="shared" ref="Q97:AI97" si="120">SUM(Q98:Q106)</f>
        <v>213000</v>
      </c>
      <c r="R97" s="564">
        <f t="shared" si="120"/>
        <v>7550000</v>
      </c>
      <c r="S97" s="564">
        <f t="shared" si="120"/>
        <v>400000</v>
      </c>
      <c r="T97" s="564">
        <f>SUM(T98:T106)</f>
        <v>0</v>
      </c>
      <c r="U97" s="564">
        <f t="shared" si="120"/>
        <v>0</v>
      </c>
      <c r="V97" s="566">
        <f>SUM(V98:V106)</f>
        <v>2911000</v>
      </c>
      <c r="W97" s="567">
        <f>SUM(W98:W106)</f>
        <v>0</v>
      </c>
      <c r="X97" s="568">
        <f t="shared" si="120"/>
        <v>2911000</v>
      </c>
      <c r="Y97" s="567">
        <f>SUM(Y98:Y106)</f>
        <v>0</v>
      </c>
      <c r="Z97" s="567">
        <f>SUM(Z98:Z106)</f>
        <v>0</v>
      </c>
      <c r="AA97" s="567">
        <f>SUM(AA98:AA106)</f>
        <v>0</v>
      </c>
      <c r="AB97" s="568">
        <f t="shared" si="120"/>
        <v>0</v>
      </c>
      <c r="AC97" s="564">
        <f t="shared" si="120"/>
        <v>0</v>
      </c>
      <c r="AD97" s="564">
        <f t="shared" si="120"/>
        <v>0</v>
      </c>
      <c r="AE97" s="564">
        <f t="shared" si="120"/>
        <v>0</v>
      </c>
      <c r="AF97" s="564">
        <f t="shared" si="120"/>
        <v>1065000</v>
      </c>
      <c r="AG97" s="564">
        <f>SUM(AG98:AG106)</f>
        <v>0</v>
      </c>
      <c r="AH97" s="564">
        <f t="shared" si="120"/>
        <v>0</v>
      </c>
      <c r="AI97" s="564">
        <f t="shared" si="120"/>
        <v>0</v>
      </c>
      <c r="AJ97" s="565">
        <f>SUM(AJ98:AJ106)</f>
        <v>12139000</v>
      </c>
      <c r="AL97" s="565">
        <f>SUM(AL98:AL106)</f>
        <v>42375000</v>
      </c>
      <c r="AN97" s="565">
        <f>SUM(AN98:AN106)</f>
        <v>64314000</v>
      </c>
      <c r="AO97" s="21">
        <f>+'DETALLE PROG. III'!D94+'DETALLE PROG. III'!D269+'DETALLE PROG. III'!D343</f>
        <v>42375000</v>
      </c>
    </row>
    <row r="98" spans="1:41" x14ac:dyDescent="0.25">
      <c r="A98" s="22" t="s">
        <v>554</v>
      </c>
      <c r="B98" s="23" t="s">
        <v>555</v>
      </c>
      <c r="C98" s="342">
        <v>0</v>
      </c>
      <c r="D98" s="343">
        <v>1500000</v>
      </c>
      <c r="E98" s="343">
        <v>0</v>
      </c>
      <c r="F98" s="345">
        <v>0</v>
      </c>
      <c r="G98" s="345">
        <v>0</v>
      </c>
      <c r="H98" s="345">
        <v>0</v>
      </c>
      <c r="I98" s="345">
        <v>0</v>
      </c>
      <c r="J98" s="569">
        <v>200000</v>
      </c>
      <c r="K98" s="209">
        <f t="shared" si="74"/>
        <v>1700000</v>
      </c>
      <c r="L98" s="353">
        <v>0</v>
      </c>
      <c r="M98" s="21">
        <v>0</v>
      </c>
      <c r="N98" s="21">
        <v>0</v>
      </c>
      <c r="O98" s="559">
        <f t="shared" ref="O98:O106" si="121">SUM(K98:N98)</f>
        <v>1700000</v>
      </c>
      <c r="P98" s="21"/>
      <c r="Q98" s="209">
        <v>0</v>
      </c>
      <c r="R98" s="209">
        <v>50000</v>
      </c>
      <c r="S98" s="209">
        <v>0</v>
      </c>
      <c r="T98" s="209">
        <v>0</v>
      </c>
      <c r="U98" s="21">
        <v>0</v>
      </c>
      <c r="V98" s="777">
        <v>2840000</v>
      </c>
      <c r="W98" s="268">
        <v>0</v>
      </c>
      <c r="X98" s="575">
        <f t="shared" si="101"/>
        <v>2840000</v>
      </c>
      <c r="Y98" s="268">
        <v>0</v>
      </c>
      <c r="Z98" s="268">
        <v>0</v>
      </c>
      <c r="AA98" s="268">
        <v>0</v>
      </c>
      <c r="AB98" s="575">
        <f t="shared" ref="AB98:AB106" si="122">SUM(Y98:AA98)</f>
        <v>0</v>
      </c>
      <c r="AC98" s="21">
        <v>0</v>
      </c>
      <c r="AD98" s="21">
        <v>0</v>
      </c>
      <c r="AE98" s="21">
        <v>0</v>
      </c>
      <c r="AF98" s="773">
        <v>355000</v>
      </c>
      <c r="AG98" s="21">
        <v>0</v>
      </c>
      <c r="AH98" s="21">
        <v>0</v>
      </c>
      <c r="AI98" s="21">
        <v>0</v>
      </c>
      <c r="AJ98" s="559">
        <f t="shared" ref="AJ98:AJ106" si="123">+Q98+R98+S98+T98+U98+X98+AB98+AC98+AD98+AE98+AF98+AG98+AH98+AI98</f>
        <v>3245000</v>
      </c>
      <c r="AL98" s="559">
        <f>+'DETALLE PROG. III'!D95</f>
        <v>1000000</v>
      </c>
      <c r="AN98" s="331">
        <f t="shared" ref="AN98:AN106" si="124">+O98+AJ98+AL98</f>
        <v>5945000</v>
      </c>
    </row>
    <row r="99" spans="1:41" x14ac:dyDescent="0.25">
      <c r="A99" s="22" t="s">
        <v>556</v>
      </c>
      <c r="B99" s="23" t="s">
        <v>557</v>
      </c>
      <c r="C99" s="342">
        <v>0</v>
      </c>
      <c r="D99" s="343">
        <v>0</v>
      </c>
      <c r="E99" s="343">
        <v>0</v>
      </c>
      <c r="F99" s="345">
        <v>0</v>
      </c>
      <c r="G99" s="345">
        <v>0</v>
      </c>
      <c r="H99" s="345">
        <v>0</v>
      </c>
      <c r="I99" s="345">
        <v>0</v>
      </c>
      <c r="J99" s="569">
        <v>0</v>
      </c>
      <c r="K99" s="209">
        <f t="shared" si="74"/>
        <v>0</v>
      </c>
      <c r="L99" s="353">
        <v>0</v>
      </c>
      <c r="M99" s="21">
        <v>0</v>
      </c>
      <c r="N99" s="21">
        <v>0</v>
      </c>
      <c r="O99" s="559">
        <f t="shared" si="121"/>
        <v>0</v>
      </c>
      <c r="P99" s="21"/>
      <c r="Q99" s="209">
        <v>0</v>
      </c>
      <c r="R99" s="209">
        <v>0</v>
      </c>
      <c r="S99" s="209">
        <v>0</v>
      </c>
      <c r="T99" s="209">
        <v>0</v>
      </c>
      <c r="U99" s="21">
        <v>0</v>
      </c>
      <c r="V99" s="574">
        <v>0</v>
      </c>
      <c r="W99" s="268">
        <v>0</v>
      </c>
      <c r="X99" s="575">
        <f t="shared" si="101"/>
        <v>0</v>
      </c>
      <c r="Y99" s="268">
        <v>0</v>
      </c>
      <c r="Z99" s="268">
        <v>0</v>
      </c>
      <c r="AA99" s="268">
        <v>0</v>
      </c>
      <c r="AB99" s="575">
        <f t="shared" si="122"/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559">
        <f t="shared" si="123"/>
        <v>0</v>
      </c>
      <c r="AL99" s="559">
        <v>0</v>
      </c>
      <c r="AN99" s="331">
        <f t="shared" si="124"/>
        <v>0</v>
      </c>
    </row>
    <row r="100" spans="1:41" x14ac:dyDescent="0.25">
      <c r="A100" s="22" t="s">
        <v>558</v>
      </c>
      <c r="B100" s="23" t="s">
        <v>559</v>
      </c>
      <c r="C100" s="342">
        <v>0</v>
      </c>
      <c r="D100" s="343">
        <v>0</v>
      </c>
      <c r="E100" s="343">
        <v>0</v>
      </c>
      <c r="F100" s="345">
        <v>0</v>
      </c>
      <c r="G100" s="345">
        <v>0</v>
      </c>
      <c r="H100" s="345">
        <v>1500000</v>
      </c>
      <c r="I100" s="345">
        <v>0</v>
      </c>
      <c r="J100" s="569">
        <v>0</v>
      </c>
      <c r="K100" s="209">
        <f t="shared" si="74"/>
        <v>1500000</v>
      </c>
      <c r="L100" s="353">
        <v>0</v>
      </c>
      <c r="M100" s="21">
        <v>0</v>
      </c>
      <c r="N100" s="21">
        <v>0</v>
      </c>
      <c r="O100" s="559">
        <f t="shared" si="121"/>
        <v>1500000</v>
      </c>
      <c r="P100" s="21"/>
      <c r="Q100" s="209">
        <v>0</v>
      </c>
      <c r="R100" s="209">
        <v>0</v>
      </c>
      <c r="S100" s="209">
        <v>0</v>
      </c>
      <c r="T100" s="209">
        <v>0</v>
      </c>
      <c r="U100" s="21">
        <v>0</v>
      </c>
      <c r="V100" s="574">
        <v>0</v>
      </c>
      <c r="W100" s="268">
        <v>0</v>
      </c>
      <c r="X100" s="575">
        <f t="shared" si="101"/>
        <v>0</v>
      </c>
      <c r="Y100" s="268">
        <v>0</v>
      </c>
      <c r="Z100" s="268">
        <v>0</v>
      </c>
      <c r="AA100" s="268">
        <v>0</v>
      </c>
      <c r="AB100" s="575">
        <f t="shared" si="122"/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559">
        <f t="shared" si="123"/>
        <v>0</v>
      </c>
      <c r="AL100" s="559">
        <v>0</v>
      </c>
      <c r="AN100" s="331">
        <f t="shared" si="124"/>
        <v>1500000</v>
      </c>
    </row>
    <row r="101" spans="1:41" x14ac:dyDescent="0.25">
      <c r="A101" s="22" t="s">
        <v>560</v>
      </c>
      <c r="B101" s="23" t="s">
        <v>561</v>
      </c>
      <c r="C101" s="342">
        <v>0</v>
      </c>
      <c r="D101" s="343">
        <v>0</v>
      </c>
      <c r="E101" s="343">
        <v>0</v>
      </c>
      <c r="F101" s="345">
        <v>0</v>
      </c>
      <c r="G101" s="345">
        <v>0</v>
      </c>
      <c r="H101" s="345">
        <v>0</v>
      </c>
      <c r="I101" s="345">
        <v>0</v>
      </c>
      <c r="J101" s="569">
        <v>0</v>
      </c>
      <c r="K101" s="209">
        <f t="shared" si="74"/>
        <v>0</v>
      </c>
      <c r="L101" s="353">
        <v>0</v>
      </c>
      <c r="M101" s="21">
        <v>0</v>
      </c>
      <c r="N101" s="21">
        <v>0</v>
      </c>
      <c r="O101" s="559">
        <f t="shared" si="121"/>
        <v>0</v>
      </c>
      <c r="P101" s="21"/>
      <c r="Q101" s="773">
        <v>213000</v>
      </c>
      <c r="R101" s="209">
        <v>0</v>
      </c>
      <c r="S101" s="209">
        <v>0</v>
      </c>
      <c r="T101" s="209">
        <v>0</v>
      </c>
      <c r="U101" s="21">
        <v>0</v>
      </c>
      <c r="V101" s="574">
        <v>0</v>
      </c>
      <c r="W101" s="268">
        <v>0</v>
      </c>
      <c r="X101" s="575">
        <f t="shared" si="101"/>
        <v>0</v>
      </c>
      <c r="Y101" s="268">
        <v>0</v>
      </c>
      <c r="Z101" s="268">
        <v>0</v>
      </c>
      <c r="AA101" s="268">
        <v>0</v>
      </c>
      <c r="AB101" s="575">
        <f t="shared" si="122"/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559">
        <f t="shared" si="123"/>
        <v>213000</v>
      </c>
      <c r="AL101" s="559">
        <f>+'DETALLE PROG. III'!D96</f>
        <v>15000000</v>
      </c>
      <c r="AN101" s="331">
        <f t="shared" si="124"/>
        <v>15213000</v>
      </c>
    </row>
    <row r="102" spans="1:41" x14ac:dyDescent="0.25">
      <c r="A102" s="22" t="s">
        <v>562</v>
      </c>
      <c r="B102" s="23" t="s">
        <v>563</v>
      </c>
      <c r="C102" s="342">
        <v>0</v>
      </c>
      <c r="D102" s="343">
        <v>500000</v>
      </c>
      <c r="E102" s="343">
        <v>500000</v>
      </c>
      <c r="F102" s="345">
        <v>0</v>
      </c>
      <c r="G102" s="345">
        <v>2000000</v>
      </c>
      <c r="H102" s="345">
        <v>0</v>
      </c>
      <c r="I102" s="345">
        <v>0</v>
      </c>
      <c r="J102" s="569">
        <v>0</v>
      </c>
      <c r="K102" s="209">
        <f t="shared" si="74"/>
        <v>3000000</v>
      </c>
      <c r="L102" s="353">
        <v>0</v>
      </c>
      <c r="M102" s="21">
        <v>0</v>
      </c>
      <c r="N102" s="21">
        <v>0</v>
      </c>
      <c r="O102" s="559">
        <f t="shared" si="121"/>
        <v>3000000</v>
      </c>
      <c r="P102" s="21"/>
      <c r="Q102" s="209">
        <v>0</v>
      </c>
      <c r="R102" s="773">
        <v>7500000</v>
      </c>
      <c r="S102" s="209">
        <v>400000</v>
      </c>
      <c r="T102" s="209">
        <v>0</v>
      </c>
      <c r="U102" s="21">
        <v>0</v>
      </c>
      <c r="V102" s="574">
        <v>0</v>
      </c>
      <c r="W102" s="268">
        <v>0</v>
      </c>
      <c r="X102" s="575">
        <f t="shared" si="101"/>
        <v>0</v>
      </c>
      <c r="Y102" s="268">
        <v>0</v>
      </c>
      <c r="Z102" s="268">
        <v>0</v>
      </c>
      <c r="AA102" s="268">
        <v>0</v>
      </c>
      <c r="AB102" s="575">
        <f t="shared" si="122"/>
        <v>0</v>
      </c>
      <c r="AC102" s="21">
        <v>0</v>
      </c>
      <c r="AD102" s="21">
        <v>0</v>
      </c>
      <c r="AE102" s="21">
        <v>0</v>
      </c>
      <c r="AF102" s="773">
        <v>710000</v>
      </c>
      <c r="AG102" s="21">
        <v>0</v>
      </c>
      <c r="AH102" s="21">
        <v>0</v>
      </c>
      <c r="AI102" s="21">
        <v>0</v>
      </c>
      <c r="AJ102" s="559">
        <f t="shared" si="123"/>
        <v>8610000</v>
      </c>
      <c r="AL102" s="559">
        <f>+'DETALLE PROG. III'!D97+'DETALLE PROG. III'!D270+'DETALLE PROG. III'!D344</f>
        <v>23750000</v>
      </c>
      <c r="AN102" s="331">
        <f t="shared" si="124"/>
        <v>35360000</v>
      </c>
    </row>
    <row r="103" spans="1:41" x14ac:dyDescent="0.25">
      <c r="A103" s="22" t="s">
        <v>564</v>
      </c>
      <c r="B103" s="23" t="s">
        <v>565</v>
      </c>
      <c r="C103" s="342">
        <v>0</v>
      </c>
      <c r="D103" s="343">
        <v>0</v>
      </c>
      <c r="E103" s="343">
        <v>0</v>
      </c>
      <c r="F103" s="345">
        <v>0</v>
      </c>
      <c r="G103" s="345">
        <v>0</v>
      </c>
      <c r="H103" s="345">
        <v>0</v>
      </c>
      <c r="I103" s="345">
        <v>0</v>
      </c>
      <c r="J103" s="569">
        <v>0</v>
      </c>
      <c r="K103" s="209">
        <f t="shared" si="74"/>
        <v>0</v>
      </c>
      <c r="L103" s="353">
        <v>100000</v>
      </c>
      <c r="M103" s="21">
        <v>0</v>
      </c>
      <c r="N103" s="21">
        <v>0</v>
      </c>
      <c r="O103" s="559">
        <f t="shared" si="121"/>
        <v>100000</v>
      </c>
      <c r="P103" s="21"/>
      <c r="Q103" s="209">
        <v>0</v>
      </c>
      <c r="R103" s="209">
        <v>0</v>
      </c>
      <c r="S103" s="209">
        <v>0</v>
      </c>
      <c r="T103" s="209">
        <v>0</v>
      </c>
      <c r="U103" s="21">
        <v>0</v>
      </c>
      <c r="V103" s="574">
        <v>0</v>
      </c>
      <c r="W103" s="268">
        <v>0</v>
      </c>
      <c r="X103" s="575">
        <f t="shared" si="101"/>
        <v>0</v>
      </c>
      <c r="Y103" s="268">
        <v>0</v>
      </c>
      <c r="Z103" s="268">
        <v>0</v>
      </c>
      <c r="AA103" s="268">
        <v>0</v>
      </c>
      <c r="AB103" s="575">
        <f t="shared" si="122"/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21">
        <v>0</v>
      </c>
      <c r="AJ103" s="559">
        <f t="shared" si="123"/>
        <v>0</v>
      </c>
      <c r="AL103" s="559">
        <v>0</v>
      </c>
      <c r="AN103" s="331">
        <f t="shared" si="124"/>
        <v>100000</v>
      </c>
    </row>
    <row r="104" spans="1:41" x14ac:dyDescent="0.25">
      <c r="A104" s="22" t="s">
        <v>566</v>
      </c>
      <c r="B104" s="23" t="s">
        <v>567</v>
      </c>
      <c r="C104" s="342">
        <v>0</v>
      </c>
      <c r="D104" s="343">
        <v>2500000</v>
      </c>
      <c r="E104" s="343">
        <v>0</v>
      </c>
      <c r="F104" s="345">
        <v>0</v>
      </c>
      <c r="G104" s="345">
        <v>0</v>
      </c>
      <c r="H104" s="345">
        <v>0</v>
      </c>
      <c r="I104" s="345">
        <v>0</v>
      </c>
      <c r="J104" s="569">
        <v>0</v>
      </c>
      <c r="K104" s="209">
        <f t="shared" si="74"/>
        <v>2500000</v>
      </c>
      <c r="L104" s="353">
        <v>0</v>
      </c>
      <c r="M104" s="21">
        <v>0</v>
      </c>
      <c r="N104" s="21">
        <v>0</v>
      </c>
      <c r="O104" s="559">
        <f t="shared" si="121"/>
        <v>2500000</v>
      </c>
      <c r="P104" s="21"/>
      <c r="Q104" s="209">
        <v>0</v>
      </c>
      <c r="R104" s="209">
        <v>0</v>
      </c>
      <c r="S104" s="209">
        <v>0</v>
      </c>
      <c r="T104" s="209">
        <v>0</v>
      </c>
      <c r="U104" s="21">
        <v>0</v>
      </c>
      <c r="V104" s="574">
        <v>0</v>
      </c>
      <c r="W104" s="268">
        <v>0</v>
      </c>
      <c r="X104" s="575">
        <f t="shared" si="101"/>
        <v>0</v>
      </c>
      <c r="Y104" s="268">
        <v>0</v>
      </c>
      <c r="Z104" s="268">
        <v>0</v>
      </c>
      <c r="AA104" s="268">
        <v>0</v>
      </c>
      <c r="AB104" s="575">
        <f t="shared" si="122"/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559">
        <f t="shared" si="123"/>
        <v>0</v>
      </c>
      <c r="AL104" s="559">
        <f>+'DETALLE PROG. III'!D98</f>
        <v>0</v>
      </c>
      <c r="AN104" s="331">
        <f t="shared" si="124"/>
        <v>2500000</v>
      </c>
    </row>
    <row r="105" spans="1:41" x14ac:dyDescent="0.25">
      <c r="A105" s="22" t="s">
        <v>568</v>
      </c>
      <c r="B105" s="23" t="s">
        <v>569</v>
      </c>
      <c r="C105" s="342">
        <v>0</v>
      </c>
      <c r="D105" s="343">
        <v>0</v>
      </c>
      <c r="E105" s="343">
        <v>0</v>
      </c>
      <c r="F105" s="345">
        <v>0</v>
      </c>
      <c r="G105" s="345">
        <v>0</v>
      </c>
      <c r="H105" s="345">
        <v>0</v>
      </c>
      <c r="I105" s="345">
        <v>0</v>
      </c>
      <c r="J105" s="569">
        <v>0</v>
      </c>
      <c r="K105" s="209">
        <f t="shared" si="74"/>
        <v>0</v>
      </c>
      <c r="L105" s="353">
        <v>500000</v>
      </c>
      <c r="M105" s="21">
        <v>0</v>
      </c>
      <c r="N105" s="21">
        <v>0</v>
      </c>
      <c r="O105" s="559">
        <f t="shared" si="121"/>
        <v>500000</v>
      </c>
      <c r="P105" s="21"/>
      <c r="Q105" s="209">
        <v>0</v>
      </c>
      <c r="R105" s="209">
        <v>0</v>
      </c>
      <c r="S105" s="209">
        <v>0</v>
      </c>
      <c r="T105" s="209">
        <v>0</v>
      </c>
      <c r="U105" s="21">
        <v>0</v>
      </c>
      <c r="V105" s="777">
        <v>71000</v>
      </c>
      <c r="W105" s="268">
        <v>0</v>
      </c>
      <c r="X105" s="575">
        <f t="shared" si="101"/>
        <v>71000</v>
      </c>
      <c r="Y105" s="268">
        <v>0</v>
      </c>
      <c r="Z105" s="268">
        <v>0</v>
      </c>
      <c r="AA105" s="268">
        <v>0</v>
      </c>
      <c r="AB105" s="575">
        <f t="shared" si="122"/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559">
        <f t="shared" si="123"/>
        <v>71000</v>
      </c>
      <c r="AL105" s="559">
        <f>+'DETALLE PROG. III'!D345</f>
        <v>125000</v>
      </c>
      <c r="AN105" s="331">
        <f t="shared" si="124"/>
        <v>696000</v>
      </c>
    </row>
    <row r="106" spans="1:41" x14ac:dyDescent="0.25">
      <c r="A106" s="22" t="s">
        <v>570</v>
      </c>
      <c r="B106" s="23" t="s">
        <v>571</v>
      </c>
      <c r="C106" s="342">
        <v>0</v>
      </c>
      <c r="D106" s="343">
        <v>500000</v>
      </c>
      <c r="E106" s="343">
        <v>0</v>
      </c>
      <c r="F106" s="345">
        <v>0</v>
      </c>
      <c r="G106" s="345">
        <v>0</v>
      </c>
      <c r="H106" s="345">
        <v>0</v>
      </c>
      <c r="I106" s="345">
        <v>0</v>
      </c>
      <c r="J106" s="569">
        <v>0</v>
      </c>
      <c r="K106" s="209">
        <f t="shared" si="74"/>
        <v>500000</v>
      </c>
      <c r="L106" s="353">
        <v>0</v>
      </c>
      <c r="M106" s="21">
        <v>0</v>
      </c>
      <c r="N106" s="21">
        <v>0</v>
      </c>
      <c r="O106" s="559">
        <f t="shared" si="121"/>
        <v>500000</v>
      </c>
      <c r="P106" s="21"/>
      <c r="Q106" s="209">
        <v>0</v>
      </c>
      <c r="R106" s="209">
        <v>0</v>
      </c>
      <c r="S106" s="209">
        <v>0</v>
      </c>
      <c r="T106" s="209">
        <v>0</v>
      </c>
      <c r="U106" s="21">
        <v>0</v>
      </c>
      <c r="V106" s="574">
        <v>0</v>
      </c>
      <c r="W106" s="268">
        <v>0</v>
      </c>
      <c r="X106" s="575">
        <f t="shared" si="101"/>
        <v>0</v>
      </c>
      <c r="Y106" s="268">
        <v>0</v>
      </c>
      <c r="Z106" s="268">
        <v>0</v>
      </c>
      <c r="AA106" s="268">
        <v>0</v>
      </c>
      <c r="AB106" s="575">
        <f t="shared" si="122"/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559">
        <f t="shared" si="123"/>
        <v>0</v>
      </c>
      <c r="AL106" s="559">
        <f>+'DETALLE PROG. III'!D100</f>
        <v>2500000</v>
      </c>
      <c r="AN106" s="331">
        <f t="shared" si="124"/>
        <v>3000000</v>
      </c>
    </row>
    <row r="107" spans="1:41" x14ac:dyDescent="0.25">
      <c r="A107" s="24" t="s">
        <v>572</v>
      </c>
      <c r="B107" s="25" t="s">
        <v>573</v>
      </c>
      <c r="C107" s="566">
        <f t="shared" ref="C107:O107" si="125">SUM(C108:C113)</f>
        <v>0</v>
      </c>
      <c r="D107" s="567">
        <f t="shared" ref="D107" si="126">SUM(D108:D113)</f>
        <v>0</v>
      </c>
      <c r="E107" s="567">
        <f t="shared" si="125"/>
        <v>350000</v>
      </c>
      <c r="F107" s="567">
        <f t="shared" si="125"/>
        <v>0</v>
      </c>
      <c r="G107" s="567">
        <f t="shared" si="125"/>
        <v>0</v>
      </c>
      <c r="H107" s="567">
        <f t="shared" si="125"/>
        <v>0</v>
      </c>
      <c r="I107" s="567">
        <f t="shared" si="125"/>
        <v>0</v>
      </c>
      <c r="J107" s="577">
        <f t="shared" si="125"/>
        <v>0</v>
      </c>
      <c r="K107" s="564">
        <f t="shared" si="125"/>
        <v>350000</v>
      </c>
      <c r="L107" s="578">
        <f t="shared" si="125"/>
        <v>0</v>
      </c>
      <c r="M107" s="564">
        <f t="shared" si="125"/>
        <v>0</v>
      </c>
      <c r="N107" s="564">
        <f t="shared" si="125"/>
        <v>0</v>
      </c>
      <c r="O107" s="565">
        <f t="shared" si="125"/>
        <v>350000</v>
      </c>
      <c r="P107" s="21"/>
      <c r="Q107" s="564">
        <f t="shared" ref="Q107:AI107" si="127">SUM(Q108:Q113)</f>
        <v>0</v>
      </c>
      <c r="R107" s="564">
        <f t="shared" si="127"/>
        <v>0</v>
      </c>
      <c r="S107" s="564">
        <f t="shared" si="127"/>
        <v>0</v>
      </c>
      <c r="T107" s="564">
        <f>SUM(T108:T113)</f>
        <v>0</v>
      </c>
      <c r="U107" s="564">
        <f t="shared" si="127"/>
        <v>0</v>
      </c>
      <c r="V107" s="566">
        <f>SUM(V108:V113)</f>
        <v>0</v>
      </c>
      <c r="W107" s="567">
        <f>SUM(W108:W113)</f>
        <v>0</v>
      </c>
      <c r="X107" s="568">
        <f t="shared" si="127"/>
        <v>0</v>
      </c>
      <c r="Y107" s="567">
        <f>SUM(Y108:Y113)</f>
        <v>0</v>
      </c>
      <c r="Z107" s="567">
        <f>SUM(Z108:Z113)</f>
        <v>0</v>
      </c>
      <c r="AA107" s="567">
        <f>SUM(AA108:AA113)</f>
        <v>0</v>
      </c>
      <c r="AB107" s="568">
        <f t="shared" si="127"/>
        <v>0</v>
      </c>
      <c r="AC107" s="564">
        <f t="shared" si="127"/>
        <v>0</v>
      </c>
      <c r="AD107" s="564">
        <f t="shared" si="127"/>
        <v>0</v>
      </c>
      <c r="AE107" s="564">
        <f t="shared" si="127"/>
        <v>0</v>
      </c>
      <c r="AF107" s="564">
        <f t="shared" si="127"/>
        <v>0</v>
      </c>
      <c r="AG107" s="564">
        <f>SUM(AG108:AG113)</f>
        <v>0</v>
      </c>
      <c r="AH107" s="564">
        <f t="shared" si="127"/>
        <v>0</v>
      </c>
      <c r="AI107" s="564">
        <f t="shared" si="127"/>
        <v>0</v>
      </c>
      <c r="AJ107" s="565">
        <f>SUM(AJ108:AJ113)</f>
        <v>0</v>
      </c>
      <c r="AL107" s="565">
        <f>SUM(AL108:AL113)</f>
        <v>3000000</v>
      </c>
      <c r="AN107" s="565">
        <f>SUM(AN108:AN113)</f>
        <v>3350000</v>
      </c>
    </row>
    <row r="108" spans="1:41" x14ac:dyDescent="0.25">
      <c r="A108" s="22" t="s">
        <v>574</v>
      </c>
      <c r="B108" s="23" t="s">
        <v>575</v>
      </c>
      <c r="C108" s="342">
        <v>0</v>
      </c>
      <c r="D108" s="343">
        <v>0</v>
      </c>
      <c r="E108" s="343">
        <v>0</v>
      </c>
      <c r="F108" s="345">
        <v>0</v>
      </c>
      <c r="G108" s="345">
        <v>0</v>
      </c>
      <c r="H108" s="345">
        <v>0</v>
      </c>
      <c r="I108" s="345">
        <v>0</v>
      </c>
      <c r="J108" s="569">
        <v>0</v>
      </c>
      <c r="K108" s="209">
        <f t="shared" si="74"/>
        <v>0</v>
      </c>
      <c r="L108" s="353">
        <v>0</v>
      </c>
      <c r="M108" s="21">
        <v>0</v>
      </c>
      <c r="N108" s="21">
        <v>0</v>
      </c>
      <c r="O108" s="559">
        <f t="shared" ref="O108:O113" si="128">SUM(K108:N108)</f>
        <v>0</v>
      </c>
      <c r="P108" s="21"/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574">
        <v>0</v>
      </c>
      <c r="W108" s="268">
        <v>0</v>
      </c>
      <c r="X108" s="575">
        <f t="shared" si="101"/>
        <v>0</v>
      </c>
      <c r="Y108" s="268">
        <v>0</v>
      </c>
      <c r="Z108" s="268">
        <v>0</v>
      </c>
      <c r="AA108" s="268">
        <v>0</v>
      </c>
      <c r="AB108" s="575">
        <f t="shared" ref="AB108:AB113" si="129">SUM(Y108:AA108)</f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559">
        <f t="shared" ref="AJ108:AJ113" si="130">+Q108+R108+S108+T108+U108+X108+AB108+AC108+AD108+AE108+AF108+AG108+AH108+AI108</f>
        <v>0</v>
      </c>
      <c r="AL108" s="559">
        <v>0</v>
      </c>
      <c r="AN108" s="331">
        <f t="shared" ref="AN108:AN113" si="131">+O108+AJ108+AL108</f>
        <v>0</v>
      </c>
    </row>
    <row r="109" spans="1:41" x14ac:dyDescent="0.25">
      <c r="A109" s="22" t="s">
        <v>576</v>
      </c>
      <c r="B109" s="23" t="s">
        <v>577</v>
      </c>
      <c r="C109" s="342">
        <v>0</v>
      </c>
      <c r="D109" s="343">
        <v>0</v>
      </c>
      <c r="E109" s="343">
        <v>0</v>
      </c>
      <c r="F109" s="345">
        <v>0</v>
      </c>
      <c r="G109" s="345">
        <v>0</v>
      </c>
      <c r="H109" s="345">
        <v>0</v>
      </c>
      <c r="I109" s="345">
        <v>0</v>
      </c>
      <c r="J109" s="569">
        <v>0</v>
      </c>
      <c r="K109" s="209">
        <f t="shared" si="74"/>
        <v>0</v>
      </c>
      <c r="L109" s="353">
        <v>0</v>
      </c>
      <c r="M109" s="21">
        <v>0</v>
      </c>
      <c r="N109" s="21">
        <v>0</v>
      </c>
      <c r="O109" s="559">
        <f t="shared" si="128"/>
        <v>0</v>
      </c>
      <c r="P109" s="21"/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574">
        <v>0</v>
      </c>
      <c r="W109" s="268">
        <v>0</v>
      </c>
      <c r="X109" s="575">
        <f t="shared" si="101"/>
        <v>0</v>
      </c>
      <c r="Y109" s="268">
        <v>0</v>
      </c>
      <c r="Z109" s="268">
        <v>0</v>
      </c>
      <c r="AA109" s="268">
        <v>0</v>
      </c>
      <c r="AB109" s="575">
        <f t="shared" si="129"/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559">
        <f t="shared" si="130"/>
        <v>0</v>
      </c>
      <c r="AL109" s="559">
        <v>0</v>
      </c>
      <c r="AN109" s="331">
        <f t="shared" si="131"/>
        <v>0</v>
      </c>
    </row>
    <row r="110" spans="1:41" x14ac:dyDescent="0.25">
      <c r="A110" s="22" t="s">
        <v>578</v>
      </c>
      <c r="B110" s="23" t="s">
        <v>579</v>
      </c>
      <c r="C110" s="342">
        <v>0</v>
      </c>
      <c r="D110" s="343">
        <v>0</v>
      </c>
      <c r="E110" s="343">
        <v>0</v>
      </c>
      <c r="F110" s="345">
        <v>0</v>
      </c>
      <c r="G110" s="345">
        <v>0</v>
      </c>
      <c r="H110" s="345">
        <v>0</v>
      </c>
      <c r="I110" s="345">
        <v>0</v>
      </c>
      <c r="J110" s="569">
        <v>0</v>
      </c>
      <c r="K110" s="209">
        <f t="shared" si="74"/>
        <v>0</v>
      </c>
      <c r="L110" s="353">
        <v>0</v>
      </c>
      <c r="M110" s="21">
        <v>0</v>
      </c>
      <c r="N110" s="21">
        <v>0</v>
      </c>
      <c r="O110" s="559">
        <f t="shared" si="128"/>
        <v>0</v>
      </c>
      <c r="P110" s="21"/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574">
        <v>0</v>
      </c>
      <c r="W110" s="268">
        <v>0</v>
      </c>
      <c r="X110" s="575">
        <f t="shared" si="101"/>
        <v>0</v>
      </c>
      <c r="Y110" s="268">
        <v>0</v>
      </c>
      <c r="Z110" s="268">
        <v>0</v>
      </c>
      <c r="AA110" s="268">
        <v>0</v>
      </c>
      <c r="AB110" s="575">
        <f t="shared" si="129"/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559">
        <f t="shared" si="130"/>
        <v>0</v>
      </c>
      <c r="AL110" s="559">
        <v>0</v>
      </c>
      <c r="AN110" s="331">
        <f t="shared" si="131"/>
        <v>0</v>
      </c>
    </row>
    <row r="111" spans="1:41" x14ac:dyDescent="0.25">
      <c r="A111" s="22" t="s">
        <v>580</v>
      </c>
      <c r="B111" s="23" t="s">
        <v>581</v>
      </c>
      <c r="C111" s="342">
        <v>0</v>
      </c>
      <c r="D111" s="343">
        <v>0</v>
      </c>
      <c r="E111" s="343">
        <v>0</v>
      </c>
      <c r="F111" s="345">
        <v>0</v>
      </c>
      <c r="G111" s="345">
        <v>0</v>
      </c>
      <c r="H111" s="345">
        <v>0</v>
      </c>
      <c r="I111" s="345">
        <v>0</v>
      </c>
      <c r="J111" s="569">
        <v>0</v>
      </c>
      <c r="K111" s="209">
        <f t="shared" si="74"/>
        <v>0</v>
      </c>
      <c r="L111" s="353">
        <v>0</v>
      </c>
      <c r="M111" s="21">
        <v>0</v>
      </c>
      <c r="N111" s="21">
        <v>0</v>
      </c>
      <c r="O111" s="559">
        <f t="shared" si="128"/>
        <v>0</v>
      </c>
      <c r="P111" s="21"/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574">
        <v>0</v>
      </c>
      <c r="W111" s="268">
        <v>0</v>
      </c>
      <c r="X111" s="575">
        <f t="shared" si="101"/>
        <v>0</v>
      </c>
      <c r="Y111" s="268">
        <v>0</v>
      </c>
      <c r="Z111" s="268">
        <v>0</v>
      </c>
      <c r="AA111" s="268">
        <v>0</v>
      </c>
      <c r="AB111" s="575">
        <f t="shared" si="129"/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21">
        <v>0</v>
      </c>
      <c r="AI111" s="21">
        <v>0</v>
      </c>
      <c r="AJ111" s="559">
        <f t="shared" si="130"/>
        <v>0</v>
      </c>
      <c r="AL111" s="559">
        <v>0</v>
      </c>
      <c r="AN111" s="331">
        <f t="shared" si="131"/>
        <v>0</v>
      </c>
    </row>
    <row r="112" spans="1:41" x14ac:dyDescent="0.25">
      <c r="A112" s="22" t="s">
        <v>582</v>
      </c>
      <c r="B112" s="23" t="s">
        <v>583</v>
      </c>
      <c r="C112" s="342">
        <v>0</v>
      </c>
      <c r="D112" s="343">
        <v>0</v>
      </c>
      <c r="E112" s="343">
        <v>350000</v>
      </c>
      <c r="F112" s="345">
        <v>0</v>
      </c>
      <c r="G112" s="345">
        <v>0</v>
      </c>
      <c r="H112" s="345">
        <v>0</v>
      </c>
      <c r="I112" s="345">
        <v>0</v>
      </c>
      <c r="J112" s="569">
        <v>0</v>
      </c>
      <c r="K112" s="209">
        <f t="shared" si="74"/>
        <v>350000</v>
      </c>
      <c r="L112" s="353">
        <v>0</v>
      </c>
      <c r="M112" s="21">
        <v>0</v>
      </c>
      <c r="N112" s="21">
        <v>0</v>
      </c>
      <c r="O112" s="559">
        <f t="shared" si="128"/>
        <v>350000</v>
      </c>
      <c r="P112" s="21"/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574">
        <v>0</v>
      </c>
      <c r="W112" s="268">
        <v>0</v>
      </c>
      <c r="X112" s="575">
        <f t="shared" si="101"/>
        <v>0</v>
      </c>
      <c r="Y112" s="268">
        <v>0</v>
      </c>
      <c r="Z112" s="268">
        <v>0</v>
      </c>
      <c r="AA112" s="268">
        <v>0</v>
      </c>
      <c r="AB112" s="575">
        <f t="shared" si="129"/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559">
        <f t="shared" si="130"/>
        <v>0</v>
      </c>
      <c r="AL112" s="559">
        <f>+'DETALLE PROG. III'!D104</f>
        <v>3000000</v>
      </c>
      <c r="AN112" s="331">
        <f t="shared" si="131"/>
        <v>3350000</v>
      </c>
    </row>
    <row r="113" spans="1:41" x14ac:dyDescent="0.25">
      <c r="A113" s="22" t="s">
        <v>584</v>
      </c>
      <c r="B113" s="23" t="s">
        <v>585</v>
      </c>
      <c r="C113" s="342">
        <v>0</v>
      </c>
      <c r="D113" s="343">
        <v>0</v>
      </c>
      <c r="E113" s="343">
        <v>0</v>
      </c>
      <c r="F113" s="345">
        <v>0</v>
      </c>
      <c r="G113" s="345">
        <v>0</v>
      </c>
      <c r="H113" s="345">
        <v>0</v>
      </c>
      <c r="I113" s="345">
        <v>0</v>
      </c>
      <c r="J113" s="569">
        <v>0</v>
      </c>
      <c r="K113" s="209">
        <f t="shared" si="74"/>
        <v>0</v>
      </c>
      <c r="L113" s="353">
        <v>0</v>
      </c>
      <c r="M113" s="21">
        <v>0</v>
      </c>
      <c r="N113" s="21">
        <v>0</v>
      </c>
      <c r="O113" s="559">
        <f t="shared" si="128"/>
        <v>0</v>
      </c>
      <c r="P113" s="21"/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574">
        <v>0</v>
      </c>
      <c r="W113" s="268">
        <v>0</v>
      </c>
      <c r="X113" s="575">
        <f t="shared" si="101"/>
        <v>0</v>
      </c>
      <c r="Y113" s="268">
        <v>0</v>
      </c>
      <c r="Z113" s="268">
        <v>0</v>
      </c>
      <c r="AA113" s="268">
        <v>0</v>
      </c>
      <c r="AB113" s="575">
        <f t="shared" si="129"/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559">
        <f t="shared" si="130"/>
        <v>0</v>
      </c>
      <c r="AL113" s="559">
        <v>0</v>
      </c>
      <c r="AN113" s="331">
        <f t="shared" si="131"/>
        <v>0</v>
      </c>
    </row>
    <row r="114" spans="1:41" x14ac:dyDescent="0.25">
      <c r="A114" s="22"/>
      <c r="B114" s="23"/>
      <c r="C114" s="342"/>
      <c r="D114" s="343"/>
      <c r="E114" s="343"/>
      <c r="F114" s="345"/>
      <c r="G114" s="345"/>
      <c r="H114" s="345"/>
      <c r="I114" s="345"/>
      <c r="J114" s="569"/>
      <c r="L114" s="353"/>
      <c r="O114" s="559"/>
      <c r="P114" s="21"/>
      <c r="V114" s="574"/>
      <c r="X114" s="575"/>
      <c r="AB114" s="575"/>
      <c r="AJ114" s="559"/>
      <c r="AL114" s="559"/>
      <c r="AN114" s="559"/>
    </row>
    <row r="115" spans="1:41" x14ac:dyDescent="0.25">
      <c r="A115" s="24">
        <v>2</v>
      </c>
      <c r="B115" s="25" t="s">
        <v>192</v>
      </c>
      <c r="C115" s="340">
        <f t="shared" ref="C115:K115" si="132">+C117+C123+C128+C136+C139+C144</f>
        <v>0</v>
      </c>
      <c r="D115" s="341">
        <f>+D117+D123+D128+D136+D139+D144</f>
        <v>10200000</v>
      </c>
      <c r="E115" s="341">
        <f>+E117+E123+E128+E136+E139+E144</f>
        <v>2170600</v>
      </c>
      <c r="F115" s="341">
        <f t="shared" si="132"/>
        <v>3810000</v>
      </c>
      <c r="G115" s="341">
        <f t="shared" si="132"/>
        <v>4587910</v>
      </c>
      <c r="H115" s="341">
        <f t="shared" si="132"/>
        <v>2254300</v>
      </c>
      <c r="I115" s="341">
        <f t="shared" si="132"/>
        <v>1756000</v>
      </c>
      <c r="J115" s="370">
        <f t="shared" si="132"/>
        <v>2868050</v>
      </c>
      <c r="K115" s="564">
        <f t="shared" si="132"/>
        <v>27646860</v>
      </c>
      <c r="L115" s="578">
        <f>+L117+L123+L128+L136+L139+L144</f>
        <v>1900000</v>
      </c>
      <c r="M115" s="564">
        <f>+M117+M123+M128+M136+M139+M144</f>
        <v>0</v>
      </c>
      <c r="N115" s="564">
        <f>+N117+N123+N128+N136+N139+N144</f>
        <v>0</v>
      </c>
      <c r="O115" s="565">
        <f>+O117+O123+O128+O136+O139+O144</f>
        <v>29546860</v>
      </c>
      <c r="P115" s="21"/>
      <c r="Q115" s="564">
        <f t="shared" ref="Q115:AI115" si="133">+Q117+Q123+Q128+Q136+Q139+Q144</f>
        <v>2136742.36</v>
      </c>
      <c r="R115" s="564">
        <f t="shared" si="133"/>
        <v>52644091.840000004</v>
      </c>
      <c r="S115" s="564">
        <f t="shared" si="133"/>
        <v>0</v>
      </c>
      <c r="T115" s="564">
        <f>+T117+T123+T128+T136+T139+T144</f>
        <v>0</v>
      </c>
      <c r="U115" s="564">
        <f t="shared" si="133"/>
        <v>0</v>
      </c>
      <c r="V115" s="566">
        <f>+V117+V123+V128+V136+V139+V144</f>
        <v>1579139.4</v>
      </c>
      <c r="W115" s="567">
        <f>+W117+W123+W128+W136+W139+W144</f>
        <v>0</v>
      </c>
      <c r="X115" s="568">
        <f t="shared" si="133"/>
        <v>1579139.4</v>
      </c>
      <c r="Y115" s="567">
        <f>+Y117+Y123+Y128+Y136+Y139+Y144</f>
        <v>467038</v>
      </c>
      <c r="Z115" s="567">
        <f>+Z117+Z123+Z128+Z136+Z139+Z144</f>
        <v>237200</v>
      </c>
      <c r="AA115" s="567">
        <f>+AA117+AA123+AA128+AA136+AA139+AA144</f>
        <v>85175000</v>
      </c>
      <c r="AB115" s="568">
        <f t="shared" si="133"/>
        <v>85879238</v>
      </c>
      <c r="AC115" s="564">
        <f t="shared" si="133"/>
        <v>0</v>
      </c>
      <c r="AD115" s="564">
        <f t="shared" si="133"/>
        <v>0</v>
      </c>
      <c r="AE115" s="564">
        <f t="shared" si="133"/>
        <v>0</v>
      </c>
      <c r="AF115" s="564">
        <f t="shared" si="133"/>
        <v>3834000</v>
      </c>
      <c r="AG115" s="564">
        <f>+AG117+AG123+AG128+AG136+AG139+AG144</f>
        <v>0</v>
      </c>
      <c r="AH115" s="564">
        <f t="shared" si="133"/>
        <v>500000</v>
      </c>
      <c r="AI115" s="564">
        <f t="shared" si="133"/>
        <v>0</v>
      </c>
      <c r="AJ115" s="565">
        <f>+AJ117+AJ123+AJ128+AJ136+AJ139+AJ144</f>
        <v>146573211.59999999</v>
      </c>
      <c r="AL115" s="565">
        <f>+AL117+AL123+AL128+AL136+AL139+AL144</f>
        <v>153356000</v>
      </c>
      <c r="AN115" s="565">
        <f>+AN117+AN123+AN128+AN136+AN139+AN144</f>
        <v>329476071.59999996</v>
      </c>
      <c r="AO115" s="21">
        <f>+'EGRESOS X PARTI'!D16</f>
        <v>153356000</v>
      </c>
    </row>
    <row r="116" spans="1:41" x14ac:dyDescent="0.25">
      <c r="A116" s="24"/>
      <c r="B116" s="25"/>
      <c r="C116" s="342"/>
      <c r="D116" s="343"/>
      <c r="E116" s="343"/>
      <c r="F116" s="345"/>
      <c r="G116" s="345"/>
      <c r="H116" s="345"/>
      <c r="I116" s="345"/>
      <c r="J116" s="569"/>
      <c r="L116" s="353"/>
      <c r="O116" s="559"/>
      <c r="P116" s="21"/>
      <c r="V116" s="574"/>
      <c r="X116" s="575"/>
      <c r="AB116" s="575"/>
      <c r="AJ116" s="559"/>
      <c r="AL116" s="559"/>
      <c r="AN116" s="559"/>
      <c r="AO116" s="21">
        <f>+AL115-AO115</f>
        <v>0</v>
      </c>
    </row>
    <row r="117" spans="1:41" x14ac:dyDescent="0.25">
      <c r="A117" s="24" t="s">
        <v>586</v>
      </c>
      <c r="B117" s="25" t="s">
        <v>587</v>
      </c>
      <c r="C117" s="340">
        <f>SUM(C118:C122)</f>
        <v>0</v>
      </c>
      <c r="D117" s="341">
        <f>SUM(D118:D122)</f>
        <v>1800000</v>
      </c>
      <c r="E117" s="341">
        <f>SUM(E118:E122)</f>
        <v>2070600</v>
      </c>
      <c r="F117" s="341">
        <f t="shared" ref="F117:K117" si="134">SUM(F118:F122)</f>
        <v>2500000</v>
      </c>
      <c r="G117" s="341">
        <f t="shared" si="134"/>
        <v>2596300</v>
      </c>
      <c r="H117" s="341">
        <f t="shared" si="134"/>
        <v>1040000</v>
      </c>
      <c r="I117" s="341">
        <f t="shared" si="134"/>
        <v>425000</v>
      </c>
      <c r="J117" s="568">
        <f t="shared" si="134"/>
        <v>1506000</v>
      </c>
      <c r="K117" s="564">
        <f t="shared" si="134"/>
        <v>11937900</v>
      </c>
      <c r="L117" s="578">
        <f>SUM(L118:L122)</f>
        <v>500000</v>
      </c>
      <c r="M117" s="564">
        <f>SUM(M118:M122)</f>
        <v>0</v>
      </c>
      <c r="N117" s="564">
        <f>SUM(N118:N122)</f>
        <v>0</v>
      </c>
      <c r="O117" s="565">
        <f>SUM(O118:O122)</f>
        <v>12437900</v>
      </c>
      <c r="P117" s="21"/>
      <c r="Q117" s="564">
        <f t="shared" ref="Q117:AI117" si="135">SUM(Q118:Q122)</f>
        <v>979442.36</v>
      </c>
      <c r="R117" s="564">
        <f t="shared" si="135"/>
        <v>39910891.840000004</v>
      </c>
      <c r="S117" s="564">
        <f t="shared" si="135"/>
        <v>0</v>
      </c>
      <c r="T117" s="564">
        <f>SUM(T118:T122)</f>
        <v>0</v>
      </c>
      <c r="U117" s="564">
        <f t="shared" si="135"/>
        <v>0</v>
      </c>
      <c r="V117" s="566">
        <f>SUM(V118:V122)</f>
        <v>385814</v>
      </c>
      <c r="W117" s="567">
        <f>SUM(W118:W122)</f>
        <v>0</v>
      </c>
      <c r="X117" s="568">
        <f t="shared" si="135"/>
        <v>385814</v>
      </c>
      <c r="Y117" s="567">
        <f>SUM(Y118:Y122)</f>
        <v>284000</v>
      </c>
      <c r="Z117" s="567">
        <f>SUM(Z118:Z122)</f>
        <v>74500</v>
      </c>
      <c r="AA117" s="567">
        <f>SUM(AA118:AA122)</f>
        <v>50000</v>
      </c>
      <c r="AB117" s="568">
        <f t="shared" si="135"/>
        <v>408500</v>
      </c>
      <c r="AC117" s="564">
        <f t="shared" si="135"/>
        <v>0</v>
      </c>
      <c r="AD117" s="564">
        <f t="shared" si="135"/>
        <v>0</v>
      </c>
      <c r="AE117" s="564">
        <f t="shared" si="135"/>
        <v>0</v>
      </c>
      <c r="AF117" s="564">
        <f t="shared" si="135"/>
        <v>3692000</v>
      </c>
      <c r="AG117" s="564">
        <f>SUM(AG118:AG122)</f>
        <v>0</v>
      </c>
      <c r="AH117" s="564">
        <f t="shared" si="135"/>
        <v>500000</v>
      </c>
      <c r="AI117" s="564">
        <f t="shared" si="135"/>
        <v>0</v>
      </c>
      <c r="AJ117" s="565">
        <f>SUM(AJ118:AJ122)</f>
        <v>45876648.200000003</v>
      </c>
      <c r="AL117" s="565">
        <f>SUM(AL118:AL122)</f>
        <v>73000000</v>
      </c>
      <c r="AN117" s="565">
        <f>SUM(AN118:AN122)</f>
        <v>131314548.2</v>
      </c>
    </row>
    <row r="118" spans="1:41" x14ac:dyDescent="0.25">
      <c r="A118" s="22" t="s">
        <v>588</v>
      </c>
      <c r="B118" s="23" t="s">
        <v>589</v>
      </c>
      <c r="C118" s="342">
        <v>0</v>
      </c>
      <c r="D118" s="343">
        <v>1500000</v>
      </c>
      <c r="E118" s="343">
        <v>1770600</v>
      </c>
      <c r="F118" s="345">
        <v>0</v>
      </c>
      <c r="G118" s="345">
        <v>2000000</v>
      </c>
      <c r="H118" s="345">
        <v>0</v>
      </c>
      <c r="I118" s="345">
        <v>0</v>
      </c>
      <c r="J118" s="569">
        <v>0</v>
      </c>
      <c r="K118" s="209">
        <f t="shared" si="74"/>
        <v>5270600</v>
      </c>
      <c r="L118" s="353">
        <v>0</v>
      </c>
      <c r="M118" s="21">
        <v>0</v>
      </c>
      <c r="N118" s="21">
        <v>0</v>
      </c>
      <c r="O118" s="559">
        <f>SUM(K118:N118)</f>
        <v>5270600</v>
      </c>
      <c r="P118" s="21"/>
      <c r="Q118" s="773">
        <f>738400+99042.36</f>
        <v>837442.36</v>
      </c>
      <c r="R118" s="773">
        <f>78000000-39000000+910891.84</f>
        <v>39910891.840000004</v>
      </c>
      <c r="S118" s="209">
        <v>0</v>
      </c>
      <c r="T118" s="209">
        <v>0</v>
      </c>
      <c r="U118" s="21">
        <v>0</v>
      </c>
      <c r="V118" s="574">
        <v>0</v>
      </c>
      <c r="W118" s="268">
        <v>0</v>
      </c>
      <c r="X118" s="575">
        <f>SUM(V118:W118)</f>
        <v>0</v>
      </c>
      <c r="Y118" s="268">
        <v>0</v>
      </c>
      <c r="Z118" s="268">
        <v>0</v>
      </c>
      <c r="AA118" s="268">
        <v>0</v>
      </c>
      <c r="AB118" s="575">
        <f>SUM(Y118:AA118)</f>
        <v>0</v>
      </c>
      <c r="AC118" s="21">
        <v>0</v>
      </c>
      <c r="AD118" s="21">
        <v>0</v>
      </c>
      <c r="AE118" s="21">
        <v>0</v>
      </c>
      <c r="AF118" s="773">
        <v>3692000</v>
      </c>
      <c r="AG118" s="21">
        <v>0</v>
      </c>
      <c r="AH118" s="21">
        <v>500000</v>
      </c>
      <c r="AI118" s="21">
        <v>0</v>
      </c>
      <c r="AJ118" s="559">
        <f>+Q118+R118+S118+T118+U118+X118+AB118+AC118+AD118+AE118+AF118+AG118+AH118+AI118</f>
        <v>44940334.200000003</v>
      </c>
      <c r="AL118" s="559">
        <f>+'DETALLE PROG. III'!D107+'DETALLE PROG. III'!D160+'DETALLE PROG. III'!D275+'DETALLE PROG. III'!D350</f>
        <v>71000000</v>
      </c>
      <c r="AN118" s="331">
        <f t="shared" ref="AN118:AN122" si="136">+O118+AJ118+AL118</f>
        <v>121210934.2</v>
      </c>
    </row>
    <row r="119" spans="1:41" x14ac:dyDescent="0.25">
      <c r="A119" s="22" t="s">
        <v>590</v>
      </c>
      <c r="B119" s="23" t="s">
        <v>591</v>
      </c>
      <c r="C119" s="342">
        <v>0</v>
      </c>
      <c r="D119" s="343">
        <v>0</v>
      </c>
      <c r="E119" s="343">
        <v>0</v>
      </c>
      <c r="F119" s="345">
        <v>0</v>
      </c>
      <c r="G119" s="345">
        <v>0</v>
      </c>
      <c r="H119" s="345">
        <v>0</v>
      </c>
      <c r="I119" s="345">
        <v>0</v>
      </c>
      <c r="J119" s="569">
        <v>0</v>
      </c>
      <c r="K119" s="209">
        <f t="shared" si="74"/>
        <v>0</v>
      </c>
      <c r="L119" s="353">
        <v>0</v>
      </c>
      <c r="M119" s="21">
        <v>0</v>
      </c>
      <c r="N119" s="21">
        <v>0</v>
      </c>
      <c r="O119" s="559">
        <f>SUM(K119:N119)</f>
        <v>0</v>
      </c>
      <c r="P119" s="21"/>
      <c r="Q119" s="209">
        <v>0</v>
      </c>
      <c r="R119" s="209">
        <v>0</v>
      </c>
      <c r="S119" s="209">
        <v>0</v>
      </c>
      <c r="T119" s="209">
        <v>0</v>
      </c>
      <c r="U119" s="21">
        <v>0</v>
      </c>
      <c r="V119" s="777">
        <v>106500</v>
      </c>
      <c r="W119" s="268">
        <v>0</v>
      </c>
      <c r="X119" s="575">
        <f>SUM(V119:W119)</f>
        <v>106500</v>
      </c>
      <c r="Y119" s="268">
        <v>0</v>
      </c>
      <c r="Z119" s="268">
        <v>0</v>
      </c>
      <c r="AA119" s="268">
        <v>0</v>
      </c>
      <c r="AB119" s="575">
        <f>SUM(Y119:AA119)</f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  <c r="AI119" s="21">
        <v>0</v>
      </c>
      <c r="AJ119" s="559">
        <f>+Q119+R119+S119+T119+U119+X119+AB119+AC119+AD119+AE119+AF119+AG119+AH119+AI119</f>
        <v>106500</v>
      </c>
      <c r="AL119" s="559">
        <f>+'DETALLE PROG. III'!D108</f>
        <v>1000000</v>
      </c>
      <c r="AN119" s="331">
        <f t="shared" si="136"/>
        <v>1106500</v>
      </c>
    </row>
    <row r="120" spans="1:41" x14ac:dyDescent="0.25">
      <c r="A120" s="22" t="s">
        <v>592</v>
      </c>
      <c r="B120" s="23" t="s">
        <v>593</v>
      </c>
      <c r="C120" s="342">
        <v>0</v>
      </c>
      <c r="D120" s="343">
        <v>0</v>
      </c>
      <c r="E120" s="343">
        <v>0</v>
      </c>
      <c r="F120" s="345">
        <v>0</v>
      </c>
      <c r="G120" s="345">
        <v>0</v>
      </c>
      <c r="H120" s="345">
        <v>0</v>
      </c>
      <c r="I120" s="345">
        <v>0</v>
      </c>
      <c r="J120" s="569">
        <v>0</v>
      </c>
      <c r="K120" s="209">
        <f t="shared" si="74"/>
        <v>0</v>
      </c>
      <c r="L120" s="353">
        <v>0</v>
      </c>
      <c r="M120" s="21">
        <v>0</v>
      </c>
      <c r="N120" s="21">
        <v>0</v>
      </c>
      <c r="O120" s="559">
        <f>SUM(K120:N120)</f>
        <v>0</v>
      </c>
      <c r="P120" s="21"/>
      <c r="Q120" s="209">
        <v>0</v>
      </c>
      <c r="R120" s="209">
        <v>0</v>
      </c>
      <c r="S120" s="209">
        <v>0</v>
      </c>
      <c r="T120" s="209">
        <v>0</v>
      </c>
      <c r="U120" s="21">
        <v>0</v>
      </c>
      <c r="V120" s="574">
        <v>0</v>
      </c>
      <c r="W120" s="268">
        <v>0</v>
      </c>
      <c r="X120" s="575">
        <f>SUM(V120:W120)</f>
        <v>0</v>
      </c>
      <c r="Y120" s="268">
        <v>0</v>
      </c>
      <c r="Z120" s="268">
        <v>0</v>
      </c>
      <c r="AA120" s="268">
        <v>0</v>
      </c>
      <c r="AB120" s="575">
        <f>SUM(Y120:AA120)</f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559">
        <f>+Q120+R120+S120+T120+U120+X120+AB120+AC120+AD120+AE120+AF120+AG120+AH120+AI120</f>
        <v>0</v>
      </c>
      <c r="AL120" s="559">
        <v>0</v>
      </c>
      <c r="AN120" s="331">
        <f t="shared" si="136"/>
        <v>0</v>
      </c>
    </row>
    <row r="121" spans="1:41" x14ac:dyDescent="0.25">
      <c r="A121" s="22" t="s">
        <v>594</v>
      </c>
      <c r="B121" s="23" t="s">
        <v>595</v>
      </c>
      <c r="C121" s="342">
        <v>0</v>
      </c>
      <c r="D121" s="343">
        <v>300000</v>
      </c>
      <c r="E121" s="343">
        <v>300000</v>
      </c>
      <c r="F121" s="345">
        <v>2500000</v>
      </c>
      <c r="G121" s="345">
        <v>596300</v>
      </c>
      <c r="H121" s="345">
        <v>1040000</v>
      </c>
      <c r="I121" s="345">
        <v>425000</v>
      </c>
      <c r="J121" s="569">
        <v>1506000</v>
      </c>
      <c r="K121" s="209">
        <f t="shared" si="74"/>
        <v>6667300</v>
      </c>
      <c r="L121" s="353">
        <v>500000</v>
      </c>
      <c r="M121" s="21">
        <v>0</v>
      </c>
      <c r="N121" s="21">
        <v>0</v>
      </c>
      <c r="O121" s="559">
        <f>SUM(K121:N121)</f>
        <v>7167300</v>
      </c>
      <c r="P121" s="21"/>
      <c r="Q121" s="209">
        <v>0</v>
      </c>
      <c r="R121" s="209">
        <v>0</v>
      </c>
      <c r="S121" s="209">
        <v>0</v>
      </c>
      <c r="T121" s="209">
        <v>0</v>
      </c>
      <c r="U121" s="21">
        <v>0</v>
      </c>
      <c r="V121" s="777">
        <v>279314</v>
      </c>
      <c r="W121" s="268">
        <v>0</v>
      </c>
      <c r="X121" s="575">
        <f>SUM(V121:W121)</f>
        <v>279314</v>
      </c>
      <c r="Y121" s="773">
        <v>284000</v>
      </c>
      <c r="Z121" s="268">
        <v>74500</v>
      </c>
      <c r="AA121" s="268">
        <v>50000</v>
      </c>
      <c r="AB121" s="575">
        <f>SUM(Y121:AA121)</f>
        <v>408500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559">
        <f>+Q121+R121+S121+T121+U121+X121+AB121+AC121+AD121+AE121+AF121+AG121+AH121+AI121</f>
        <v>687814</v>
      </c>
      <c r="AL121" s="559">
        <f>+'DETALLE PROG. III'!D109</f>
        <v>1000000</v>
      </c>
      <c r="AN121" s="331">
        <f t="shared" si="136"/>
        <v>8855114</v>
      </c>
    </row>
    <row r="122" spans="1:41" x14ac:dyDescent="0.25">
      <c r="A122" s="22" t="s">
        <v>596</v>
      </c>
      <c r="B122" s="23" t="s">
        <v>597</v>
      </c>
      <c r="C122" s="342">
        <v>0</v>
      </c>
      <c r="D122" s="343">
        <v>0</v>
      </c>
      <c r="E122" s="343">
        <v>0</v>
      </c>
      <c r="F122" s="345">
        <v>0</v>
      </c>
      <c r="G122" s="345">
        <v>0</v>
      </c>
      <c r="H122" s="345">
        <v>0</v>
      </c>
      <c r="I122" s="345">
        <v>0</v>
      </c>
      <c r="J122" s="569">
        <v>0</v>
      </c>
      <c r="K122" s="209">
        <f t="shared" si="74"/>
        <v>0</v>
      </c>
      <c r="L122" s="353">
        <v>0</v>
      </c>
      <c r="M122" s="21">
        <v>0</v>
      </c>
      <c r="N122" s="21">
        <v>0</v>
      </c>
      <c r="O122" s="559">
        <f>SUM(K122:N122)</f>
        <v>0</v>
      </c>
      <c r="P122" s="21"/>
      <c r="Q122" s="773">
        <v>142000</v>
      </c>
      <c r="R122" s="209">
        <v>0</v>
      </c>
      <c r="S122" s="209">
        <v>0</v>
      </c>
      <c r="T122" s="209">
        <v>0</v>
      </c>
      <c r="U122" s="21">
        <v>0</v>
      </c>
      <c r="V122" s="574">
        <v>0</v>
      </c>
      <c r="W122" s="268">
        <v>0</v>
      </c>
      <c r="X122" s="575">
        <f>SUM(V122:W122)</f>
        <v>0</v>
      </c>
      <c r="Y122" s="268">
        <v>0</v>
      </c>
      <c r="Z122" s="268">
        <v>0</v>
      </c>
      <c r="AA122" s="268">
        <v>0</v>
      </c>
      <c r="AB122" s="575">
        <f>SUM(Y122:AA122)</f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559">
        <f>+Q122+R122+S122+T122+U122+X122+AB122+AC122+AD122+AE122+AF122+AG122+AH122+AI122</f>
        <v>142000</v>
      </c>
      <c r="AL122" s="559">
        <f>+'DETALLE PROG. III'!D110</f>
        <v>0</v>
      </c>
      <c r="AN122" s="331">
        <f t="shared" si="136"/>
        <v>142000</v>
      </c>
    </row>
    <row r="123" spans="1:41" x14ac:dyDescent="0.25">
      <c r="A123" s="24" t="s">
        <v>598</v>
      </c>
      <c r="B123" s="25" t="s">
        <v>599</v>
      </c>
      <c r="C123" s="579">
        <f t="shared" ref="C123:K123" si="137">SUM(C124:C127)</f>
        <v>0</v>
      </c>
      <c r="D123" s="564">
        <f t="shared" ref="D123" si="138">SUM(D124:D127)</f>
        <v>0</v>
      </c>
      <c r="E123" s="564">
        <f t="shared" si="137"/>
        <v>0</v>
      </c>
      <c r="F123" s="564">
        <f t="shared" si="137"/>
        <v>0</v>
      </c>
      <c r="G123" s="564">
        <f t="shared" si="137"/>
        <v>0</v>
      </c>
      <c r="H123" s="564">
        <f t="shared" si="137"/>
        <v>0</v>
      </c>
      <c r="I123" s="564">
        <f t="shared" si="137"/>
        <v>0</v>
      </c>
      <c r="J123" s="568">
        <f t="shared" si="137"/>
        <v>0</v>
      </c>
      <c r="K123" s="564">
        <f t="shared" si="137"/>
        <v>0</v>
      </c>
      <c r="L123" s="578">
        <f>SUM(L124:L127)</f>
        <v>0</v>
      </c>
      <c r="M123" s="564">
        <f>SUM(M124:M127)</f>
        <v>0</v>
      </c>
      <c r="N123" s="564">
        <f>SUM(N124:N127)</f>
        <v>0</v>
      </c>
      <c r="O123" s="565">
        <f>SUM(O124:O127)</f>
        <v>0</v>
      </c>
      <c r="P123" s="21"/>
      <c r="Q123" s="564">
        <f t="shared" ref="Q123:AI123" si="139">SUM(Q124:Q127)</f>
        <v>0</v>
      </c>
      <c r="R123" s="564">
        <f t="shared" si="139"/>
        <v>0</v>
      </c>
      <c r="S123" s="564">
        <f t="shared" si="139"/>
        <v>0</v>
      </c>
      <c r="T123" s="564">
        <f>SUM(T124:T127)</f>
        <v>0</v>
      </c>
      <c r="U123" s="564">
        <f t="shared" si="139"/>
        <v>0</v>
      </c>
      <c r="V123" s="566">
        <f>SUM(V124:V127)</f>
        <v>71000</v>
      </c>
      <c r="W123" s="567">
        <f>SUM(W124:W127)</f>
        <v>0</v>
      </c>
      <c r="X123" s="568">
        <f t="shared" si="139"/>
        <v>71000</v>
      </c>
      <c r="Y123" s="567">
        <f>SUM(Y124:Y127)</f>
        <v>0</v>
      </c>
      <c r="Z123" s="567">
        <f>SUM(Z124:Z127)</f>
        <v>0</v>
      </c>
      <c r="AA123" s="567">
        <f>SUM(AA124:AA127)</f>
        <v>80000000</v>
      </c>
      <c r="AB123" s="568">
        <f t="shared" si="139"/>
        <v>80000000</v>
      </c>
      <c r="AC123" s="564">
        <f t="shared" si="139"/>
        <v>0</v>
      </c>
      <c r="AD123" s="564">
        <f t="shared" si="139"/>
        <v>0</v>
      </c>
      <c r="AE123" s="564">
        <f t="shared" si="139"/>
        <v>0</v>
      </c>
      <c r="AF123" s="564">
        <f t="shared" si="139"/>
        <v>0</v>
      </c>
      <c r="AG123" s="564">
        <f>SUM(AG124:AG127)</f>
        <v>0</v>
      </c>
      <c r="AH123" s="564">
        <f t="shared" si="139"/>
        <v>0</v>
      </c>
      <c r="AI123" s="564">
        <f t="shared" si="139"/>
        <v>0</v>
      </c>
      <c r="AJ123" s="565">
        <f>SUM(AJ124:AJ127)</f>
        <v>80071000</v>
      </c>
      <c r="AL123" s="565">
        <f>SUM(AL124:AL127)</f>
        <v>10000000</v>
      </c>
      <c r="AN123" s="565">
        <f>SUM(AN124:AN127)</f>
        <v>90071000</v>
      </c>
    </row>
    <row r="124" spans="1:41" x14ac:dyDescent="0.25">
      <c r="A124" s="22" t="s">
        <v>600</v>
      </c>
      <c r="B124" s="23" t="s">
        <v>601</v>
      </c>
      <c r="C124" s="342">
        <v>0</v>
      </c>
      <c r="D124" s="343">
        <v>0</v>
      </c>
      <c r="E124" s="343">
        <v>0</v>
      </c>
      <c r="F124" s="345">
        <v>0</v>
      </c>
      <c r="G124" s="345">
        <v>0</v>
      </c>
      <c r="H124" s="345">
        <v>0</v>
      </c>
      <c r="I124" s="345">
        <v>0</v>
      </c>
      <c r="J124" s="569">
        <v>0</v>
      </c>
      <c r="K124" s="209">
        <f t="shared" ref="K124:K152" si="140">SUM(C124:J124)</f>
        <v>0</v>
      </c>
      <c r="L124" s="353">
        <v>0</v>
      </c>
      <c r="M124" s="21">
        <v>0</v>
      </c>
      <c r="N124" s="21">
        <v>0</v>
      </c>
      <c r="O124" s="559">
        <f>SUM(K124:N124)</f>
        <v>0</v>
      </c>
      <c r="P124" s="21"/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574">
        <v>0</v>
      </c>
      <c r="W124" s="268">
        <v>0</v>
      </c>
      <c r="X124" s="575">
        <f>SUM(V124:W124)</f>
        <v>0</v>
      </c>
      <c r="Y124" s="268">
        <v>0</v>
      </c>
      <c r="Z124" s="268">
        <v>0</v>
      </c>
      <c r="AA124" s="268">
        <v>0</v>
      </c>
      <c r="AB124" s="575">
        <f>SUM(Y124:AA124)</f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559">
        <f>+Q124+R124+S124+T124+U124+X124+AB124+AC124+AD124+AE124+AF124+AG124+AH124+AI124</f>
        <v>0</v>
      </c>
      <c r="AL124" s="559">
        <v>0</v>
      </c>
      <c r="AN124" s="331">
        <f t="shared" ref="AN124:AN127" si="141">+O124+AJ124+AL124</f>
        <v>0</v>
      </c>
    </row>
    <row r="125" spans="1:41" x14ac:dyDescent="0.25">
      <c r="A125" s="22" t="s">
        <v>602</v>
      </c>
      <c r="B125" s="23" t="s">
        <v>603</v>
      </c>
      <c r="C125" s="342">
        <v>0</v>
      </c>
      <c r="D125" s="343">
        <v>0</v>
      </c>
      <c r="E125" s="343">
        <v>0</v>
      </c>
      <c r="F125" s="345">
        <v>0</v>
      </c>
      <c r="G125" s="345">
        <v>0</v>
      </c>
      <c r="H125" s="345">
        <v>0</v>
      </c>
      <c r="I125" s="345">
        <v>0</v>
      </c>
      <c r="J125" s="569">
        <v>0</v>
      </c>
      <c r="K125" s="209">
        <f t="shared" si="140"/>
        <v>0</v>
      </c>
      <c r="L125" s="353">
        <v>0</v>
      </c>
      <c r="M125" s="21">
        <v>0</v>
      </c>
      <c r="N125" s="21">
        <v>0</v>
      </c>
      <c r="O125" s="559">
        <f>SUM(K125:N125)</f>
        <v>0</v>
      </c>
      <c r="P125" s="21"/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574">
        <v>0</v>
      </c>
      <c r="W125" s="268">
        <v>0</v>
      </c>
      <c r="X125" s="575">
        <f>SUM(V125:W125)</f>
        <v>0</v>
      </c>
      <c r="Y125" s="268">
        <v>0</v>
      </c>
      <c r="Z125" s="268">
        <v>0</v>
      </c>
      <c r="AA125" s="268">
        <v>0</v>
      </c>
      <c r="AB125" s="575">
        <f>SUM(Y125:AA125)</f>
        <v>0</v>
      </c>
      <c r="AC125" s="21">
        <v>0</v>
      </c>
      <c r="AD125" s="21">
        <v>0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559">
        <f>+Q125+R125+S125+T125+U125+X125+AB125+AC125+AD125+AE125+AF125+AG125+AH125+AI125</f>
        <v>0</v>
      </c>
      <c r="AL125" s="559">
        <v>0</v>
      </c>
      <c r="AN125" s="331">
        <f t="shared" si="141"/>
        <v>0</v>
      </c>
    </row>
    <row r="126" spans="1:41" x14ac:dyDescent="0.25">
      <c r="A126" s="22" t="s">
        <v>604</v>
      </c>
      <c r="B126" s="23" t="s">
        <v>605</v>
      </c>
      <c r="C126" s="342">
        <v>0</v>
      </c>
      <c r="D126" s="762">
        <v>0</v>
      </c>
      <c r="E126" s="343">
        <v>0</v>
      </c>
      <c r="F126" s="345">
        <v>0</v>
      </c>
      <c r="G126" s="345">
        <v>0</v>
      </c>
      <c r="H126" s="345">
        <v>0</v>
      </c>
      <c r="I126" s="345">
        <v>0</v>
      </c>
      <c r="J126" s="762">
        <v>0</v>
      </c>
      <c r="K126" s="620">
        <f t="shared" si="140"/>
        <v>0</v>
      </c>
      <c r="L126" s="353">
        <v>0</v>
      </c>
      <c r="M126" s="21">
        <v>0</v>
      </c>
      <c r="N126" s="21">
        <v>0</v>
      </c>
      <c r="O126" s="559">
        <f>SUM(K126:N126)</f>
        <v>0</v>
      </c>
      <c r="P126" s="21"/>
      <c r="Q126" s="21">
        <v>0</v>
      </c>
      <c r="R126" s="21">
        <v>0</v>
      </c>
      <c r="S126" s="21">
        <v>0</v>
      </c>
      <c r="T126" s="21">
        <v>0</v>
      </c>
      <c r="U126" s="620">
        <v>0</v>
      </c>
      <c r="V126" s="777">
        <v>71000</v>
      </c>
      <c r="W126" s="268">
        <v>0</v>
      </c>
      <c r="X126" s="575">
        <f>SUM(V126:W126)</f>
        <v>71000</v>
      </c>
      <c r="Y126" s="268">
        <v>0</v>
      </c>
      <c r="Z126" s="268">
        <v>0</v>
      </c>
      <c r="AA126" s="268">
        <v>80000000</v>
      </c>
      <c r="AB126" s="575">
        <f>SUM(Y126:AA126)</f>
        <v>80000000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0</v>
      </c>
      <c r="AJ126" s="559">
        <f>+Q126+R126+S126+T126+U126+X126+AB126+AC126+AD126+AE126+AF126+AG126+AH126+AI126</f>
        <v>80071000</v>
      </c>
      <c r="AL126" s="559">
        <f>+'DETALLE PROG. III'!D277+'DETALLE PROG. III'!D352</f>
        <v>10000000</v>
      </c>
      <c r="AN126" s="331">
        <f t="shared" si="141"/>
        <v>90071000</v>
      </c>
    </row>
    <row r="127" spans="1:41" x14ac:dyDescent="0.25">
      <c r="A127" s="22" t="s">
        <v>606</v>
      </c>
      <c r="B127" s="23" t="s">
        <v>607</v>
      </c>
      <c r="C127" s="342">
        <v>0</v>
      </c>
      <c r="D127" s="343">
        <v>0</v>
      </c>
      <c r="E127" s="343">
        <v>0</v>
      </c>
      <c r="F127" s="345">
        <v>0</v>
      </c>
      <c r="G127" s="345">
        <v>0</v>
      </c>
      <c r="H127" s="345">
        <v>0</v>
      </c>
      <c r="I127" s="345">
        <v>0</v>
      </c>
      <c r="J127" s="569">
        <v>0</v>
      </c>
      <c r="K127" s="209">
        <f t="shared" si="140"/>
        <v>0</v>
      </c>
      <c r="L127" s="353">
        <v>0</v>
      </c>
      <c r="M127" s="21">
        <v>0</v>
      </c>
      <c r="N127" s="21">
        <v>0</v>
      </c>
      <c r="O127" s="559">
        <f>SUM(K127:N127)</f>
        <v>0</v>
      </c>
      <c r="P127" s="21"/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574">
        <v>0</v>
      </c>
      <c r="W127" s="268">
        <v>0</v>
      </c>
      <c r="X127" s="575">
        <f>SUM(V127:W127)</f>
        <v>0</v>
      </c>
      <c r="Y127" s="268">
        <v>0</v>
      </c>
      <c r="Z127" s="268">
        <v>0</v>
      </c>
      <c r="AA127" s="268">
        <v>0</v>
      </c>
      <c r="AB127" s="575">
        <f>SUM(Y127:AA127)</f>
        <v>0</v>
      </c>
      <c r="AC127" s="21">
        <v>0</v>
      </c>
      <c r="AD127" s="21">
        <v>0</v>
      </c>
      <c r="AE127" s="21">
        <v>0</v>
      </c>
      <c r="AF127" s="21">
        <v>0</v>
      </c>
      <c r="AG127" s="21">
        <v>0</v>
      </c>
      <c r="AH127" s="21">
        <v>0</v>
      </c>
      <c r="AI127" s="21">
        <v>0</v>
      </c>
      <c r="AJ127" s="559">
        <f>+Q127+R127+S127+T127+U127+X127+AB127+AC127+AD127+AE127+AF127+AG127+AH127+AI127</f>
        <v>0</v>
      </c>
      <c r="AL127" s="559">
        <v>0</v>
      </c>
      <c r="AN127" s="331">
        <f t="shared" si="141"/>
        <v>0</v>
      </c>
    </row>
    <row r="128" spans="1:41" x14ac:dyDescent="0.25">
      <c r="A128" s="24" t="s">
        <v>608</v>
      </c>
      <c r="B128" s="25" t="s">
        <v>609</v>
      </c>
      <c r="C128" s="579">
        <f t="shared" ref="C128:K128" si="142">SUM(C129:C135)</f>
        <v>0</v>
      </c>
      <c r="D128" s="564">
        <f t="shared" ref="D128" si="143">SUM(D129:D135)</f>
        <v>700000</v>
      </c>
      <c r="E128" s="564">
        <f t="shared" si="142"/>
        <v>0</v>
      </c>
      <c r="F128" s="564">
        <f t="shared" si="142"/>
        <v>30000</v>
      </c>
      <c r="G128" s="564">
        <f t="shared" si="142"/>
        <v>255000</v>
      </c>
      <c r="H128" s="564">
        <f t="shared" si="142"/>
        <v>140000</v>
      </c>
      <c r="I128" s="564">
        <f t="shared" si="142"/>
        <v>0</v>
      </c>
      <c r="J128" s="568">
        <f t="shared" si="142"/>
        <v>50000</v>
      </c>
      <c r="K128" s="564">
        <f t="shared" si="142"/>
        <v>1175000</v>
      </c>
      <c r="L128" s="578">
        <f>SUM(L129:L135)</f>
        <v>100000</v>
      </c>
      <c r="M128" s="564">
        <f>SUM(M129:M135)</f>
        <v>0</v>
      </c>
      <c r="N128" s="564">
        <f>SUM(N129:N135)</f>
        <v>0</v>
      </c>
      <c r="O128" s="565">
        <f>SUM(O129:O135)</f>
        <v>1275000</v>
      </c>
      <c r="P128" s="21"/>
      <c r="Q128" s="564">
        <f t="shared" ref="Q128:AI128" si="144">SUM(Q129:Q135)</f>
        <v>31950</v>
      </c>
      <c r="R128" s="564">
        <f t="shared" si="144"/>
        <v>120000</v>
      </c>
      <c r="S128" s="564">
        <f t="shared" si="144"/>
        <v>0</v>
      </c>
      <c r="T128" s="564">
        <f>SUM(T129:T135)</f>
        <v>0</v>
      </c>
      <c r="U128" s="564">
        <f t="shared" si="144"/>
        <v>0</v>
      </c>
      <c r="V128" s="566">
        <f>SUM(V129:V135)</f>
        <v>0</v>
      </c>
      <c r="W128" s="567">
        <f>SUM(W129:W135)</f>
        <v>0</v>
      </c>
      <c r="X128" s="568">
        <f t="shared" si="144"/>
        <v>0</v>
      </c>
      <c r="Y128" s="567">
        <f>SUM(Y129:Y135)</f>
        <v>0</v>
      </c>
      <c r="Z128" s="567">
        <f>SUM(Z129:Z135)</f>
        <v>0</v>
      </c>
      <c r="AA128" s="567">
        <f>SUM(AA129:AA135)</f>
        <v>0</v>
      </c>
      <c r="AB128" s="568">
        <f t="shared" si="144"/>
        <v>0</v>
      </c>
      <c r="AC128" s="564">
        <f t="shared" si="144"/>
        <v>0</v>
      </c>
      <c r="AD128" s="564">
        <f t="shared" si="144"/>
        <v>0</v>
      </c>
      <c r="AE128" s="564">
        <f t="shared" si="144"/>
        <v>0</v>
      </c>
      <c r="AF128" s="564">
        <f t="shared" si="144"/>
        <v>0</v>
      </c>
      <c r="AG128" s="564">
        <f>SUM(AG129:AG135)</f>
        <v>0</v>
      </c>
      <c r="AH128" s="564">
        <f t="shared" si="144"/>
        <v>0</v>
      </c>
      <c r="AI128" s="564">
        <f t="shared" si="144"/>
        <v>0</v>
      </c>
      <c r="AJ128" s="565">
        <f>SUM(AJ129:AJ135)</f>
        <v>151950</v>
      </c>
      <c r="AL128" s="565">
        <f>SUM(AL129:AL135)</f>
        <v>28000000</v>
      </c>
      <c r="AN128" s="565">
        <f>SUM(AN129:AN135)</f>
        <v>29426950</v>
      </c>
    </row>
    <row r="129" spans="1:40" x14ac:dyDescent="0.25">
      <c r="A129" s="22" t="s">
        <v>610</v>
      </c>
      <c r="B129" s="23" t="s">
        <v>611</v>
      </c>
      <c r="C129" s="342">
        <v>0</v>
      </c>
      <c r="D129" s="343">
        <v>100000</v>
      </c>
      <c r="E129" s="343">
        <v>0</v>
      </c>
      <c r="F129" s="345">
        <v>0</v>
      </c>
      <c r="G129" s="345">
        <v>0</v>
      </c>
      <c r="H129" s="345">
        <v>0</v>
      </c>
      <c r="I129" s="345">
        <v>0</v>
      </c>
      <c r="J129" s="569">
        <v>0</v>
      </c>
      <c r="K129" s="209">
        <f t="shared" si="140"/>
        <v>100000</v>
      </c>
      <c r="L129" s="353">
        <v>0</v>
      </c>
      <c r="M129" s="209">
        <v>0</v>
      </c>
      <c r="N129" s="21">
        <v>0</v>
      </c>
      <c r="O129" s="559">
        <f t="shared" ref="O129:O135" si="145">SUM(K129:N129)</f>
        <v>100000</v>
      </c>
      <c r="P129" s="21"/>
      <c r="Q129" s="773">
        <v>31950</v>
      </c>
      <c r="R129" s="209">
        <v>120000</v>
      </c>
      <c r="S129" s="209">
        <v>0</v>
      </c>
      <c r="T129" s="209">
        <v>0</v>
      </c>
      <c r="U129" s="21">
        <v>0</v>
      </c>
      <c r="V129" s="777">
        <v>0</v>
      </c>
      <c r="W129" s="268">
        <v>0</v>
      </c>
      <c r="X129" s="575">
        <f t="shared" ref="X129:X135" si="146">SUM(V129:W129)</f>
        <v>0</v>
      </c>
      <c r="Y129" s="268">
        <v>0</v>
      </c>
      <c r="Z129" s="268">
        <v>0</v>
      </c>
      <c r="AA129" s="268">
        <v>0</v>
      </c>
      <c r="AB129" s="575">
        <f t="shared" ref="AB129:AB135" si="147">SUM(Y129:AA129)</f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559">
        <f t="shared" ref="AJ129:AJ135" si="148">+Q129+R129+S129+T129+U129+X129+AB129+AC129+AD129+AE129+AF129+AG129+AH129+AI129</f>
        <v>151950</v>
      </c>
      <c r="AL129" s="559">
        <f>+'DETALLE PROG. III'!D112</f>
        <v>3000000</v>
      </c>
      <c r="AN129" s="331">
        <f t="shared" ref="AN129:AN135" si="149">+O129+AJ129+AL129</f>
        <v>3251950</v>
      </c>
    </row>
    <row r="130" spans="1:40" x14ac:dyDescent="0.25">
      <c r="A130" s="22" t="s">
        <v>612</v>
      </c>
      <c r="B130" s="23" t="s">
        <v>613</v>
      </c>
      <c r="C130" s="342">
        <v>0</v>
      </c>
      <c r="D130" s="343">
        <v>200000</v>
      </c>
      <c r="E130" s="343">
        <v>0</v>
      </c>
      <c r="F130" s="345">
        <v>0</v>
      </c>
      <c r="G130" s="345">
        <v>0</v>
      </c>
      <c r="H130" s="345">
        <v>0</v>
      </c>
      <c r="I130" s="345">
        <v>0</v>
      </c>
      <c r="J130" s="569">
        <v>0</v>
      </c>
      <c r="K130" s="209">
        <f t="shared" si="140"/>
        <v>200000</v>
      </c>
      <c r="L130" s="353">
        <v>0</v>
      </c>
      <c r="M130" s="209">
        <v>0</v>
      </c>
      <c r="N130" s="21">
        <v>0</v>
      </c>
      <c r="O130" s="559">
        <f t="shared" si="145"/>
        <v>200000</v>
      </c>
      <c r="P130" s="21"/>
      <c r="Q130" s="209">
        <v>0</v>
      </c>
      <c r="R130" s="209">
        <v>0</v>
      </c>
      <c r="S130" s="209">
        <v>0</v>
      </c>
      <c r="T130" s="209">
        <v>0</v>
      </c>
      <c r="U130" s="21">
        <v>0</v>
      </c>
      <c r="V130" s="574">
        <v>0</v>
      </c>
      <c r="W130" s="268">
        <v>0</v>
      </c>
      <c r="X130" s="575">
        <f t="shared" si="146"/>
        <v>0</v>
      </c>
      <c r="Y130" s="268">
        <v>0</v>
      </c>
      <c r="Z130" s="268">
        <v>0</v>
      </c>
      <c r="AA130" s="268">
        <v>0</v>
      </c>
      <c r="AB130" s="575">
        <f t="shared" si="147"/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559">
        <f t="shared" si="148"/>
        <v>0</v>
      </c>
      <c r="AL130" s="559">
        <f>+'DETALLE PROG. III'!D113+'DETALLE PROG. III'!D162+'DETALLE PROG. III'!D173</f>
        <v>22500000</v>
      </c>
      <c r="AN130" s="331">
        <f t="shared" si="149"/>
        <v>22700000</v>
      </c>
    </row>
    <row r="131" spans="1:40" x14ac:dyDescent="0.25">
      <c r="A131" s="22" t="s">
        <v>614</v>
      </c>
      <c r="B131" s="23" t="s">
        <v>615</v>
      </c>
      <c r="C131" s="342">
        <v>0</v>
      </c>
      <c r="D131" s="343">
        <v>0</v>
      </c>
      <c r="E131" s="343">
        <v>0</v>
      </c>
      <c r="F131" s="345">
        <v>0</v>
      </c>
      <c r="G131" s="345">
        <v>0</v>
      </c>
      <c r="H131" s="345">
        <v>0</v>
      </c>
      <c r="I131" s="345">
        <v>0</v>
      </c>
      <c r="J131" s="569">
        <v>0</v>
      </c>
      <c r="K131" s="209">
        <f t="shared" si="140"/>
        <v>0</v>
      </c>
      <c r="L131" s="353">
        <v>0</v>
      </c>
      <c r="M131" s="209">
        <v>0</v>
      </c>
      <c r="N131" s="21">
        <v>0</v>
      </c>
      <c r="O131" s="559">
        <f t="shared" si="145"/>
        <v>0</v>
      </c>
      <c r="P131" s="21"/>
      <c r="Q131" s="209">
        <v>0</v>
      </c>
      <c r="R131" s="209">
        <v>0</v>
      </c>
      <c r="S131" s="209">
        <v>0</v>
      </c>
      <c r="T131" s="209">
        <v>0</v>
      </c>
      <c r="U131" s="21">
        <v>0</v>
      </c>
      <c r="V131" s="574">
        <v>0</v>
      </c>
      <c r="W131" s="268">
        <v>0</v>
      </c>
      <c r="X131" s="575">
        <f t="shared" si="146"/>
        <v>0</v>
      </c>
      <c r="Y131" s="268">
        <v>0</v>
      </c>
      <c r="Z131" s="268">
        <v>0</v>
      </c>
      <c r="AA131" s="268">
        <v>0</v>
      </c>
      <c r="AB131" s="575">
        <f t="shared" si="147"/>
        <v>0</v>
      </c>
      <c r="AC131" s="21">
        <v>0</v>
      </c>
      <c r="AD131" s="21">
        <v>0</v>
      </c>
      <c r="AE131" s="21">
        <v>0</v>
      </c>
      <c r="AF131" s="21">
        <v>0</v>
      </c>
      <c r="AG131" s="21">
        <v>0</v>
      </c>
      <c r="AH131" s="21">
        <v>0</v>
      </c>
      <c r="AI131" s="21">
        <v>0</v>
      </c>
      <c r="AJ131" s="559">
        <f t="shared" si="148"/>
        <v>0</v>
      </c>
      <c r="AL131" s="559">
        <f>+'DETALLE PROG. III'!D114</f>
        <v>500000</v>
      </c>
      <c r="AN131" s="331">
        <f t="shared" si="149"/>
        <v>500000</v>
      </c>
    </row>
    <row r="132" spans="1:40" x14ac:dyDescent="0.25">
      <c r="A132" s="22" t="s">
        <v>616</v>
      </c>
      <c r="B132" s="23" t="s">
        <v>617</v>
      </c>
      <c r="C132" s="342">
        <v>0</v>
      </c>
      <c r="D132" s="343">
        <v>200000</v>
      </c>
      <c r="E132" s="343">
        <v>0</v>
      </c>
      <c r="F132" s="345">
        <v>30000</v>
      </c>
      <c r="G132" s="345">
        <v>255000</v>
      </c>
      <c r="H132" s="345">
        <v>140000</v>
      </c>
      <c r="I132" s="345">
        <v>0</v>
      </c>
      <c r="J132" s="569">
        <v>50000</v>
      </c>
      <c r="K132" s="209">
        <f t="shared" si="140"/>
        <v>675000</v>
      </c>
      <c r="L132" s="353">
        <v>100000</v>
      </c>
      <c r="M132" s="209">
        <v>0</v>
      </c>
      <c r="N132" s="21">
        <v>0</v>
      </c>
      <c r="O132" s="559">
        <f t="shared" si="145"/>
        <v>775000</v>
      </c>
      <c r="P132" s="21"/>
      <c r="Q132" s="209">
        <v>0</v>
      </c>
      <c r="R132" s="209">
        <v>0</v>
      </c>
      <c r="S132" s="209">
        <v>0</v>
      </c>
      <c r="T132" s="209">
        <v>0</v>
      </c>
      <c r="U132" s="21">
        <v>0</v>
      </c>
      <c r="V132" s="574">
        <v>0</v>
      </c>
      <c r="W132" s="268">
        <v>0</v>
      </c>
      <c r="X132" s="575">
        <f t="shared" si="146"/>
        <v>0</v>
      </c>
      <c r="Y132" s="268">
        <v>0</v>
      </c>
      <c r="Z132" s="268">
        <v>0</v>
      </c>
      <c r="AA132" s="268">
        <v>0</v>
      </c>
      <c r="AB132" s="575">
        <f t="shared" si="147"/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559">
        <f t="shared" si="148"/>
        <v>0</v>
      </c>
      <c r="AL132" s="559">
        <f>+'DETALLE PROG. III'!D115</f>
        <v>0</v>
      </c>
      <c r="AN132" s="331">
        <f t="shared" si="149"/>
        <v>775000</v>
      </c>
    </row>
    <row r="133" spans="1:40" x14ac:dyDescent="0.25">
      <c r="A133" s="22" t="s">
        <v>618</v>
      </c>
      <c r="B133" s="23" t="s">
        <v>619</v>
      </c>
      <c r="C133" s="342">
        <v>0</v>
      </c>
      <c r="D133" s="343">
        <v>0</v>
      </c>
      <c r="E133" s="343">
        <v>0</v>
      </c>
      <c r="F133" s="345">
        <v>0</v>
      </c>
      <c r="G133" s="345">
        <v>0</v>
      </c>
      <c r="H133" s="345">
        <v>0</v>
      </c>
      <c r="I133" s="345">
        <v>0</v>
      </c>
      <c r="J133" s="569">
        <v>0</v>
      </c>
      <c r="K133" s="209">
        <f t="shared" si="140"/>
        <v>0</v>
      </c>
      <c r="L133" s="353">
        <v>0</v>
      </c>
      <c r="M133" s="209">
        <v>0</v>
      </c>
      <c r="N133" s="21">
        <v>0</v>
      </c>
      <c r="O133" s="559">
        <f t="shared" si="145"/>
        <v>0</v>
      </c>
      <c r="P133" s="21"/>
      <c r="Q133" s="209">
        <v>0</v>
      </c>
      <c r="R133" s="209">
        <v>0</v>
      </c>
      <c r="S133" s="209">
        <v>0</v>
      </c>
      <c r="T133" s="209">
        <v>0</v>
      </c>
      <c r="U133" s="21">
        <v>0</v>
      </c>
      <c r="V133" s="574">
        <v>0</v>
      </c>
      <c r="W133" s="268">
        <v>0</v>
      </c>
      <c r="X133" s="575">
        <f t="shared" si="146"/>
        <v>0</v>
      </c>
      <c r="Y133" s="268">
        <v>0</v>
      </c>
      <c r="Z133" s="268">
        <v>0</v>
      </c>
      <c r="AA133" s="268">
        <v>0</v>
      </c>
      <c r="AB133" s="575">
        <f t="shared" si="147"/>
        <v>0</v>
      </c>
      <c r="AC133" s="21">
        <v>0</v>
      </c>
      <c r="AD133" s="21">
        <v>0</v>
      </c>
      <c r="AE133" s="21">
        <v>0</v>
      </c>
      <c r="AF133" s="21">
        <v>0</v>
      </c>
      <c r="AG133" s="21">
        <v>0</v>
      </c>
      <c r="AH133" s="21">
        <v>0</v>
      </c>
      <c r="AI133" s="21">
        <v>0</v>
      </c>
      <c r="AJ133" s="559">
        <f t="shared" si="148"/>
        <v>0</v>
      </c>
      <c r="AL133" s="559">
        <f>+'DETALLE PROG. III'!D116</f>
        <v>0</v>
      </c>
      <c r="AN133" s="331">
        <f t="shared" si="149"/>
        <v>0</v>
      </c>
    </row>
    <row r="134" spans="1:40" x14ac:dyDescent="0.25">
      <c r="A134" s="22" t="s">
        <v>620</v>
      </c>
      <c r="B134" s="23" t="s">
        <v>621</v>
      </c>
      <c r="C134" s="342">
        <v>0</v>
      </c>
      <c r="D134" s="343">
        <v>0</v>
      </c>
      <c r="E134" s="343">
        <v>0</v>
      </c>
      <c r="F134" s="345">
        <v>0</v>
      </c>
      <c r="G134" s="345">
        <v>0</v>
      </c>
      <c r="H134" s="345">
        <v>0</v>
      </c>
      <c r="I134" s="345">
        <v>0</v>
      </c>
      <c r="J134" s="569">
        <v>0</v>
      </c>
      <c r="K134" s="209">
        <f t="shared" si="140"/>
        <v>0</v>
      </c>
      <c r="L134" s="353">
        <v>0</v>
      </c>
      <c r="M134" s="209">
        <v>0</v>
      </c>
      <c r="N134" s="21">
        <v>0</v>
      </c>
      <c r="O134" s="559">
        <f t="shared" si="145"/>
        <v>0</v>
      </c>
      <c r="P134" s="21"/>
      <c r="Q134" s="209">
        <v>0</v>
      </c>
      <c r="R134" s="209">
        <v>0</v>
      </c>
      <c r="S134" s="209">
        <v>0</v>
      </c>
      <c r="T134" s="209">
        <v>0</v>
      </c>
      <c r="U134" s="21">
        <v>0</v>
      </c>
      <c r="V134" s="574">
        <v>0</v>
      </c>
      <c r="W134" s="268">
        <v>0</v>
      </c>
      <c r="X134" s="575">
        <f t="shared" si="146"/>
        <v>0</v>
      </c>
      <c r="Y134" s="268">
        <v>0</v>
      </c>
      <c r="Z134" s="268">
        <v>0</v>
      </c>
      <c r="AA134" s="268">
        <v>0</v>
      </c>
      <c r="AB134" s="575">
        <f t="shared" si="147"/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559">
        <f t="shared" si="148"/>
        <v>0</v>
      </c>
      <c r="AL134" s="559">
        <f>+'DETALLE PROG. III'!D117</f>
        <v>2000000</v>
      </c>
      <c r="AN134" s="331">
        <f t="shared" si="149"/>
        <v>2000000</v>
      </c>
    </row>
    <row r="135" spans="1:40" x14ac:dyDescent="0.25">
      <c r="A135" s="22" t="s">
        <v>622</v>
      </c>
      <c r="B135" s="23" t="s">
        <v>623</v>
      </c>
      <c r="C135" s="342">
        <v>0</v>
      </c>
      <c r="D135" s="343">
        <v>200000</v>
      </c>
      <c r="E135" s="343">
        <v>0</v>
      </c>
      <c r="F135" s="345">
        <v>0</v>
      </c>
      <c r="G135" s="345">
        <v>0</v>
      </c>
      <c r="H135" s="345">
        <v>0</v>
      </c>
      <c r="I135" s="345">
        <v>0</v>
      </c>
      <c r="J135" s="569">
        <v>0</v>
      </c>
      <c r="K135" s="209">
        <f t="shared" si="140"/>
        <v>200000</v>
      </c>
      <c r="L135" s="353">
        <v>0</v>
      </c>
      <c r="M135" s="209">
        <v>0</v>
      </c>
      <c r="N135" s="21">
        <v>0</v>
      </c>
      <c r="O135" s="559">
        <f t="shared" si="145"/>
        <v>200000</v>
      </c>
      <c r="P135" s="21"/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574">
        <v>0</v>
      </c>
      <c r="W135" s="268">
        <v>0</v>
      </c>
      <c r="X135" s="575">
        <f t="shared" si="146"/>
        <v>0</v>
      </c>
      <c r="Y135" s="268">
        <v>0</v>
      </c>
      <c r="Z135" s="268">
        <v>0</v>
      </c>
      <c r="AA135" s="268">
        <v>0</v>
      </c>
      <c r="AB135" s="575">
        <f t="shared" si="147"/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559">
        <f t="shared" si="148"/>
        <v>0</v>
      </c>
      <c r="AL135" s="559">
        <f>+'DETALLE PROG. III'!D118</f>
        <v>0</v>
      </c>
      <c r="AN135" s="331">
        <f t="shared" si="149"/>
        <v>200000</v>
      </c>
    </row>
    <row r="136" spans="1:40" x14ac:dyDescent="0.25">
      <c r="A136" s="24" t="s">
        <v>624</v>
      </c>
      <c r="B136" s="25" t="s">
        <v>625</v>
      </c>
      <c r="C136" s="579">
        <f t="shared" ref="C136:K136" si="150">SUM(C137:C138)</f>
        <v>0</v>
      </c>
      <c r="D136" s="564">
        <f t="shared" ref="D136" si="151">SUM(D137:D138)</f>
        <v>800000</v>
      </c>
      <c r="E136" s="564">
        <f t="shared" si="150"/>
        <v>0</v>
      </c>
      <c r="F136" s="564">
        <f t="shared" si="150"/>
        <v>20000</v>
      </c>
      <c r="G136" s="564">
        <f t="shared" si="150"/>
        <v>1075000</v>
      </c>
      <c r="H136" s="564">
        <f t="shared" si="150"/>
        <v>0</v>
      </c>
      <c r="I136" s="564">
        <f t="shared" si="150"/>
        <v>90000</v>
      </c>
      <c r="J136" s="568">
        <f t="shared" si="150"/>
        <v>0</v>
      </c>
      <c r="K136" s="564">
        <f t="shared" si="150"/>
        <v>1985000</v>
      </c>
      <c r="L136" s="578">
        <f>SUM(L137:L138)</f>
        <v>0</v>
      </c>
      <c r="M136" s="564">
        <f>SUM(M137:M138)</f>
        <v>0</v>
      </c>
      <c r="N136" s="564">
        <f>SUM(N137:N138)</f>
        <v>0</v>
      </c>
      <c r="O136" s="565">
        <f>SUM(O137:O138)</f>
        <v>1985000</v>
      </c>
      <c r="P136" s="21"/>
      <c r="Q136" s="564">
        <f t="shared" ref="Q136:AI136" si="152">SUM(Q137:Q138)</f>
        <v>461500</v>
      </c>
      <c r="R136" s="564">
        <f t="shared" si="152"/>
        <v>9400000</v>
      </c>
      <c r="S136" s="564">
        <f t="shared" si="152"/>
        <v>0</v>
      </c>
      <c r="T136" s="564">
        <f>SUM(T137:T138)</f>
        <v>0</v>
      </c>
      <c r="U136" s="564">
        <f t="shared" si="152"/>
        <v>0</v>
      </c>
      <c r="V136" s="566">
        <f>SUM(V137:V138)</f>
        <v>0</v>
      </c>
      <c r="W136" s="567">
        <f>SUM(W137:W138)</f>
        <v>0</v>
      </c>
      <c r="X136" s="568">
        <f t="shared" si="152"/>
        <v>0</v>
      </c>
      <c r="Y136" s="567">
        <f>SUM(Y137:Y138)</f>
        <v>0</v>
      </c>
      <c r="Z136" s="567">
        <f>SUM(Z137:Z138)</f>
        <v>0</v>
      </c>
      <c r="AA136" s="567">
        <f>SUM(AA137:AA138)</f>
        <v>0</v>
      </c>
      <c r="AB136" s="568">
        <f t="shared" si="152"/>
        <v>0</v>
      </c>
      <c r="AC136" s="564">
        <f t="shared" si="152"/>
        <v>0</v>
      </c>
      <c r="AD136" s="564">
        <f t="shared" si="152"/>
        <v>0</v>
      </c>
      <c r="AE136" s="564">
        <f t="shared" si="152"/>
        <v>0</v>
      </c>
      <c r="AF136" s="564">
        <f t="shared" si="152"/>
        <v>0</v>
      </c>
      <c r="AG136" s="564">
        <f>SUM(AG137:AG138)</f>
        <v>0</v>
      </c>
      <c r="AH136" s="564">
        <f t="shared" si="152"/>
        <v>0</v>
      </c>
      <c r="AI136" s="564">
        <f t="shared" si="152"/>
        <v>0</v>
      </c>
      <c r="AJ136" s="565">
        <f>SUM(AJ137:AJ138)</f>
        <v>9861500</v>
      </c>
      <c r="AL136" s="565">
        <f>SUM(AL137:AL138)</f>
        <v>29600000</v>
      </c>
      <c r="AN136" s="565">
        <f>SUM(AN137:AN138)</f>
        <v>41446500</v>
      </c>
    </row>
    <row r="137" spans="1:40" x14ac:dyDescent="0.25">
      <c r="A137" s="22" t="s">
        <v>626</v>
      </c>
      <c r="B137" s="23" t="s">
        <v>627</v>
      </c>
      <c r="C137" s="342">
        <v>0</v>
      </c>
      <c r="D137" s="343">
        <v>300000</v>
      </c>
      <c r="E137" s="343">
        <v>0</v>
      </c>
      <c r="F137" s="345">
        <v>20000</v>
      </c>
      <c r="G137" s="345">
        <v>75000</v>
      </c>
      <c r="H137" s="345">
        <v>0</v>
      </c>
      <c r="I137" s="345">
        <v>90000</v>
      </c>
      <c r="J137" s="569">
        <v>0</v>
      </c>
      <c r="K137" s="209">
        <f t="shared" si="140"/>
        <v>485000</v>
      </c>
      <c r="L137" s="353">
        <v>0</v>
      </c>
      <c r="M137" s="21">
        <v>0</v>
      </c>
      <c r="O137" s="559">
        <f>SUM(K137:N137)</f>
        <v>485000</v>
      </c>
      <c r="P137" s="21"/>
      <c r="Q137" s="773">
        <v>319500</v>
      </c>
      <c r="R137" s="209">
        <v>400000</v>
      </c>
      <c r="S137" s="209">
        <v>0</v>
      </c>
      <c r="T137" s="209">
        <v>0</v>
      </c>
      <c r="U137" s="21">
        <v>0</v>
      </c>
      <c r="V137" s="574">
        <v>0</v>
      </c>
      <c r="W137" s="268">
        <v>0</v>
      </c>
      <c r="X137" s="575">
        <f>SUM(V137:W137)</f>
        <v>0</v>
      </c>
      <c r="Y137" s="268">
        <v>0</v>
      </c>
      <c r="Z137" s="268">
        <v>0</v>
      </c>
      <c r="AA137" s="268">
        <v>0</v>
      </c>
      <c r="AB137" s="575">
        <f>SUM(Y137:AA137)</f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21">
        <v>0</v>
      </c>
      <c r="AJ137" s="559">
        <f>+Q137+R137+S137+T137+U137+X137+AB137+AC137+AD137+AE137+AF137+AG137+AH137+AI137</f>
        <v>719500</v>
      </c>
      <c r="AL137" s="559">
        <f>+'DETALLE PROG. III'!D120</f>
        <v>800000</v>
      </c>
      <c r="AN137" s="331">
        <f t="shared" ref="AN137:AN143" si="153">+O137+AJ137+AL137</f>
        <v>2004500</v>
      </c>
    </row>
    <row r="138" spans="1:40" x14ac:dyDescent="0.25">
      <c r="A138" s="22" t="s">
        <v>628</v>
      </c>
      <c r="B138" s="23" t="s">
        <v>629</v>
      </c>
      <c r="C138" s="342">
        <v>0</v>
      </c>
      <c r="D138" s="343">
        <v>500000</v>
      </c>
      <c r="E138" s="343">
        <v>0</v>
      </c>
      <c r="F138" s="345">
        <v>0</v>
      </c>
      <c r="G138" s="345">
        <v>1000000</v>
      </c>
      <c r="H138" s="345">
        <v>0</v>
      </c>
      <c r="I138" s="345">
        <v>0</v>
      </c>
      <c r="J138" s="569">
        <v>0</v>
      </c>
      <c r="K138" s="209">
        <f t="shared" si="140"/>
        <v>1500000</v>
      </c>
      <c r="L138" s="353">
        <v>0</v>
      </c>
      <c r="M138" s="21">
        <v>0</v>
      </c>
      <c r="O138" s="559">
        <f>SUM(K138:N138)</f>
        <v>1500000</v>
      </c>
      <c r="P138" s="21"/>
      <c r="Q138" s="773">
        <v>142000</v>
      </c>
      <c r="R138" s="773">
        <v>9000000</v>
      </c>
      <c r="S138" s="209">
        <v>0</v>
      </c>
      <c r="T138" s="209">
        <v>0</v>
      </c>
      <c r="U138" s="21">
        <v>0</v>
      </c>
      <c r="V138" s="574">
        <v>0</v>
      </c>
      <c r="W138" s="268">
        <v>0</v>
      </c>
      <c r="X138" s="575">
        <f>SUM(V138:W138)</f>
        <v>0</v>
      </c>
      <c r="Y138" s="268">
        <v>0</v>
      </c>
      <c r="Z138" s="268">
        <v>0</v>
      </c>
      <c r="AA138" s="268">
        <v>0</v>
      </c>
      <c r="AB138" s="575">
        <f>SUM(Y138:AA138)</f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559">
        <f>+Q138+R138+S138+T138+U138+X138+AB138+AC138+AD138+AE138+AF138+AG138+AH138+AI138</f>
        <v>9142000</v>
      </c>
      <c r="AL138" s="559">
        <f>+'DETALLE PROG. III'!D121+'DETALLE PROG. III'!D279+'DETALLE PROG. III'!D354</f>
        <v>28800000</v>
      </c>
      <c r="AN138" s="331">
        <f t="shared" si="153"/>
        <v>39442000</v>
      </c>
    </row>
    <row r="139" spans="1:40" x14ac:dyDescent="0.25">
      <c r="A139" s="24" t="s">
        <v>630</v>
      </c>
      <c r="B139" s="25" t="s">
        <v>631</v>
      </c>
      <c r="C139" s="579">
        <f t="shared" ref="C139:K139" si="154">SUM(C140:C143)</f>
        <v>0</v>
      </c>
      <c r="D139" s="564">
        <f t="shared" ref="D139" si="155">SUM(D140:D143)</f>
        <v>0</v>
      </c>
      <c r="E139" s="564">
        <f t="shared" si="154"/>
        <v>0</v>
      </c>
      <c r="F139" s="564">
        <f t="shared" si="154"/>
        <v>0</v>
      </c>
      <c r="G139" s="564">
        <f t="shared" si="154"/>
        <v>0</v>
      </c>
      <c r="H139" s="564">
        <f t="shared" si="154"/>
        <v>0</v>
      </c>
      <c r="I139" s="564">
        <f t="shared" si="154"/>
        <v>0</v>
      </c>
      <c r="J139" s="568">
        <f t="shared" si="154"/>
        <v>0</v>
      </c>
      <c r="K139" s="564">
        <f t="shared" si="154"/>
        <v>0</v>
      </c>
      <c r="L139" s="578">
        <f>SUM(L140:L143)</f>
        <v>0</v>
      </c>
      <c r="M139" s="564">
        <f>SUM(M140:M143)</f>
        <v>0</v>
      </c>
      <c r="N139" s="564">
        <f>SUM(N140:N143)</f>
        <v>0</v>
      </c>
      <c r="O139" s="565">
        <f>SUM(O140:O143)</f>
        <v>0</v>
      </c>
      <c r="P139" s="21"/>
      <c r="Q139" s="564">
        <f t="shared" ref="Q139:AI139" si="156">SUM(Q140:Q143)</f>
        <v>0</v>
      </c>
      <c r="R139" s="564">
        <f t="shared" si="156"/>
        <v>0</v>
      </c>
      <c r="S139" s="564">
        <f t="shared" si="156"/>
        <v>0</v>
      </c>
      <c r="T139" s="564">
        <f>SUM(T140:T143)</f>
        <v>0</v>
      </c>
      <c r="U139" s="564">
        <f t="shared" si="156"/>
        <v>0</v>
      </c>
      <c r="V139" s="566">
        <f>SUM(V140:V143)</f>
        <v>0</v>
      </c>
      <c r="W139" s="567">
        <f>SUM(W140:W143)</f>
        <v>0</v>
      </c>
      <c r="X139" s="568">
        <f t="shared" si="156"/>
        <v>0</v>
      </c>
      <c r="Y139" s="567">
        <f>SUM(Y140:Y143)</f>
        <v>0</v>
      </c>
      <c r="Z139" s="567">
        <f>SUM(Z140:Z143)</f>
        <v>0</v>
      </c>
      <c r="AA139" s="567">
        <f>SUM(AA140:AA143)</f>
        <v>0</v>
      </c>
      <c r="AB139" s="568">
        <f t="shared" si="156"/>
        <v>0</v>
      </c>
      <c r="AC139" s="564">
        <f t="shared" si="156"/>
        <v>0</v>
      </c>
      <c r="AD139" s="564">
        <f t="shared" si="156"/>
        <v>0</v>
      </c>
      <c r="AE139" s="564">
        <f t="shared" si="156"/>
        <v>0</v>
      </c>
      <c r="AF139" s="564">
        <f t="shared" si="156"/>
        <v>0</v>
      </c>
      <c r="AG139" s="564">
        <f>SUM(AG140:AG143)</f>
        <v>0</v>
      </c>
      <c r="AH139" s="564">
        <f t="shared" si="156"/>
        <v>0</v>
      </c>
      <c r="AI139" s="564">
        <f t="shared" si="156"/>
        <v>0</v>
      </c>
      <c r="AJ139" s="565">
        <f>SUM(AJ140:AJ143)</f>
        <v>0</v>
      </c>
      <c r="AL139" s="565">
        <f>SUM(AL140:AL143)</f>
        <v>0</v>
      </c>
      <c r="AN139" s="331">
        <f t="shared" si="153"/>
        <v>0</v>
      </c>
    </row>
    <row r="140" spans="1:40" x14ac:dyDescent="0.25">
      <c r="A140" s="22" t="s">
        <v>632</v>
      </c>
      <c r="B140" s="23" t="s">
        <v>633</v>
      </c>
      <c r="C140" s="342">
        <v>0</v>
      </c>
      <c r="D140" s="343">
        <v>0</v>
      </c>
      <c r="E140" s="343">
        <v>0</v>
      </c>
      <c r="F140" s="345">
        <v>0</v>
      </c>
      <c r="G140" s="345">
        <v>0</v>
      </c>
      <c r="H140" s="345">
        <v>0</v>
      </c>
      <c r="I140" s="345">
        <v>0</v>
      </c>
      <c r="J140" s="569">
        <v>0</v>
      </c>
      <c r="K140" s="209">
        <f t="shared" si="140"/>
        <v>0</v>
      </c>
      <c r="L140" s="353">
        <v>0</v>
      </c>
      <c r="M140" s="21">
        <v>0</v>
      </c>
      <c r="N140" s="21">
        <v>0</v>
      </c>
      <c r="O140" s="559">
        <f>SUM(K140:N140)</f>
        <v>0</v>
      </c>
      <c r="P140" s="21"/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574">
        <v>0</v>
      </c>
      <c r="W140" s="268">
        <v>0</v>
      </c>
      <c r="X140" s="575">
        <f>SUM(V140:W140)</f>
        <v>0</v>
      </c>
      <c r="Y140" s="268">
        <v>0</v>
      </c>
      <c r="Z140" s="268">
        <v>0</v>
      </c>
      <c r="AA140" s="268">
        <v>0</v>
      </c>
      <c r="AB140" s="575">
        <f>SUM(Y140:AA140)</f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559">
        <f>+Q140+R140+S140+T140+U140+X140+AB140+AC140+AD140+AE140+AF140+AG140+AH140+AI140</f>
        <v>0</v>
      </c>
      <c r="AL140" s="559">
        <v>0</v>
      </c>
      <c r="AN140" s="331">
        <f t="shared" si="153"/>
        <v>0</v>
      </c>
    </row>
    <row r="141" spans="1:40" x14ac:dyDescent="0.25">
      <c r="A141" s="22" t="s">
        <v>634</v>
      </c>
      <c r="B141" s="23" t="s">
        <v>635</v>
      </c>
      <c r="C141" s="342">
        <v>0</v>
      </c>
      <c r="D141" s="343">
        <v>0</v>
      </c>
      <c r="E141" s="343">
        <v>0</v>
      </c>
      <c r="F141" s="345">
        <v>0</v>
      </c>
      <c r="G141" s="345">
        <v>0</v>
      </c>
      <c r="H141" s="345">
        <v>0</v>
      </c>
      <c r="I141" s="345">
        <v>0</v>
      </c>
      <c r="J141" s="569">
        <v>0</v>
      </c>
      <c r="K141" s="209">
        <f t="shared" si="140"/>
        <v>0</v>
      </c>
      <c r="L141" s="353">
        <v>0</v>
      </c>
      <c r="M141" s="21">
        <v>0</v>
      </c>
      <c r="N141" s="21">
        <v>0</v>
      </c>
      <c r="O141" s="559">
        <f>SUM(K141:N141)</f>
        <v>0</v>
      </c>
      <c r="P141" s="21"/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574">
        <v>0</v>
      </c>
      <c r="W141" s="268">
        <v>0</v>
      </c>
      <c r="X141" s="575">
        <f>SUM(V141:W141)</f>
        <v>0</v>
      </c>
      <c r="Y141" s="268">
        <v>0</v>
      </c>
      <c r="Z141" s="268">
        <v>0</v>
      </c>
      <c r="AA141" s="268">
        <v>0</v>
      </c>
      <c r="AB141" s="575">
        <f>SUM(Y141:AA141)</f>
        <v>0</v>
      </c>
      <c r="AC141" s="21">
        <v>0</v>
      </c>
      <c r="AD141" s="21">
        <v>0</v>
      </c>
      <c r="AE141" s="21">
        <v>0</v>
      </c>
      <c r="AF141" s="21">
        <v>0</v>
      </c>
      <c r="AG141" s="21">
        <v>0</v>
      </c>
      <c r="AH141" s="21">
        <v>0</v>
      </c>
      <c r="AI141" s="21">
        <v>0</v>
      </c>
      <c r="AJ141" s="559">
        <f>+Q141+R141+S141+T141+U141+X141+AB141+AC141+AD141+AE141+AF141+AG141+AH141+AI141</f>
        <v>0</v>
      </c>
      <c r="AL141" s="559">
        <v>0</v>
      </c>
      <c r="AN141" s="331">
        <f t="shared" si="153"/>
        <v>0</v>
      </c>
    </row>
    <row r="142" spans="1:40" x14ac:dyDescent="0.25">
      <c r="A142" s="22" t="s">
        <v>636</v>
      </c>
      <c r="B142" s="23" t="s">
        <v>637</v>
      </c>
      <c r="C142" s="342">
        <v>0</v>
      </c>
      <c r="D142" s="343">
        <v>0</v>
      </c>
      <c r="E142" s="343">
        <v>0</v>
      </c>
      <c r="F142" s="345">
        <v>0</v>
      </c>
      <c r="G142" s="345">
        <v>0</v>
      </c>
      <c r="H142" s="345">
        <v>0</v>
      </c>
      <c r="I142" s="345">
        <v>0</v>
      </c>
      <c r="J142" s="569">
        <v>0</v>
      </c>
      <c r="K142" s="209">
        <f t="shared" si="140"/>
        <v>0</v>
      </c>
      <c r="L142" s="353">
        <v>0</v>
      </c>
      <c r="M142" s="21">
        <v>0</v>
      </c>
      <c r="N142" s="21">
        <v>0</v>
      </c>
      <c r="O142" s="559">
        <f>SUM(K142:N142)</f>
        <v>0</v>
      </c>
      <c r="P142" s="21"/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574">
        <v>0</v>
      </c>
      <c r="W142" s="268">
        <v>0</v>
      </c>
      <c r="X142" s="575">
        <f>SUM(V142:W142)</f>
        <v>0</v>
      </c>
      <c r="Y142" s="268">
        <v>0</v>
      </c>
      <c r="Z142" s="268">
        <v>0</v>
      </c>
      <c r="AA142" s="268">
        <v>0</v>
      </c>
      <c r="AB142" s="575">
        <f>SUM(Y142:AA142)</f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559">
        <f>+Q142+R142+S142+T142+U142+X142+AB142+AC142+AD142+AE142+AF142+AG142+AH142+AI142</f>
        <v>0</v>
      </c>
      <c r="AL142" s="559">
        <v>0</v>
      </c>
      <c r="AN142" s="331">
        <f t="shared" si="153"/>
        <v>0</v>
      </c>
    </row>
    <row r="143" spans="1:40" x14ac:dyDescent="0.25">
      <c r="A143" s="22" t="s">
        <v>638</v>
      </c>
      <c r="B143" s="23" t="s">
        <v>639</v>
      </c>
      <c r="C143" s="342">
        <v>0</v>
      </c>
      <c r="D143" s="343">
        <v>0</v>
      </c>
      <c r="E143" s="343">
        <v>0</v>
      </c>
      <c r="F143" s="345">
        <v>0</v>
      </c>
      <c r="G143" s="345">
        <v>0</v>
      </c>
      <c r="H143" s="345">
        <v>0</v>
      </c>
      <c r="I143" s="345">
        <v>0</v>
      </c>
      <c r="J143" s="569">
        <v>0</v>
      </c>
      <c r="K143" s="209">
        <f t="shared" si="140"/>
        <v>0</v>
      </c>
      <c r="L143" s="353">
        <v>0</v>
      </c>
      <c r="M143" s="21">
        <v>0</v>
      </c>
      <c r="N143" s="21">
        <v>0</v>
      </c>
      <c r="O143" s="559">
        <f>SUM(K143:N143)</f>
        <v>0</v>
      </c>
      <c r="P143" s="21"/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574">
        <v>0</v>
      </c>
      <c r="W143" s="268">
        <v>0</v>
      </c>
      <c r="X143" s="575">
        <f>SUM(V143:W143)</f>
        <v>0</v>
      </c>
      <c r="Y143" s="268">
        <v>0</v>
      </c>
      <c r="Z143" s="268">
        <v>0</v>
      </c>
      <c r="AA143" s="268">
        <v>0</v>
      </c>
      <c r="AB143" s="575">
        <f>SUM(Y143:AA143)</f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559">
        <f>+Q143+R143+S143+T143+U143+X143+AB143+AC143+AD143+AE143+AF143+AG143+AH143+AI143</f>
        <v>0</v>
      </c>
      <c r="AL143" s="559">
        <v>0</v>
      </c>
      <c r="AN143" s="331">
        <f t="shared" si="153"/>
        <v>0</v>
      </c>
    </row>
    <row r="144" spans="1:40" x14ac:dyDescent="0.25">
      <c r="A144" s="24" t="s">
        <v>640</v>
      </c>
      <c r="B144" s="25" t="s">
        <v>641</v>
      </c>
      <c r="C144" s="579">
        <f t="shared" ref="C144:K144" si="157">SUM(C145:C152)</f>
        <v>0</v>
      </c>
      <c r="D144" s="564">
        <f t="shared" ref="D144" si="158">SUM(D145:D152)</f>
        <v>6900000</v>
      </c>
      <c r="E144" s="564">
        <f t="shared" si="157"/>
        <v>100000</v>
      </c>
      <c r="F144" s="564">
        <f t="shared" si="157"/>
        <v>1260000</v>
      </c>
      <c r="G144" s="564">
        <f t="shared" si="157"/>
        <v>661610</v>
      </c>
      <c r="H144" s="564">
        <f t="shared" si="157"/>
        <v>1074300</v>
      </c>
      <c r="I144" s="564">
        <f t="shared" si="157"/>
        <v>1241000</v>
      </c>
      <c r="J144" s="568">
        <f t="shared" si="157"/>
        <v>1312050</v>
      </c>
      <c r="K144" s="564">
        <f t="shared" si="157"/>
        <v>12548960</v>
      </c>
      <c r="L144" s="578">
        <f>SUM(L145:L152)</f>
        <v>1300000</v>
      </c>
      <c r="M144" s="564">
        <f>SUM(M145:M152)</f>
        <v>0</v>
      </c>
      <c r="N144" s="564">
        <f>SUM(N145:N152)</f>
        <v>0</v>
      </c>
      <c r="O144" s="565">
        <f>SUM(O145:O152)</f>
        <v>13848960</v>
      </c>
      <c r="P144" s="21"/>
      <c r="Q144" s="564">
        <f t="shared" ref="Q144:AI144" si="159">SUM(Q145:Q152)</f>
        <v>663850</v>
      </c>
      <c r="R144" s="564">
        <f t="shared" si="159"/>
        <v>3213200</v>
      </c>
      <c r="S144" s="564">
        <f t="shared" si="159"/>
        <v>0</v>
      </c>
      <c r="T144" s="564">
        <f>SUM(T145:T152)</f>
        <v>0</v>
      </c>
      <c r="U144" s="564">
        <f t="shared" si="159"/>
        <v>0</v>
      </c>
      <c r="V144" s="566">
        <f>SUM(V145:V152)</f>
        <v>1122325.3999999999</v>
      </c>
      <c r="W144" s="567">
        <f>SUM(W145:W152)</f>
        <v>0</v>
      </c>
      <c r="X144" s="568">
        <f t="shared" si="159"/>
        <v>1122325.3999999999</v>
      </c>
      <c r="Y144" s="567">
        <f>SUM(Y145:Y152)</f>
        <v>183038</v>
      </c>
      <c r="Z144" s="567">
        <f>SUM(Z145:Z152)</f>
        <v>162700</v>
      </c>
      <c r="AA144" s="567">
        <f>SUM(AA145:AA152)</f>
        <v>5125000</v>
      </c>
      <c r="AB144" s="568">
        <f t="shared" si="159"/>
        <v>5470738</v>
      </c>
      <c r="AC144" s="564">
        <f t="shared" si="159"/>
        <v>0</v>
      </c>
      <c r="AD144" s="564">
        <f t="shared" si="159"/>
        <v>0</v>
      </c>
      <c r="AE144" s="564">
        <f t="shared" si="159"/>
        <v>0</v>
      </c>
      <c r="AF144" s="564">
        <f t="shared" si="159"/>
        <v>142000</v>
      </c>
      <c r="AG144" s="564">
        <f>SUM(AG145:AG152)</f>
        <v>0</v>
      </c>
      <c r="AH144" s="564">
        <f t="shared" si="159"/>
        <v>0</v>
      </c>
      <c r="AI144" s="564">
        <f t="shared" si="159"/>
        <v>0</v>
      </c>
      <c r="AJ144" s="565">
        <f>SUM(AJ145:AJ152)</f>
        <v>10612113.4</v>
      </c>
      <c r="AL144" s="565">
        <f>SUM(AL145:AL152)</f>
        <v>12756000</v>
      </c>
      <c r="AN144" s="565">
        <f>SUM(AN145:AN152)</f>
        <v>37217073.399999999</v>
      </c>
    </row>
    <row r="145" spans="1:42" x14ac:dyDescent="0.25">
      <c r="A145" s="22" t="s">
        <v>642</v>
      </c>
      <c r="B145" s="23" t="s">
        <v>643</v>
      </c>
      <c r="C145" s="342">
        <v>0</v>
      </c>
      <c r="D145" s="343">
        <v>200000</v>
      </c>
      <c r="E145" s="343">
        <v>0</v>
      </c>
      <c r="F145" s="343">
        <v>90000</v>
      </c>
      <c r="G145" s="343">
        <v>293800</v>
      </c>
      <c r="H145" s="343">
        <v>946300</v>
      </c>
      <c r="I145" s="343">
        <v>75400</v>
      </c>
      <c r="J145" s="569">
        <v>566550</v>
      </c>
      <c r="K145" s="209">
        <f t="shared" si="140"/>
        <v>2172050</v>
      </c>
      <c r="L145" s="353">
        <v>600000</v>
      </c>
      <c r="M145" s="21">
        <v>0</v>
      </c>
      <c r="N145" s="21">
        <v>0</v>
      </c>
      <c r="O145" s="559">
        <f t="shared" ref="O145:O152" si="160">SUM(K145:N145)</f>
        <v>2772050</v>
      </c>
      <c r="P145" s="21"/>
      <c r="Q145" s="21">
        <v>0</v>
      </c>
      <c r="R145" s="209">
        <v>26200</v>
      </c>
      <c r="S145" s="21">
        <v>0</v>
      </c>
      <c r="T145" s="21">
        <v>0</v>
      </c>
      <c r="U145" s="21">
        <v>0</v>
      </c>
      <c r="V145" s="777">
        <v>36522.400000000001</v>
      </c>
      <c r="W145" s="268">
        <v>0</v>
      </c>
      <c r="X145" s="575">
        <f t="shared" ref="X145:X152" si="161">SUM(V145:W145)</f>
        <v>36522.400000000001</v>
      </c>
      <c r="Y145" s="773">
        <v>7100</v>
      </c>
      <c r="Z145" s="268">
        <v>49100</v>
      </c>
      <c r="AA145" s="268">
        <v>25000</v>
      </c>
      <c r="AB145" s="575">
        <f t="shared" ref="AB145:AB152" si="162">SUM(Y145:AA145)</f>
        <v>81200</v>
      </c>
      <c r="AC145" s="21">
        <v>0</v>
      </c>
      <c r="AD145" s="21">
        <v>0</v>
      </c>
      <c r="AE145" s="21">
        <v>0</v>
      </c>
      <c r="AF145" s="21">
        <v>0</v>
      </c>
      <c r="AG145" s="21">
        <v>0</v>
      </c>
      <c r="AH145" s="21">
        <v>0</v>
      </c>
      <c r="AI145" s="21">
        <v>0</v>
      </c>
      <c r="AJ145" s="559">
        <f t="shared" ref="AJ145:AJ152" si="163">+Q145+R145+S145+T145+U145+X145+AB145+AC145+AD145+AE145+AF145+AG145+AH145+AI145</f>
        <v>143922.4</v>
      </c>
      <c r="AL145" s="559">
        <f>+'DETALLE PROG. III'!D123</f>
        <v>1500000</v>
      </c>
      <c r="AN145" s="331">
        <f t="shared" ref="AN145:AN152" si="164">+O145+AJ145+AL145</f>
        <v>4415972.4000000004</v>
      </c>
    </row>
    <row r="146" spans="1:42" x14ac:dyDescent="0.25">
      <c r="A146" s="22" t="s">
        <v>644</v>
      </c>
      <c r="B146" s="23" t="s">
        <v>645</v>
      </c>
      <c r="C146" s="342">
        <v>0</v>
      </c>
      <c r="D146" s="343">
        <v>0</v>
      </c>
      <c r="E146" s="343">
        <v>0</v>
      </c>
      <c r="F146" s="343">
        <v>0</v>
      </c>
      <c r="G146" s="343">
        <v>0</v>
      </c>
      <c r="H146" s="343">
        <v>0</v>
      </c>
      <c r="I146" s="343">
        <v>0</v>
      </c>
      <c r="J146" s="569">
        <v>0</v>
      </c>
      <c r="K146" s="209">
        <f t="shared" si="140"/>
        <v>0</v>
      </c>
      <c r="L146" s="353">
        <v>0</v>
      </c>
      <c r="M146" s="21">
        <v>0</v>
      </c>
      <c r="N146" s="21">
        <v>0</v>
      </c>
      <c r="O146" s="559">
        <f t="shared" si="160"/>
        <v>0</v>
      </c>
      <c r="P146" s="21"/>
      <c r="Q146" s="209">
        <v>0</v>
      </c>
      <c r="R146" s="209">
        <v>0</v>
      </c>
      <c r="S146" s="209">
        <v>0</v>
      </c>
      <c r="T146" s="209">
        <v>0</v>
      </c>
      <c r="U146" s="21">
        <v>0</v>
      </c>
      <c r="V146" s="574">
        <v>0</v>
      </c>
      <c r="W146" s="268">
        <v>0</v>
      </c>
      <c r="X146" s="575">
        <f t="shared" si="161"/>
        <v>0</v>
      </c>
      <c r="Y146" s="268">
        <v>0</v>
      </c>
      <c r="Z146" s="268">
        <v>0</v>
      </c>
      <c r="AA146" s="268">
        <v>0</v>
      </c>
      <c r="AB146" s="575">
        <f t="shared" si="162"/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559">
        <f t="shared" si="163"/>
        <v>0</v>
      </c>
      <c r="AL146" s="559">
        <v>0</v>
      </c>
      <c r="AN146" s="331">
        <f t="shared" si="164"/>
        <v>0</v>
      </c>
    </row>
    <row r="147" spans="1:42" x14ac:dyDescent="0.25">
      <c r="A147" s="22" t="s">
        <v>646</v>
      </c>
      <c r="B147" s="23" t="s">
        <v>647</v>
      </c>
      <c r="C147" s="371">
        <v>0</v>
      </c>
      <c r="D147" s="343">
        <v>0</v>
      </c>
      <c r="E147" s="343">
        <v>100000</v>
      </c>
      <c r="F147" s="343">
        <v>1150000</v>
      </c>
      <c r="G147" s="343">
        <v>359560</v>
      </c>
      <c r="H147" s="343">
        <v>128000</v>
      </c>
      <c r="I147" s="343">
        <v>1110300</v>
      </c>
      <c r="J147" s="569">
        <v>745500</v>
      </c>
      <c r="K147" s="209">
        <f t="shared" si="140"/>
        <v>3593360</v>
      </c>
      <c r="L147" s="353">
        <v>500000</v>
      </c>
      <c r="M147" s="21">
        <v>0</v>
      </c>
      <c r="N147" s="21">
        <v>0</v>
      </c>
      <c r="O147" s="559">
        <f t="shared" si="160"/>
        <v>4093360</v>
      </c>
      <c r="P147" s="21"/>
      <c r="Q147" s="209">
        <v>0</v>
      </c>
      <c r="R147" s="209">
        <v>85000</v>
      </c>
      <c r="S147" s="209">
        <v>0</v>
      </c>
      <c r="T147" s="209">
        <v>0</v>
      </c>
      <c r="U147" s="21">
        <v>0</v>
      </c>
      <c r="V147" s="777">
        <v>62764</v>
      </c>
      <c r="W147" s="268">
        <v>0</v>
      </c>
      <c r="X147" s="575">
        <f t="shared" si="161"/>
        <v>62764</v>
      </c>
      <c r="Y147" s="773">
        <v>33938</v>
      </c>
      <c r="Z147" s="268">
        <v>113600</v>
      </c>
      <c r="AA147" s="268">
        <v>100000</v>
      </c>
      <c r="AB147" s="575">
        <f t="shared" si="162"/>
        <v>247538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0</v>
      </c>
      <c r="AI147" s="21">
        <v>0</v>
      </c>
      <c r="AJ147" s="559">
        <f t="shared" si="163"/>
        <v>395302</v>
      </c>
      <c r="AL147" s="559">
        <f>+'DETALLE PROG. III'!D124+'DETALLE PROG. III'!D281</f>
        <v>800000</v>
      </c>
      <c r="AN147" s="331">
        <f t="shared" si="164"/>
        <v>5288662</v>
      </c>
    </row>
    <row r="148" spans="1:42" x14ac:dyDescent="0.25">
      <c r="A148" s="22" t="s">
        <v>648</v>
      </c>
      <c r="B148" s="23" t="s">
        <v>649</v>
      </c>
      <c r="C148" s="342">
        <v>0</v>
      </c>
      <c r="D148" s="343">
        <f>200000*25</f>
        <v>5000000</v>
      </c>
      <c r="E148" s="343">
        <v>0</v>
      </c>
      <c r="F148" s="343">
        <v>0</v>
      </c>
      <c r="G148" s="343">
        <v>0</v>
      </c>
      <c r="H148" s="343">
        <v>0</v>
      </c>
      <c r="I148" s="343">
        <v>40000</v>
      </c>
      <c r="J148" s="569">
        <v>0</v>
      </c>
      <c r="K148" s="209">
        <f t="shared" si="140"/>
        <v>5040000</v>
      </c>
      <c r="L148" s="353">
        <v>150000</v>
      </c>
      <c r="M148" s="21">
        <v>0</v>
      </c>
      <c r="N148" s="21">
        <v>0</v>
      </c>
      <c r="O148" s="559">
        <f t="shared" si="160"/>
        <v>5190000</v>
      </c>
      <c r="P148" s="21"/>
      <c r="Q148" s="773">
        <v>298200</v>
      </c>
      <c r="R148" s="209">
        <v>2100000</v>
      </c>
      <c r="S148" s="209">
        <v>0</v>
      </c>
      <c r="T148" s="209">
        <v>0</v>
      </c>
      <c r="U148" s="21">
        <v>0</v>
      </c>
      <c r="V148" s="777">
        <v>142000</v>
      </c>
      <c r="W148" s="268">
        <v>0</v>
      </c>
      <c r="X148" s="575">
        <f t="shared" si="161"/>
        <v>142000</v>
      </c>
      <c r="Y148" s="773">
        <v>142000</v>
      </c>
      <c r="Z148" s="268">
        <v>0</v>
      </c>
      <c r="AA148" s="268">
        <v>0</v>
      </c>
      <c r="AB148" s="575">
        <f t="shared" si="162"/>
        <v>142000</v>
      </c>
      <c r="AC148" s="21">
        <v>0</v>
      </c>
      <c r="AD148" s="21">
        <v>0</v>
      </c>
      <c r="AE148" s="21">
        <v>0</v>
      </c>
      <c r="AF148" s="773">
        <v>142000</v>
      </c>
      <c r="AG148" s="21">
        <v>0</v>
      </c>
      <c r="AH148" s="21">
        <v>0</v>
      </c>
      <c r="AI148" s="21">
        <v>0</v>
      </c>
      <c r="AJ148" s="559">
        <f t="shared" si="163"/>
        <v>2824200</v>
      </c>
      <c r="AL148" s="559">
        <f>+'DETALLE PROG. III'!D125+'DETALLE PROG. III'!D282</f>
        <v>4500000</v>
      </c>
      <c r="AN148" s="331">
        <f t="shared" si="164"/>
        <v>12514200</v>
      </c>
    </row>
    <row r="149" spans="1:42" x14ac:dyDescent="0.25">
      <c r="A149" s="22" t="s">
        <v>650</v>
      </c>
      <c r="B149" s="23" t="s">
        <v>651</v>
      </c>
      <c r="C149" s="342">
        <v>0</v>
      </c>
      <c r="D149" s="343">
        <v>1000000</v>
      </c>
      <c r="E149" s="343">
        <v>0</v>
      </c>
      <c r="F149" s="343">
        <v>0</v>
      </c>
      <c r="G149" s="343">
        <v>0</v>
      </c>
      <c r="H149" s="343">
        <v>0</v>
      </c>
      <c r="I149" s="343">
        <v>15300</v>
      </c>
      <c r="J149" s="569">
        <v>0</v>
      </c>
      <c r="K149" s="209">
        <f t="shared" si="140"/>
        <v>1015300</v>
      </c>
      <c r="L149" s="353">
        <v>50000</v>
      </c>
      <c r="M149" s="21">
        <v>0</v>
      </c>
      <c r="N149" s="21">
        <v>0</v>
      </c>
      <c r="O149" s="559">
        <f t="shared" si="160"/>
        <v>1065300</v>
      </c>
      <c r="P149" s="21"/>
      <c r="Q149" s="773">
        <v>223650</v>
      </c>
      <c r="R149" s="773">
        <v>500000</v>
      </c>
      <c r="S149" s="209">
        <v>0</v>
      </c>
      <c r="T149" s="209">
        <v>0</v>
      </c>
      <c r="U149" s="21">
        <v>0</v>
      </c>
      <c r="V149" s="777">
        <v>128439</v>
      </c>
      <c r="W149" s="268">
        <v>0</v>
      </c>
      <c r="X149" s="575">
        <f t="shared" si="161"/>
        <v>128439</v>
      </c>
      <c r="Y149" s="268">
        <v>0</v>
      </c>
      <c r="Z149" s="268">
        <v>0</v>
      </c>
      <c r="AA149" s="268">
        <v>5000000</v>
      </c>
      <c r="AB149" s="575">
        <f t="shared" si="162"/>
        <v>5000000</v>
      </c>
      <c r="AC149" s="21">
        <v>0</v>
      </c>
      <c r="AD149" s="21">
        <v>0</v>
      </c>
      <c r="AE149" s="21">
        <v>0</v>
      </c>
      <c r="AF149" s="21">
        <v>0</v>
      </c>
      <c r="AG149" s="21">
        <v>0</v>
      </c>
      <c r="AH149" s="21">
        <v>0</v>
      </c>
      <c r="AI149" s="21">
        <v>0</v>
      </c>
      <c r="AJ149" s="559">
        <f t="shared" si="163"/>
        <v>5852089</v>
      </c>
      <c r="AL149" s="559">
        <f>+'DETALLE PROG. III'!D126+'DETALLE PROG. III'!D356</f>
        <v>3956000</v>
      </c>
      <c r="AN149" s="331">
        <f t="shared" si="164"/>
        <v>10873389</v>
      </c>
    </row>
    <row r="150" spans="1:42" x14ac:dyDescent="0.25">
      <c r="A150" s="22" t="s">
        <v>652</v>
      </c>
      <c r="B150" s="23" t="s">
        <v>653</v>
      </c>
      <c r="C150" s="342">
        <v>0</v>
      </c>
      <c r="D150" s="343">
        <v>500000</v>
      </c>
      <c r="E150" s="343">
        <v>0</v>
      </c>
      <c r="F150" s="343">
        <v>0</v>
      </c>
      <c r="G150" s="343">
        <v>0</v>
      </c>
      <c r="H150" s="343">
        <v>0</v>
      </c>
      <c r="I150" s="343">
        <v>0</v>
      </c>
      <c r="J150" s="569">
        <v>0</v>
      </c>
      <c r="K150" s="209">
        <f t="shared" si="140"/>
        <v>500000</v>
      </c>
      <c r="L150" s="353">
        <v>0</v>
      </c>
      <c r="M150" s="21">
        <v>0</v>
      </c>
      <c r="N150" s="21">
        <v>0</v>
      </c>
      <c r="O150" s="559">
        <f t="shared" si="160"/>
        <v>500000</v>
      </c>
      <c r="P150" s="21"/>
      <c r="Q150" s="773">
        <v>142000</v>
      </c>
      <c r="R150" s="209">
        <v>502000</v>
      </c>
      <c r="S150" s="209">
        <v>0</v>
      </c>
      <c r="T150" s="209">
        <v>0</v>
      </c>
      <c r="U150" s="21">
        <v>0</v>
      </c>
      <c r="V150" s="574">
        <v>0</v>
      </c>
      <c r="W150" s="268">
        <v>0</v>
      </c>
      <c r="X150" s="575">
        <f t="shared" si="161"/>
        <v>0</v>
      </c>
      <c r="Y150" s="268">
        <v>0</v>
      </c>
      <c r="Z150" s="268">
        <v>0</v>
      </c>
      <c r="AA150" s="268">
        <v>0</v>
      </c>
      <c r="AB150" s="575">
        <f t="shared" si="162"/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559">
        <f t="shared" si="163"/>
        <v>644000</v>
      </c>
      <c r="AL150" s="559">
        <f>+'DETALLE PROG. III'!D127+'DETALLE PROG. III'!D284</f>
        <v>2000000</v>
      </c>
      <c r="AN150" s="331">
        <f t="shared" si="164"/>
        <v>3144000</v>
      </c>
    </row>
    <row r="151" spans="1:42" x14ac:dyDescent="0.25">
      <c r="A151" s="22" t="s">
        <v>654</v>
      </c>
      <c r="B151" s="23" t="s">
        <v>655</v>
      </c>
      <c r="C151" s="342">
        <v>0</v>
      </c>
      <c r="D151" s="343">
        <v>0</v>
      </c>
      <c r="E151" s="343">
        <v>0</v>
      </c>
      <c r="F151" s="343">
        <v>0</v>
      </c>
      <c r="G151" s="343">
        <v>0</v>
      </c>
      <c r="H151" s="343">
        <v>0</v>
      </c>
      <c r="I151" s="343">
        <v>0</v>
      </c>
      <c r="J151" s="569">
        <v>0</v>
      </c>
      <c r="K151" s="209">
        <f t="shared" si="140"/>
        <v>0</v>
      </c>
      <c r="L151" s="353">
        <v>0</v>
      </c>
      <c r="M151" s="21">
        <v>0</v>
      </c>
      <c r="N151" s="21">
        <v>0</v>
      </c>
      <c r="O151" s="559">
        <f t="shared" si="160"/>
        <v>0</v>
      </c>
      <c r="P151" s="21"/>
      <c r="Q151" s="209">
        <v>0</v>
      </c>
      <c r="R151" s="209">
        <v>0</v>
      </c>
      <c r="S151" s="209">
        <v>0</v>
      </c>
      <c r="T151" s="209">
        <v>0</v>
      </c>
      <c r="U151" s="21">
        <v>0</v>
      </c>
      <c r="V151" s="777">
        <v>42600</v>
      </c>
      <c r="W151" s="268">
        <v>0</v>
      </c>
      <c r="X151" s="575">
        <f t="shared" si="161"/>
        <v>42600</v>
      </c>
      <c r="Y151" s="268">
        <v>0</v>
      </c>
      <c r="Z151" s="268">
        <v>0</v>
      </c>
      <c r="AA151" s="268">
        <v>0</v>
      </c>
      <c r="AB151" s="575">
        <f t="shared" si="162"/>
        <v>0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0</v>
      </c>
      <c r="AJ151" s="559">
        <f t="shared" si="163"/>
        <v>42600</v>
      </c>
      <c r="AL151" s="559">
        <v>0</v>
      </c>
      <c r="AN151" s="331">
        <f t="shared" si="164"/>
        <v>42600</v>
      </c>
    </row>
    <row r="152" spans="1:42" x14ac:dyDescent="0.25">
      <c r="A152" s="22" t="s">
        <v>656</v>
      </c>
      <c r="B152" s="23" t="s">
        <v>657</v>
      </c>
      <c r="C152" s="342">
        <v>0</v>
      </c>
      <c r="D152" s="343">
        <v>200000</v>
      </c>
      <c r="E152" s="343">
        <v>0</v>
      </c>
      <c r="F152" s="343">
        <v>20000</v>
      </c>
      <c r="G152" s="343">
        <v>8250</v>
      </c>
      <c r="H152" s="343">
        <v>0</v>
      </c>
      <c r="I152" s="343">
        <v>0</v>
      </c>
      <c r="J152" s="569">
        <v>0</v>
      </c>
      <c r="K152" s="209">
        <f t="shared" si="140"/>
        <v>228250</v>
      </c>
      <c r="L152" s="353">
        <v>0</v>
      </c>
      <c r="M152" s="21">
        <v>0</v>
      </c>
      <c r="N152" s="21">
        <v>0</v>
      </c>
      <c r="O152" s="559">
        <f t="shared" si="160"/>
        <v>228250</v>
      </c>
      <c r="P152" s="21"/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777">
        <v>710000</v>
      </c>
      <c r="W152" s="268">
        <v>0</v>
      </c>
      <c r="X152" s="575">
        <f t="shared" si="161"/>
        <v>710000</v>
      </c>
      <c r="Y152" s="268">
        <v>0</v>
      </c>
      <c r="Z152" s="268">
        <v>0</v>
      </c>
      <c r="AA152" s="268">
        <v>0</v>
      </c>
      <c r="AB152" s="575">
        <f t="shared" si="162"/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559">
        <f t="shared" si="163"/>
        <v>710000</v>
      </c>
      <c r="AL152" s="559">
        <f>+'DETALLE PROG. III'!D128</f>
        <v>0</v>
      </c>
      <c r="AN152" s="331">
        <f t="shared" si="164"/>
        <v>938250</v>
      </c>
    </row>
    <row r="153" spans="1:42" x14ac:dyDescent="0.25">
      <c r="A153" s="22"/>
      <c r="B153" s="23"/>
      <c r="C153" s="342"/>
      <c r="D153" s="343"/>
      <c r="E153" s="343"/>
      <c r="F153" s="345"/>
      <c r="G153" s="345"/>
      <c r="H153" s="345"/>
      <c r="I153" s="345"/>
      <c r="J153" s="569"/>
      <c r="L153" s="353"/>
      <c r="O153" s="559"/>
      <c r="P153" s="21"/>
      <c r="V153" s="574"/>
      <c r="X153" s="575"/>
      <c r="AB153" s="575"/>
      <c r="AJ153" s="559"/>
      <c r="AL153" s="559"/>
      <c r="AN153" s="559"/>
    </row>
    <row r="154" spans="1:42" x14ac:dyDescent="0.25">
      <c r="A154" s="24">
        <v>3</v>
      </c>
      <c r="B154" s="25" t="s">
        <v>658</v>
      </c>
      <c r="C154" s="340">
        <v>0</v>
      </c>
      <c r="D154" s="341">
        <f t="shared" ref="D154" si="165">+D155+D165</f>
        <v>1572000</v>
      </c>
      <c r="E154" s="341">
        <f t="shared" ref="E154:O154" si="166">+E155+E165</f>
        <v>0</v>
      </c>
      <c r="F154" s="341">
        <f t="shared" si="166"/>
        <v>0</v>
      </c>
      <c r="G154" s="341">
        <f t="shared" si="166"/>
        <v>0</v>
      </c>
      <c r="H154" s="341">
        <f t="shared" si="166"/>
        <v>0</v>
      </c>
      <c r="I154" s="341">
        <f t="shared" si="166"/>
        <v>0</v>
      </c>
      <c r="J154" s="370">
        <f t="shared" si="166"/>
        <v>0</v>
      </c>
      <c r="K154" s="564">
        <f>+K155+K165</f>
        <v>1572000</v>
      </c>
      <c r="L154" s="564">
        <f t="shared" si="166"/>
        <v>0</v>
      </c>
      <c r="M154" s="564">
        <f t="shared" si="166"/>
        <v>0</v>
      </c>
      <c r="N154" s="564">
        <f t="shared" si="166"/>
        <v>0</v>
      </c>
      <c r="O154" s="565">
        <f t="shared" si="166"/>
        <v>1572000</v>
      </c>
      <c r="P154" s="21"/>
      <c r="Q154" s="564">
        <f t="shared" ref="Q154:AI154" si="167">+Q155+Q165</f>
        <v>0</v>
      </c>
      <c r="R154" s="564">
        <f t="shared" si="167"/>
        <v>13706718</v>
      </c>
      <c r="S154" s="564">
        <f t="shared" si="167"/>
        <v>0</v>
      </c>
      <c r="T154" s="564">
        <f>+T155+T165</f>
        <v>0</v>
      </c>
      <c r="U154" s="564">
        <f t="shared" si="167"/>
        <v>0</v>
      </c>
      <c r="V154" s="566">
        <f>+V155+V165</f>
        <v>0</v>
      </c>
      <c r="W154" s="567">
        <f>+W155+W165</f>
        <v>0</v>
      </c>
      <c r="X154" s="568">
        <f t="shared" si="167"/>
        <v>0</v>
      </c>
      <c r="Y154" s="567">
        <f>+Y155+Y165</f>
        <v>0</v>
      </c>
      <c r="Z154" s="567">
        <f>+Z155+Z165</f>
        <v>0</v>
      </c>
      <c r="AA154" s="567">
        <f>+AA155+AA165</f>
        <v>0</v>
      </c>
      <c r="AB154" s="568">
        <f t="shared" si="167"/>
        <v>0</v>
      </c>
      <c r="AC154" s="564">
        <f t="shared" si="167"/>
        <v>0</v>
      </c>
      <c r="AD154" s="564">
        <f t="shared" si="167"/>
        <v>0</v>
      </c>
      <c r="AE154" s="564">
        <f t="shared" si="167"/>
        <v>0</v>
      </c>
      <c r="AF154" s="564">
        <f t="shared" si="167"/>
        <v>0</v>
      </c>
      <c r="AG154" s="564">
        <f>+AG155+AG165</f>
        <v>0</v>
      </c>
      <c r="AH154" s="564">
        <f t="shared" si="167"/>
        <v>0</v>
      </c>
      <c r="AI154" s="564">
        <f t="shared" si="167"/>
        <v>0</v>
      </c>
      <c r="AJ154" s="565">
        <f>+AJ155+AJ165</f>
        <v>13706718</v>
      </c>
      <c r="AL154" s="565">
        <f>+AL155+AL165</f>
        <v>359320028.60000002</v>
      </c>
      <c r="AN154" s="565">
        <f>+AN155+AN165</f>
        <v>374598746.60000002</v>
      </c>
      <c r="AO154" s="21">
        <f>+'EGRESOS X PARTI'!D18</f>
        <v>359320028.60000002</v>
      </c>
      <c r="AP154" s="21">
        <f>+'EGRESOS X PARTI'!D18</f>
        <v>359320028.60000002</v>
      </c>
    </row>
    <row r="155" spans="1:42" x14ac:dyDescent="0.25">
      <c r="A155" s="24" t="s">
        <v>659</v>
      </c>
      <c r="B155" s="25" t="s">
        <v>660</v>
      </c>
      <c r="C155" s="340">
        <v>0</v>
      </c>
      <c r="D155" s="341">
        <f t="shared" ref="D155" si="168">SUM(D156:D159)</f>
        <v>132000</v>
      </c>
      <c r="E155" s="341">
        <f t="shared" ref="E155:J155" si="169">SUM(E156:E159)</f>
        <v>0</v>
      </c>
      <c r="F155" s="341">
        <f t="shared" si="169"/>
        <v>0</v>
      </c>
      <c r="G155" s="341">
        <f t="shared" si="169"/>
        <v>0</v>
      </c>
      <c r="H155" s="341">
        <f t="shared" si="169"/>
        <v>0</v>
      </c>
      <c r="I155" s="341">
        <f t="shared" si="169"/>
        <v>0</v>
      </c>
      <c r="J155" s="370">
        <f t="shared" si="169"/>
        <v>0</v>
      </c>
      <c r="K155" s="564">
        <f>SUM(K156:K159)</f>
        <v>132000</v>
      </c>
      <c r="L155" s="564">
        <f>SUM(L156:L159)</f>
        <v>0</v>
      </c>
      <c r="M155" s="564">
        <f>SUM(M156:M159)</f>
        <v>0</v>
      </c>
      <c r="N155" s="564">
        <f>SUM(N156:N159)</f>
        <v>0</v>
      </c>
      <c r="O155" s="565">
        <f>SUM(O156:O159)</f>
        <v>132000</v>
      </c>
      <c r="P155" s="21"/>
      <c r="Q155" s="564">
        <f t="shared" ref="Q155:AI155" si="170">SUM(Q156:Q159)</f>
        <v>0</v>
      </c>
      <c r="R155" s="564">
        <f>SUM(R156:R159)</f>
        <v>408000</v>
      </c>
      <c r="S155" s="564">
        <f t="shared" si="170"/>
        <v>0</v>
      </c>
      <c r="T155" s="564">
        <f>SUM(T156:T159)</f>
        <v>0</v>
      </c>
      <c r="U155" s="564">
        <f t="shared" si="170"/>
        <v>0</v>
      </c>
      <c r="V155" s="566">
        <f>SUM(V156:V159)</f>
        <v>0</v>
      </c>
      <c r="W155" s="567">
        <f>SUM(W156:W159)</f>
        <v>0</v>
      </c>
      <c r="X155" s="568">
        <f t="shared" si="170"/>
        <v>0</v>
      </c>
      <c r="Y155" s="567">
        <f>SUM(Y156:Y159)</f>
        <v>0</v>
      </c>
      <c r="Z155" s="567">
        <f>SUM(Z156:Z159)</f>
        <v>0</v>
      </c>
      <c r="AA155" s="567">
        <f>SUM(AA156:AA159)</f>
        <v>0</v>
      </c>
      <c r="AB155" s="568">
        <f t="shared" si="170"/>
        <v>0</v>
      </c>
      <c r="AC155" s="564">
        <f t="shared" si="170"/>
        <v>0</v>
      </c>
      <c r="AD155" s="564">
        <f t="shared" si="170"/>
        <v>0</v>
      </c>
      <c r="AE155" s="564">
        <f t="shared" si="170"/>
        <v>0</v>
      </c>
      <c r="AF155" s="564">
        <f t="shared" si="170"/>
        <v>0</v>
      </c>
      <c r="AG155" s="564">
        <f>SUM(AG156:AG159)</f>
        <v>0</v>
      </c>
      <c r="AH155" s="564">
        <f t="shared" si="170"/>
        <v>0</v>
      </c>
      <c r="AI155" s="564">
        <f t="shared" si="170"/>
        <v>0</v>
      </c>
      <c r="AJ155" s="565">
        <f>SUM(AJ156:AJ159)</f>
        <v>408000</v>
      </c>
      <c r="AL155" s="565">
        <f>SUM(AL156:AL159)</f>
        <v>0</v>
      </c>
      <c r="AN155" s="565">
        <f>SUM(AN156:AN159)</f>
        <v>540000</v>
      </c>
      <c r="AO155" s="21">
        <f>+AO154-AL154</f>
        <v>0</v>
      </c>
    </row>
    <row r="156" spans="1:42" x14ac:dyDescent="0.25">
      <c r="A156" s="22" t="s">
        <v>661</v>
      </c>
      <c r="B156" s="23" t="s">
        <v>662</v>
      </c>
      <c r="C156" s="342">
        <v>0</v>
      </c>
      <c r="D156" s="343">
        <v>0</v>
      </c>
      <c r="E156" s="343">
        <v>0</v>
      </c>
      <c r="F156" s="345">
        <v>0</v>
      </c>
      <c r="G156" s="345">
        <v>0</v>
      </c>
      <c r="H156" s="345">
        <v>0</v>
      </c>
      <c r="I156" s="345">
        <v>0</v>
      </c>
      <c r="J156" s="569">
        <v>0</v>
      </c>
      <c r="K156" s="209">
        <f>SUM(C156:J156)</f>
        <v>0</v>
      </c>
      <c r="L156" s="21">
        <v>0</v>
      </c>
      <c r="M156" s="21">
        <v>0</v>
      </c>
      <c r="N156" s="21">
        <v>0</v>
      </c>
      <c r="O156" s="559">
        <f>SUM(K156:N156)</f>
        <v>0</v>
      </c>
      <c r="P156" s="21"/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574">
        <v>0</v>
      </c>
      <c r="W156" s="268">
        <v>0</v>
      </c>
      <c r="X156" s="575">
        <f>SUM(V156:W156)</f>
        <v>0</v>
      </c>
      <c r="Y156" s="268">
        <v>0</v>
      </c>
      <c r="Z156" s="268">
        <v>0</v>
      </c>
      <c r="AA156" s="268">
        <v>0</v>
      </c>
      <c r="AB156" s="575">
        <f>SUM(Y156:AA156)</f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21">
        <v>0</v>
      </c>
      <c r="AJ156" s="559">
        <f>+Q156+R156+S156+T156+U156+X156+AB156+AC156+AD156+AE156+AF156+AG156+AH156+AI156</f>
        <v>0</v>
      </c>
      <c r="AL156" s="559">
        <v>0</v>
      </c>
      <c r="AN156" s="331">
        <f t="shared" ref="AN156:AN159" si="171">+O156+AJ156+AL156</f>
        <v>0</v>
      </c>
    </row>
    <row r="157" spans="1:42" x14ac:dyDescent="0.25">
      <c r="A157" s="22" t="s">
        <v>663</v>
      </c>
      <c r="B157" s="23" t="s">
        <v>664</v>
      </c>
      <c r="C157" s="342">
        <v>0</v>
      </c>
      <c r="D157" s="343">
        <v>0</v>
      </c>
      <c r="E157" s="343">
        <v>0</v>
      </c>
      <c r="F157" s="345">
        <v>0</v>
      </c>
      <c r="G157" s="345">
        <v>0</v>
      </c>
      <c r="H157" s="345">
        <v>0</v>
      </c>
      <c r="I157" s="345">
        <v>0</v>
      </c>
      <c r="J157" s="569">
        <v>0</v>
      </c>
      <c r="K157" s="209">
        <f>SUM(C157:J157)</f>
        <v>0</v>
      </c>
      <c r="L157" s="21">
        <v>0</v>
      </c>
      <c r="M157" s="21">
        <v>0</v>
      </c>
      <c r="N157" s="21">
        <v>0</v>
      </c>
      <c r="O157" s="559">
        <f>SUM(K157:N157)</f>
        <v>0</v>
      </c>
      <c r="P157" s="21"/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574">
        <v>0</v>
      </c>
      <c r="W157" s="268">
        <v>0</v>
      </c>
      <c r="X157" s="575">
        <f>SUM(V157:W157)</f>
        <v>0</v>
      </c>
      <c r="Y157" s="268">
        <v>0</v>
      </c>
      <c r="Z157" s="268">
        <v>0</v>
      </c>
      <c r="AA157" s="268">
        <v>0</v>
      </c>
      <c r="AB157" s="575">
        <f>SUM(Y157:AA157)</f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21">
        <v>0</v>
      </c>
      <c r="AI157" s="21">
        <v>0</v>
      </c>
      <c r="AJ157" s="559">
        <f>+Q157+R157+S157+T157+U157+X157+AB157+AC157+AD157+AE157+AF157+AG157+AH157+AI157</f>
        <v>0</v>
      </c>
      <c r="AL157" s="559">
        <v>0</v>
      </c>
      <c r="AN157" s="331">
        <f t="shared" si="171"/>
        <v>0</v>
      </c>
    </row>
    <row r="158" spans="1:42" x14ac:dyDescent="0.25">
      <c r="A158" s="22" t="s">
        <v>665</v>
      </c>
      <c r="B158" s="23" t="s">
        <v>666</v>
      </c>
      <c r="C158" s="342">
        <v>0</v>
      </c>
      <c r="D158" s="582">
        <v>132000</v>
      </c>
      <c r="E158" s="582">
        <v>0</v>
      </c>
      <c r="F158" s="345">
        <v>0</v>
      </c>
      <c r="G158" s="345">
        <v>0</v>
      </c>
      <c r="H158" s="345">
        <v>0</v>
      </c>
      <c r="I158" s="345">
        <v>0</v>
      </c>
      <c r="J158" s="569">
        <v>0</v>
      </c>
      <c r="K158" s="209">
        <f>SUM(C158:J158)</f>
        <v>132000</v>
      </c>
      <c r="L158" s="21">
        <v>0</v>
      </c>
      <c r="M158" s="21">
        <v>0</v>
      </c>
      <c r="N158" s="21">
        <v>0</v>
      </c>
      <c r="O158" s="559">
        <f>SUM(K158:N158)</f>
        <v>132000</v>
      </c>
      <c r="P158" s="21"/>
      <c r="Q158" s="21">
        <v>0</v>
      </c>
      <c r="R158" s="209">
        <v>408000</v>
      </c>
      <c r="S158" s="21">
        <v>0</v>
      </c>
      <c r="T158" s="21">
        <v>0</v>
      </c>
      <c r="U158" s="21">
        <v>0</v>
      </c>
      <c r="V158" s="574">
        <v>0</v>
      </c>
      <c r="W158" s="268">
        <v>0</v>
      </c>
      <c r="X158" s="575">
        <f>SUM(V158:W158)</f>
        <v>0</v>
      </c>
      <c r="Y158" s="268">
        <v>0</v>
      </c>
      <c r="Z158" s="268">
        <v>0</v>
      </c>
      <c r="AA158" s="268">
        <v>0</v>
      </c>
      <c r="AB158" s="575">
        <f>SUM(Y158:AA158)</f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559">
        <f>+Q158+R158+S158+T158+U158+X158+AB158+AC158+AD158+AE158+AF158+AG158+AH158+AI158</f>
        <v>408000</v>
      </c>
      <c r="AL158" s="559">
        <v>0</v>
      </c>
      <c r="AN158" s="331">
        <f t="shared" si="171"/>
        <v>540000</v>
      </c>
    </row>
    <row r="159" spans="1:42" x14ac:dyDescent="0.25">
      <c r="A159" s="22" t="s">
        <v>667</v>
      </c>
      <c r="B159" s="23" t="s">
        <v>668</v>
      </c>
      <c r="C159" s="342">
        <v>0</v>
      </c>
      <c r="D159" s="343">
        <v>0</v>
      </c>
      <c r="E159" s="343">
        <v>0</v>
      </c>
      <c r="F159" s="345">
        <v>0</v>
      </c>
      <c r="G159" s="345">
        <v>0</v>
      </c>
      <c r="H159" s="345">
        <v>0</v>
      </c>
      <c r="I159" s="345">
        <v>0</v>
      </c>
      <c r="J159" s="569">
        <v>0</v>
      </c>
      <c r="K159" s="209">
        <f>SUM(C159:J159)</f>
        <v>0</v>
      </c>
      <c r="L159" s="21">
        <v>0</v>
      </c>
      <c r="M159" s="21">
        <v>0</v>
      </c>
      <c r="N159" s="21">
        <v>0</v>
      </c>
      <c r="O159" s="559">
        <f>SUM(K159:N159)</f>
        <v>0</v>
      </c>
      <c r="P159" s="21"/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574">
        <v>0</v>
      </c>
      <c r="W159" s="268">
        <v>0</v>
      </c>
      <c r="X159" s="575">
        <f>SUM(V159:W159)</f>
        <v>0</v>
      </c>
      <c r="Y159" s="268">
        <v>0</v>
      </c>
      <c r="Z159" s="268">
        <v>0</v>
      </c>
      <c r="AA159" s="268">
        <v>0</v>
      </c>
      <c r="AB159" s="575">
        <f>SUM(Y159:AA159)</f>
        <v>0</v>
      </c>
      <c r="AC159" s="21">
        <v>0</v>
      </c>
      <c r="AD159" s="21">
        <v>0</v>
      </c>
      <c r="AE159" s="21">
        <v>0</v>
      </c>
      <c r="AF159" s="21">
        <v>0</v>
      </c>
      <c r="AG159" s="21">
        <v>0</v>
      </c>
      <c r="AH159" s="21">
        <v>0</v>
      </c>
      <c r="AI159" s="21">
        <v>0</v>
      </c>
      <c r="AJ159" s="559">
        <f>+Q159+R159+S159+T159+U159+X159+AB159+AC159+AD159+AE159+AF159+AG159+AH159+AI159</f>
        <v>0</v>
      </c>
      <c r="AL159" s="559">
        <v>0</v>
      </c>
      <c r="AN159" s="331">
        <f t="shared" si="171"/>
        <v>0</v>
      </c>
    </row>
    <row r="160" spans="1:42" x14ac:dyDescent="0.25">
      <c r="A160" s="22"/>
      <c r="B160" s="23"/>
      <c r="C160" s="342"/>
      <c r="D160" s="343"/>
      <c r="E160" s="343"/>
      <c r="F160" s="345"/>
      <c r="G160" s="345"/>
      <c r="H160" s="345"/>
      <c r="I160" s="345"/>
      <c r="J160" s="569"/>
      <c r="O160" s="559"/>
      <c r="P160" s="21"/>
      <c r="V160" s="574"/>
      <c r="X160" s="575"/>
      <c r="AB160" s="575"/>
      <c r="AJ160" s="559"/>
      <c r="AL160" s="559"/>
      <c r="AN160" s="559"/>
    </row>
    <row r="161" spans="1:40" x14ac:dyDescent="0.25">
      <c r="A161" s="24">
        <v>9</v>
      </c>
      <c r="B161" s="25" t="s">
        <v>196</v>
      </c>
      <c r="C161" s="340">
        <f>+C162+C373</f>
        <v>0</v>
      </c>
      <c r="D161" s="341">
        <f t="shared" ref="D161:J161" si="172">+D162+D373</f>
        <v>0</v>
      </c>
      <c r="E161" s="341">
        <f t="shared" si="172"/>
        <v>0</v>
      </c>
      <c r="F161" s="341">
        <f t="shared" si="172"/>
        <v>0</v>
      </c>
      <c r="G161" s="341">
        <f t="shared" si="172"/>
        <v>0</v>
      </c>
      <c r="H161" s="341">
        <f t="shared" si="172"/>
        <v>0</v>
      </c>
      <c r="I161" s="341">
        <f t="shared" si="172"/>
        <v>0</v>
      </c>
      <c r="J161" s="341">
        <f t="shared" si="172"/>
        <v>0</v>
      </c>
      <c r="K161" s="766">
        <f>+K162+K373</f>
        <v>0</v>
      </c>
      <c r="L161" s="564">
        <f>+L162+L373</f>
        <v>0</v>
      </c>
      <c r="M161" s="564">
        <f>+M162+M373</f>
        <v>0</v>
      </c>
      <c r="N161" s="564">
        <f>+N162+N373</f>
        <v>0</v>
      </c>
      <c r="O161" s="565">
        <f>+O162+O373</f>
        <v>0</v>
      </c>
      <c r="P161" s="21"/>
      <c r="Q161" s="564">
        <f>+Q162+Q373</f>
        <v>0</v>
      </c>
      <c r="R161" s="564">
        <f>+R162+R384</f>
        <v>0</v>
      </c>
      <c r="S161" s="564">
        <f t="shared" ref="S161:AJ161" si="173">+S162+S373</f>
        <v>0</v>
      </c>
      <c r="T161" s="564">
        <f t="shared" si="173"/>
        <v>0</v>
      </c>
      <c r="U161" s="564">
        <f t="shared" si="173"/>
        <v>0</v>
      </c>
      <c r="V161" s="566">
        <f t="shared" si="173"/>
        <v>0</v>
      </c>
      <c r="W161" s="567">
        <f t="shared" si="173"/>
        <v>0</v>
      </c>
      <c r="X161" s="568">
        <f t="shared" si="173"/>
        <v>0</v>
      </c>
      <c r="Y161" s="567">
        <f t="shared" si="173"/>
        <v>0</v>
      </c>
      <c r="Z161" s="567">
        <f t="shared" si="173"/>
        <v>0</v>
      </c>
      <c r="AA161" s="567">
        <f t="shared" si="173"/>
        <v>0</v>
      </c>
      <c r="AB161" s="568">
        <f t="shared" si="173"/>
        <v>0</v>
      </c>
      <c r="AC161" s="564">
        <f t="shared" si="173"/>
        <v>0</v>
      </c>
      <c r="AD161" s="564">
        <f t="shared" si="173"/>
        <v>0</v>
      </c>
      <c r="AE161" s="564">
        <f t="shared" si="173"/>
        <v>0</v>
      </c>
      <c r="AF161" s="564">
        <f t="shared" si="173"/>
        <v>0</v>
      </c>
      <c r="AG161" s="564">
        <f t="shared" si="173"/>
        <v>0</v>
      </c>
      <c r="AH161" s="564">
        <f t="shared" si="173"/>
        <v>0</v>
      </c>
      <c r="AI161" s="564">
        <f t="shared" si="173"/>
        <v>0</v>
      </c>
      <c r="AJ161" s="565">
        <f t="shared" si="173"/>
        <v>0</v>
      </c>
      <c r="AL161" s="565">
        <f>+AL162+AL373</f>
        <v>11200000</v>
      </c>
      <c r="AN161" s="565">
        <f>+AN162+AN373</f>
        <v>11200000</v>
      </c>
    </row>
    <row r="162" spans="1:40" x14ac:dyDescent="0.25">
      <c r="A162" s="24" t="s">
        <v>669</v>
      </c>
      <c r="B162" s="25" t="s">
        <v>670</v>
      </c>
      <c r="C162" s="340">
        <f t="shared" ref="C162:J162" si="174">SUM(C163)</f>
        <v>0</v>
      </c>
      <c r="D162" s="341">
        <f t="shared" si="174"/>
        <v>0</v>
      </c>
      <c r="E162" s="341">
        <f t="shared" si="174"/>
        <v>0</v>
      </c>
      <c r="F162" s="341">
        <f t="shared" si="174"/>
        <v>0</v>
      </c>
      <c r="G162" s="341">
        <f t="shared" si="174"/>
        <v>0</v>
      </c>
      <c r="H162" s="341">
        <f t="shared" si="174"/>
        <v>0</v>
      </c>
      <c r="I162" s="341">
        <f t="shared" si="174"/>
        <v>0</v>
      </c>
      <c r="J162" s="370">
        <f t="shared" si="174"/>
        <v>0</v>
      </c>
      <c r="K162" s="564">
        <f>SUM(K163)</f>
        <v>0</v>
      </c>
      <c r="L162" s="564">
        <f>SUM(L163)</f>
        <v>0</v>
      </c>
      <c r="M162" s="564">
        <f>SUM(M163)</f>
        <v>0</v>
      </c>
      <c r="N162" s="564">
        <f>SUM(N163)</f>
        <v>0</v>
      </c>
      <c r="O162" s="565">
        <f>SUM(L162:N162)</f>
        <v>0</v>
      </c>
      <c r="P162" s="21"/>
      <c r="Q162" s="564">
        <f t="shared" ref="Q162:AI162" si="175">SUM(Q163)</f>
        <v>0</v>
      </c>
      <c r="R162" s="564">
        <f>SUM(R163)</f>
        <v>0</v>
      </c>
      <c r="S162" s="564">
        <f t="shared" si="175"/>
        <v>0</v>
      </c>
      <c r="T162" s="564">
        <f t="shared" si="175"/>
        <v>0</v>
      </c>
      <c r="U162" s="564">
        <f t="shared" si="175"/>
        <v>0</v>
      </c>
      <c r="V162" s="566">
        <f>SUM(V163)</f>
        <v>0</v>
      </c>
      <c r="W162" s="567">
        <f>SUM(W163)</f>
        <v>0</v>
      </c>
      <c r="X162" s="568">
        <f t="shared" si="175"/>
        <v>0</v>
      </c>
      <c r="Y162" s="567">
        <f>SUM(Y163)</f>
        <v>0</v>
      </c>
      <c r="Z162" s="567">
        <f>SUM(Z163)</f>
        <v>0</v>
      </c>
      <c r="AA162" s="567">
        <f>SUM(AA163)</f>
        <v>0</v>
      </c>
      <c r="AB162" s="568">
        <f t="shared" si="175"/>
        <v>0</v>
      </c>
      <c r="AC162" s="564">
        <f t="shared" si="175"/>
        <v>0</v>
      </c>
      <c r="AD162" s="564">
        <f t="shared" si="175"/>
        <v>0</v>
      </c>
      <c r="AE162" s="564">
        <f t="shared" si="175"/>
        <v>0</v>
      </c>
      <c r="AF162" s="564">
        <f t="shared" si="175"/>
        <v>0</v>
      </c>
      <c r="AG162" s="564">
        <f t="shared" si="175"/>
        <v>0</v>
      </c>
      <c r="AH162" s="564">
        <f t="shared" si="175"/>
        <v>0</v>
      </c>
      <c r="AI162" s="564">
        <f t="shared" si="175"/>
        <v>0</v>
      </c>
      <c r="AJ162" s="565">
        <f>SUM(Q162:AH162)</f>
        <v>0</v>
      </c>
      <c r="AL162" s="565">
        <f>SUM(AL163)</f>
        <v>0</v>
      </c>
      <c r="AN162" s="565">
        <f>SUM(S162:AJ162)</f>
        <v>0</v>
      </c>
    </row>
    <row r="163" spans="1:40" x14ac:dyDescent="0.25">
      <c r="A163" s="22" t="s">
        <v>671</v>
      </c>
      <c r="B163" s="23" t="s">
        <v>672</v>
      </c>
      <c r="C163" s="342">
        <v>0</v>
      </c>
      <c r="D163" s="343">
        <v>0</v>
      </c>
      <c r="E163" s="343">
        <v>0</v>
      </c>
      <c r="F163" s="345">
        <v>0</v>
      </c>
      <c r="G163" s="345">
        <v>0</v>
      </c>
      <c r="H163" s="345">
        <v>0</v>
      </c>
      <c r="I163" s="345">
        <v>0</v>
      </c>
      <c r="J163" s="569">
        <v>0</v>
      </c>
      <c r="K163" s="209">
        <f>SUM(C163:J163)</f>
        <v>0</v>
      </c>
      <c r="L163" s="21">
        <v>0</v>
      </c>
      <c r="M163" s="21">
        <v>0</v>
      </c>
      <c r="N163" s="21">
        <v>0</v>
      </c>
      <c r="O163" s="559">
        <f>SUM(K163:N163)</f>
        <v>0</v>
      </c>
      <c r="P163" s="21"/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574">
        <v>0</v>
      </c>
      <c r="W163" s="268">
        <v>0</v>
      </c>
      <c r="X163" s="575">
        <f>SUM(V163:W163)</f>
        <v>0</v>
      </c>
      <c r="Y163" s="268">
        <v>0</v>
      </c>
      <c r="Z163" s="268">
        <v>0</v>
      </c>
      <c r="AA163" s="268">
        <v>0</v>
      </c>
      <c r="AB163" s="575">
        <f>SUM(Y163:AA163)</f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559">
        <f>+Q163+R163+S163+T163+U163+X163+AB163+AC163+AD163+AE163+AF163+AG163+AH163+AI163</f>
        <v>0</v>
      </c>
      <c r="AL163" s="559">
        <v>0</v>
      </c>
      <c r="AN163" s="331">
        <f t="shared" ref="AN163" si="176">+O163+AJ163+AL163</f>
        <v>0</v>
      </c>
    </row>
    <row r="164" spans="1:40" x14ac:dyDescent="0.25">
      <c r="A164" s="22"/>
      <c r="B164" s="23"/>
      <c r="C164" s="342"/>
      <c r="D164" s="343"/>
      <c r="E164" s="343"/>
      <c r="F164" s="345"/>
      <c r="G164" s="345"/>
      <c r="H164" s="345"/>
      <c r="I164" s="345"/>
      <c r="J164" s="569"/>
      <c r="O164" s="559"/>
      <c r="P164" s="21"/>
      <c r="V164" s="574"/>
      <c r="X164" s="575"/>
      <c r="AB164" s="575"/>
      <c r="AJ164" s="559"/>
      <c r="AL164" s="559"/>
      <c r="AN164" s="559"/>
    </row>
    <row r="165" spans="1:40" x14ac:dyDescent="0.25">
      <c r="A165" s="24">
        <v>3</v>
      </c>
      <c r="B165" s="25" t="s">
        <v>193</v>
      </c>
      <c r="C165" s="340">
        <f t="shared" ref="C165:J165" si="177">+C168+C171+C179+C182+C186+C189+C191</f>
        <v>0</v>
      </c>
      <c r="D165" s="341">
        <f>+D168+D171+D179+D182+D186+D189+D191</f>
        <v>1440000</v>
      </c>
      <c r="E165" s="341">
        <f>+E168+E171+E179+E182+E186+E189+E191</f>
        <v>0</v>
      </c>
      <c r="F165" s="341">
        <f t="shared" si="177"/>
        <v>0</v>
      </c>
      <c r="G165" s="341">
        <f t="shared" si="177"/>
        <v>0</v>
      </c>
      <c r="H165" s="341">
        <f t="shared" si="177"/>
        <v>0</v>
      </c>
      <c r="I165" s="341">
        <f t="shared" si="177"/>
        <v>0</v>
      </c>
      <c r="J165" s="370">
        <f t="shared" si="177"/>
        <v>0</v>
      </c>
      <c r="K165" s="564">
        <f>+K168+K171+K179+K182+K186+K189+K191</f>
        <v>1440000</v>
      </c>
      <c r="L165" s="564">
        <f>+L168+L171+L179+L182+L186+L189+L191</f>
        <v>0</v>
      </c>
      <c r="M165" s="564">
        <f>+M168+M171+M179+M182+M186+M189+M191</f>
        <v>0</v>
      </c>
      <c r="N165" s="564">
        <f>+N168+N171+N179+N182+N186+N189+N191</f>
        <v>0</v>
      </c>
      <c r="O165" s="565">
        <f>+O168+O171+O179+O182+O186+O189+O191</f>
        <v>1440000</v>
      </c>
      <c r="P165" s="21"/>
      <c r="Q165" s="564">
        <f t="shared" ref="Q165:AI165" si="178">+Q168+Q171+Q179+Q182+Q186+Q189+Q191</f>
        <v>0</v>
      </c>
      <c r="R165" s="564">
        <f t="shared" si="178"/>
        <v>13298718</v>
      </c>
      <c r="S165" s="564">
        <f t="shared" si="178"/>
        <v>0</v>
      </c>
      <c r="T165" s="564">
        <f>+T168+T171+T179+T182+T186+T189+T191</f>
        <v>0</v>
      </c>
      <c r="U165" s="564">
        <f t="shared" si="178"/>
        <v>0</v>
      </c>
      <c r="V165" s="566">
        <f>+V168+V171+V179+V182+V186+V189+V191</f>
        <v>0</v>
      </c>
      <c r="W165" s="567">
        <f>+W168+W171+W179+W182+W186+W189+W191</f>
        <v>0</v>
      </c>
      <c r="X165" s="568">
        <f t="shared" si="178"/>
        <v>0</v>
      </c>
      <c r="Y165" s="567">
        <f>+Y168+Y171+Y179+Y182+Y186+Y189+Y191</f>
        <v>0</v>
      </c>
      <c r="Z165" s="567">
        <f>+Z168+Z171+Z179+Z182+Z186+Z189+Z191</f>
        <v>0</v>
      </c>
      <c r="AA165" s="567">
        <f>+AA168+AA171+AA179+AA182+AA186+AA189+AA191</f>
        <v>0</v>
      </c>
      <c r="AB165" s="568">
        <f t="shared" si="178"/>
        <v>0</v>
      </c>
      <c r="AC165" s="564">
        <f t="shared" si="178"/>
        <v>0</v>
      </c>
      <c r="AD165" s="564">
        <f t="shared" si="178"/>
        <v>0</v>
      </c>
      <c r="AE165" s="564">
        <f t="shared" si="178"/>
        <v>0</v>
      </c>
      <c r="AF165" s="564">
        <f t="shared" si="178"/>
        <v>0</v>
      </c>
      <c r="AG165" s="564">
        <f>+AG168+AG171+AG179+AG182+AG186+AG189+AG191</f>
        <v>0</v>
      </c>
      <c r="AH165" s="564">
        <f t="shared" si="178"/>
        <v>0</v>
      </c>
      <c r="AI165" s="564">
        <f t="shared" si="178"/>
        <v>0</v>
      </c>
      <c r="AJ165" s="565">
        <f>+AJ168+AJ171+AJ179+AJ182+AJ186+AJ189+AJ191</f>
        <v>13298718</v>
      </c>
      <c r="AL165" s="565">
        <f>+AL168+AL171+AL179+AL182+AL186+AL189+AL191</f>
        <v>359320028.60000002</v>
      </c>
      <c r="AN165" s="565">
        <f>+AN168+AN171+AN179+AN182+AN186+AN189+AN191</f>
        <v>374058746.60000002</v>
      </c>
    </row>
    <row r="166" spans="1:40" x14ac:dyDescent="0.25">
      <c r="A166" s="24"/>
      <c r="B166" s="25"/>
      <c r="C166" s="344"/>
      <c r="D166" s="345"/>
      <c r="E166" s="345"/>
      <c r="F166" s="345"/>
      <c r="G166" s="345"/>
      <c r="H166" s="345"/>
      <c r="I166" s="345"/>
      <c r="J166" s="569"/>
      <c r="O166" s="559"/>
      <c r="P166" s="21"/>
      <c r="V166" s="574"/>
      <c r="X166" s="575"/>
      <c r="AB166" s="575"/>
      <c r="AJ166" s="559"/>
      <c r="AL166" s="559"/>
      <c r="AN166" s="559"/>
    </row>
    <row r="167" spans="1:40" x14ac:dyDescent="0.25">
      <c r="A167" s="24"/>
      <c r="B167" s="25"/>
      <c r="C167" s="344"/>
      <c r="D167" s="345"/>
      <c r="E167" s="345"/>
      <c r="F167" s="345"/>
      <c r="G167" s="345"/>
      <c r="H167" s="345"/>
      <c r="I167" s="345"/>
      <c r="J167" s="569"/>
      <c r="O167" s="559"/>
      <c r="P167" s="21"/>
      <c r="V167" s="574"/>
      <c r="X167" s="575"/>
      <c r="AB167" s="575"/>
      <c r="AJ167" s="559"/>
      <c r="AL167" s="559"/>
      <c r="AN167" s="559"/>
    </row>
    <row r="168" spans="1:40" x14ac:dyDescent="0.25">
      <c r="A168" s="24" t="s">
        <v>673</v>
      </c>
      <c r="B168" s="25" t="s">
        <v>674</v>
      </c>
      <c r="C168" s="340">
        <f t="shared" ref="C168:J168" si="179">SUM(C169:C170)</f>
        <v>0</v>
      </c>
      <c r="D168" s="341">
        <f t="shared" ref="D168" si="180">SUM(D169:D170)</f>
        <v>0</v>
      </c>
      <c r="E168" s="341">
        <f t="shared" si="179"/>
        <v>0</v>
      </c>
      <c r="F168" s="341">
        <f t="shared" si="179"/>
        <v>0</v>
      </c>
      <c r="G168" s="341">
        <f t="shared" si="179"/>
        <v>0</v>
      </c>
      <c r="H168" s="341">
        <f t="shared" si="179"/>
        <v>0</v>
      </c>
      <c r="I168" s="341">
        <f t="shared" si="179"/>
        <v>0</v>
      </c>
      <c r="J168" s="370">
        <f t="shared" si="179"/>
        <v>0</v>
      </c>
      <c r="K168" s="564">
        <f>SUM(K169:K170)</f>
        <v>0</v>
      </c>
      <c r="L168" s="564">
        <f>SUM(L169:L170)</f>
        <v>0</v>
      </c>
      <c r="M168" s="564">
        <f>SUM(M169:M170)</f>
        <v>0</v>
      </c>
      <c r="N168" s="564">
        <f>SUM(N169:N170)</f>
        <v>0</v>
      </c>
      <c r="O168" s="565">
        <f>SUM(O169:O170)</f>
        <v>0</v>
      </c>
      <c r="P168" s="21"/>
      <c r="Q168" s="564">
        <f t="shared" ref="Q168:AI168" si="181">SUM(Q169:Q170)</f>
        <v>0</v>
      </c>
      <c r="R168" s="564">
        <f>SUM(R169:R170)</f>
        <v>0</v>
      </c>
      <c r="S168" s="564">
        <f t="shared" si="181"/>
        <v>0</v>
      </c>
      <c r="T168" s="564">
        <f>SUM(T169:T170)</f>
        <v>0</v>
      </c>
      <c r="U168" s="564">
        <f t="shared" si="181"/>
        <v>0</v>
      </c>
      <c r="V168" s="566">
        <f>SUM(V169:V170)</f>
        <v>0</v>
      </c>
      <c r="W168" s="567">
        <f>SUM(W169:W170)</f>
        <v>0</v>
      </c>
      <c r="X168" s="568">
        <f t="shared" si="181"/>
        <v>0</v>
      </c>
      <c r="Y168" s="567">
        <f>SUM(Y169:Y170)</f>
        <v>0</v>
      </c>
      <c r="Z168" s="567">
        <f>SUM(Z169:Z170)</f>
        <v>0</v>
      </c>
      <c r="AA168" s="567">
        <f>SUM(AA169:AA170)</f>
        <v>0</v>
      </c>
      <c r="AB168" s="568">
        <f t="shared" si="181"/>
        <v>0</v>
      </c>
      <c r="AC168" s="564">
        <f t="shared" si="181"/>
        <v>0</v>
      </c>
      <c r="AD168" s="564">
        <f t="shared" si="181"/>
        <v>0</v>
      </c>
      <c r="AE168" s="564">
        <f t="shared" si="181"/>
        <v>0</v>
      </c>
      <c r="AF168" s="564">
        <f t="shared" si="181"/>
        <v>0</v>
      </c>
      <c r="AG168" s="564">
        <f>SUM(AG169:AG170)</f>
        <v>0</v>
      </c>
      <c r="AH168" s="564">
        <f t="shared" si="181"/>
        <v>0</v>
      </c>
      <c r="AI168" s="564">
        <f t="shared" si="181"/>
        <v>0</v>
      </c>
      <c r="AJ168" s="565">
        <f>SUM(AJ169:AJ170)</f>
        <v>0</v>
      </c>
      <c r="AL168" s="565">
        <f>SUM(AL169:AL170)</f>
        <v>0</v>
      </c>
      <c r="AN168" s="565">
        <f>SUM(AN169:AN170)</f>
        <v>0</v>
      </c>
    </row>
    <row r="169" spans="1:40" x14ac:dyDescent="0.25">
      <c r="A169" s="22" t="s">
        <v>675</v>
      </c>
      <c r="B169" s="23" t="s">
        <v>676</v>
      </c>
      <c r="C169" s="342">
        <v>0</v>
      </c>
      <c r="D169" s="343">
        <v>0</v>
      </c>
      <c r="E169" s="343">
        <v>0</v>
      </c>
      <c r="F169" s="345">
        <v>0</v>
      </c>
      <c r="G169" s="345">
        <v>0</v>
      </c>
      <c r="H169" s="345">
        <v>0</v>
      </c>
      <c r="I169" s="345">
        <v>0</v>
      </c>
      <c r="J169" s="569">
        <v>0</v>
      </c>
      <c r="K169" s="209">
        <f>SUM(C169:J169)</f>
        <v>0</v>
      </c>
      <c r="L169" s="21">
        <v>0</v>
      </c>
      <c r="M169" s="21">
        <v>0</v>
      </c>
      <c r="N169" s="21">
        <v>0</v>
      </c>
      <c r="O169" s="559">
        <f>SUM(K169:N169)</f>
        <v>0</v>
      </c>
      <c r="P169" s="21"/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574">
        <v>0</v>
      </c>
      <c r="W169" s="268">
        <v>0</v>
      </c>
      <c r="X169" s="575">
        <f>SUM(V169:W169)</f>
        <v>0</v>
      </c>
      <c r="Y169" s="268">
        <v>0</v>
      </c>
      <c r="Z169" s="268">
        <v>0</v>
      </c>
      <c r="AA169" s="268">
        <v>0</v>
      </c>
      <c r="AB169" s="575">
        <f>SUM(Y169:AA169)</f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21">
        <v>0</v>
      </c>
      <c r="AI169" s="21">
        <v>0</v>
      </c>
      <c r="AJ169" s="559">
        <f>+Q169+R169+S169+T169+U169+X169+AB169+AC169+AD169+AE169+AF169+AG169+AH169+AI169</f>
        <v>0</v>
      </c>
      <c r="AL169" s="559">
        <v>0</v>
      </c>
      <c r="AN169" s="331">
        <f t="shared" ref="AN169:AN170" si="182">+O169+AJ169+AL169</f>
        <v>0</v>
      </c>
    </row>
    <row r="170" spans="1:40" x14ac:dyDescent="0.25">
      <c r="A170" s="22" t="s">
        <v>677</v>
      </c>
      <c r="B170" s="23" t="s">
        <v>678</v>
      </c>
      <c r="C170" s="342">
        <v>0</v>
      </c>
      <c r="D170" s="343">
        <v>0</v>
      </c>
      <c r="E170" s="343">
        <v>0</v>
      </c>
      <c r="F170" s="345">
        <v>0</v>
      </c>
      <c r="G170" s="345">
        <v>0</v>
      </c>
      <c r="H170" s="345">
        <v>0</v>
      </c>
      <c r="I170" s="345">
        <v>0</v>
      </c>
      <c r="J170" s="569">
        <v>0</v>
      </c>
      <c r="K170" s="209">
        <f>SUM(C170:J170)</f>
        <v>0</v>
      </c>
      <c r="L170" s="21">
        <v>0</v>
      </c>
      <c r="M170" s="21">
        <v>0</v>
      </c>
      <c r="N170" s="21">
        <v>0</v>
      </c>
      <c r="O170" s="559">
        <f>SUM(K170:N170)</f>
        <v>0</v>
      </c>
      <c r="P170" s="21"/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574">
        <v>0</v>
      </c>
      <c r="W170" s="268">
        <v>0</v>
      </c>
      <c r="X170" s="575">
        <f>SUM(V170:W170)</f>
        <v>0</v>
      </c>
      <c r="Y170" s="268">
        <v>0</v>
      </c>
      <c r="Z170" s="268">
        <v>0</v>
      </c>
      <c r="AA170" s="268">
        <v>0</v>
      </c>
      <c r="AB170" s="575">
        <f>SUM(Y170:AA170)</f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559">
        <f>+Q170+R170+S170+T170+U170+X170+AB170+AC170+AD170+AE170+AF170+AG170+AH170+AI170</f>
        <v>0</v>
      </c>
      <c r="AL170" s="559">
        <v>0</v>
      </c>
      <c r="AN170" s="331">
        <f t="shared" si="182"/>
        <v>0</v>
      </c>
    </row>
    <row r="171" spans="1:40" x14ac:dyDescent="0.25">
      <c r="A171" s="24" t="s">
        <v>679</v>
      </c>
      <c r="B171" s="25" t="s">
        <v>680</v>
      </c>
      <c r="C171" s="340">
        <f t="shared" ref="C171:J171" si="183">SUM(C172:C178)</f>
        <v>0</v>
      </c>
      <c r="D171" s="341">
        <f>SUM(D172:D178)</f>
        <v>1440000</v>
      </c>
      <c r="E171" s="341">
        <f>SUM(E172:E178)</f>
        <v>0</v>
      </c>
      <c r="F171" s="341">
        <f t="shared" si="183"/>
        <v>0</v>
      </c>
      <c r="G171" s="341">
        <f t="shared" si="183"/>
        <v>0</v>
      </c>
      <c r="H171" s="341">
        <f t="shared" si="183"/>
        <v>0</v>
      </c>
      <c r="I171" s="341">
        <f t="shared" si="183"/>
        <v>0</v>
      </c>
      <c r="J171" s="370">
        <f t="shared" si="183"/>
        <v>0</v>
      </c>
      <c r="K171" s="564">
        <f>SUM(K172:K178)</f>
        <v>1440000</v>
      </c>
      <c r="L171" s="564">
        <f>SUM(L172:L178)</f>
        <v>0</v>
      </c>
      <c r="M171" s="564">
        <f>SUM(M172:M178)</f>
        <v>0</v>
      </c>
      <c r="N171" s="564">
        <f>SUM(N172:N178)</f>
        <v>0</v>
      </c>
      <c r="O171" s="565">
        <f>SUM(O172:O178)</f>
        <v>1440000</v>
      </c>
      <c r="P171" s="21"/>
      <c r="Q171" s="564">
        <f t="shared" ref="Q171:AI171" si="184">SUM(Q172:Q178)</f>
        <v>0</v>
      </c>
      <c r="R171" s="564">
        <f>SUM(R172:R178)</f>
        <v>13298718</v>
      </c>
      <c r="S171" s="564">
        <f t="shared" si="184"/>
        <v>0</v>
      </c>
      <c r="T171" s="564">
        <f>SUM(T172:T178)</f>
        <v>0</v>
      </c>
      <c r="U171" s="564">
        <f t="shared" si="184"/>
        <v>0</v>
      </c>
      <c r="V171" s="566">
        <f>SUM(V172:V178)</f>
        <v>0</v>
      </c>
      <c r="W171" s="567">
        <f>SUM(W172:W178)</f>
        <v>0</v>
      </c>
      <c r="X171" s="568">
        <f t="shared" si="184"/>
        <v>0</v>
      </c>
      <c r="Y171" s="567">
        <f>SUM(Y172:Y178)</f>
        <v>0</v>
      </c>
      <c r="Z171" s="567">
        <f>SUM(Z172:Z178)</f>
        <v>0</v>
      </c>
      <c r="AA171" s="567">
        <f>SUM(AA172:AA178)</f>
        <v>0</v>
      </c>
      <c r="AB171" s="568">
        <f t="shared" si="184"/>
        <v>0</v>
      </c>
      <c r="AC171" s="564">
        <f t="shared" si="184"/>
        <v>0</v>
      </c>
      <c r="AD171" s="564">
        <f t="shared" si="184"/>
        <v>0</v>
      </c>
      <c r="AE171" s="564">
        <f t="shared" si="184"/>
        <v>0</v>
      </c>
      <c r="AF171" s="564">
        <f t="shared" si="184"/>
        <v>0</v>
      </c>
      <c r="AG171" s="564">
        <f>SUM(AG172:AG178)</f>
        <v>0</v>
      </c>
      <c r="AH171" s="564">
        <f t="shared" si="184"/>
        <v>0</v>
      </c>
      <c r="AI171" s="564">
        <f t="shared" si="184"/>
        <v>0</v>
      </c>
      <c r="AJ171" s="565">
        <f>SUM(AJ172:AJ178)</f>
        <v>13298718</v>
      </c>
      <c r="AL171" s="565">
        <f>SUM(AL172:AL178)</f>
        <v>359320028.60000002</v>
      </c>
      <c r="AN171" s="565">
        <f>SUM(AN172:AN178)</f>
        <v>374058746.60000002</v>
      </c>
    </row>
    <row r="172" spans="1:40" x14ac:dyDescent="0.25">
      <c r="A172" s="22" t="s">
        <v>681</v>
      </c>
      <c r="B172" s="23" t="s">
        <v>682</v>
      </c>
      <c r="C172" s="342">
        <v>0</v>
      </c>
      <c r="D172" s="343">
        <v>0</v>
      </c>
      <c r="E172" s="343">
        <v>0</v>
      </c>
      <c r="F172" s="345">
        <v>0</v>
      </c>
      <c r="G172" s="345">
        <v>0</v>
      </c>
      <c r="H172" s="345">
        <v>0</v>
      </c>
      <c r="I172" s="345">
        <v>0</v>
      </c>
      <c r="J172" s="569">
        <v>0</v>
      </c>
      <c r="K172" s="209">
        <f>SUM(C172:J172)</f>
        <v>0</v>
      </c>
      <c r="L172" s="21">
        <v>0</v>
      </c>
      <c r="M172" s="21">
        <v>0</v>
      </c>
      <c r="N172" s="21">
        <v>0</v>
      </c>
      <c r="O172" s="559">
        <f>SUM(K172:N172)</f>
        <v>0</v>
      </c>
      <c r="P172" s="21"/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574">
        <v>0</v>
      </c>
      <c r="W172" s="268">
        <v>0</v>
      </c>
      <c r="X172" s="575">
        <f t="shared" ref="X172:X178" si="185">SUM(V172:W172)</f>
        <v>0</v>
      </c>
      <c r="Y172" s="268">
        <v>0</v>
      </c>
      <c r="Z172" s="268">
        <v>0</v>
      </c>
      <c r="AA172" s="268">
        <v>0</v>
      </c>
      <c r="AB172" s="575">
        <f t="shared" ref="AB172:AB178" si="186">SUM(Y172:AA172)</f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21">
        <v>0</v>
      </c>
      <c r="AJ172" s="559">
        <f t="shared" ref="AJ172:AJ178" si="187">+Q172+R172+S172+T172+U172+X172+AB172+AC172+AD172+AE172+AF172+AG172+AH172+AI172</f>
        <v>0</v>
      </c>
      <c r="AL172" s="559">
        <v>0</v>
      </c>
      <c r="AN172" s="331">
        <f t="shared" ref="AN172:AN178" si="188">+O172+AJ172+AL172</f>
        <v>0</v>
      </c>
    </row>
    <row r="173" spans="1:40" x14ac:dyDescent="0.25">
      <c r="A173" s="22" t="s">
        <v>683</v>
      </c>
      <c r="B173" s="23" t="s">
        <v>684</v>
      </c>
      <c r="C173" s="342">
        <v>0</v>
      </c>
      <c r="D173" s="343">
        <v>0</v>
      </c>
      <c r="E173" s="343">
        <v>0</v>
      </c>
      <c r="F173" s="345">
        <v>0</v>
      </c>
      <c r="G173" s="345">
        <v>0</v>
      </c>
      <c r="H173" s="345">
        <v>0</v>
      </c>
      <c r="I173" s="345">
        <v>0</v>
      </c>
      <c r="J173" s="569">
        <v>0</v>
      </c>
      <c r="K173" s="209">
        <f t="shared" ref="K173:K178" si="189">SUM(C173:J173)</f>
        <v>0</v>
      </c>
      <c r="L173" s="21">
        <v>0</v>
      </c>
      <c r="M173" s="21">
        <v>0</v>
      </c>
      <c r="N173" s="21">
        <v>0</v>
      </c>
      <c r="O173" s="559">
        <f t="shared" ref="O173:O178" si="190">SUM(K173:N173)</f>
        <v>0</v>
      </c>
      <c r="P173" s="21"/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574">
        <v>0</v>
      </c>
      <c r="W173" s="268">
        <v>0</v>
      </c>
      <c r="X173" s="575">
        <f t="shared" si="185"/>
        <v>0</v>
      </c>
      <c r="Y173" s="268">
        <v>0</v>
      </c>
      <c r="Z173" s="268">
        <v>0</v>
      </c>
      <c r="AA173" s="268">
        <v>0</v>
      </c>
      <c r="AB173" s="575">
        <f t="shared" si="186"/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559">
        <f t="shared" si="187"/>
        <v>0</v>
      </c>
      <c r="AL173" s="559">
        <v>0</v>
      </c>
      <c r="AN173" s="331">
        <f t="shared" si="188"/>
        <v>0</v>
      </c>
    </row>
    <row r="174" spans="1:40" x14ac:dyDescent="0.25">
      <c r="A174" s="22" t="s">
        <v>685</v>
      </c>
      <c r="B174" s="23" t="s">
        <v>686</v>
      </c>
      <c r="C174" s="342">
        <v>0</v>
      </c>
      <c r="D174" s="343">
        <v>0</v>
      </c>
      <c r="E174" s="343">
        <v>0</v>
      </c>
      <c r="F174" s="345">
        <v>0</v>
      </c>
      <c r="G174" s="345">
        <v>0</v>
      </c>
      <c r="H174" s="345">
        <v>0</v>
      </c>
      <c r="I174" s="345">
        <v>0</v>
      </c>
      <c r="J174" s="569">
        <v>0</v>
      </c>
      <c r="K174" s="209">
        <f>SUM(C174:J174)</f>
        <v>0</v>
      </c>
      <c r="L174" s="21">
        <v>0</v>
      </c>
      <c r="M174" s="21">
        <v>0</v>
      </c>
      <c r="N174" s="21">
        <v>0</v>
      </c>
      <c r="O174" s="559">
        <f t="shared" si="190"/>
        <v>0</v>
      </c>
      <c r="P174" s="21"/>
      <c r="Q174" s="21">
        <v>0</v>
      </c>
      <c r="R174" s="209">
        <v>8978718</v>
      </c>
      <c r="S174" s="21">
        <v>0</v>
      </c>
      <c r="T174" s="21">
        <v>0</v>
      </c>
      <c r="U174" s="21">
        <v>0</v>
      </c>
      <c r="V174" s="574">
        <v>0</v>
      </c>
      <c r="W174" s="268">
        <v>0</v>
      </c>
      <c r="X174" s="575">
        <f t="shared" si="185"/>
        <v>0</v>
      </c>
      <c r="Y174" s="268">
        <v>0</v>
      </c>
      <c r="Z174" s="268">
        <v>0</v>
      </c>
      <c r="AA174" s="268">
        <v>0</v>
      </c>
      <c r="AB174" s="575">
        <f t="shared" si="186"/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</v>
      </c>
      <c r="AJ174" s="559">
        <f t="shared" si="187"/>
        <v>8978718</v>
      </c>
      <c r="AL174" s="559">
        <f>+'DETALLE PROG. III'!D129+'DETALLE PROG. III'!D206</f>
        <v>359320028.60000002</v>
      </c>
      <c r="AN174" s="331">
        <f t="shared" si="188"/>
        <v>368298746.60000002</v>
      </c>
    </row>
    <row r="175" spans="1:40" x14ac:dyDescent="0.25">
      <c r="A175" s="22" t="s">
        <v>687</v>
      </c>
      <c r="B175" s="23" t="s">
        <v>688</v>
      </c>
      <c r="C175" s="342">
        <v>0</v>
      </c>
      <c r="D175" s="343">
        <v>0</v>
      </c>
      <c r="E175" s="343">
        <v>0</v>
      </c>
      <c r="F175" s="345">
        <v>0</v>
      </c>
      <c r="G175" s="345">
        <v>0</v>
      </c>
      <c r="H175" s="345">
        <v>0</v>
      </c>
      <c r="I175" s="345">
        <v>0</v>
      </c>
      <c r="J175" s="569">
        <v>0</v>
      </c>
      <c r="K175" s="209">
        <f t="shared" si="189"/>
        <v>0</v>
      </c>
      <c r="L175" s="21">
        <v>0</v>
      </c>
      <c r="M175" s="21">
        <v>0</v>
      </c>
      <c r="N175" s="21">
        <v>0</v>
      </c>
      <c r="O175" s="559">
        <f t="shared" si="190"/>
        <v>0</v>
      </c>
      <c r="P175" s="21"/>
      <c r="Q175" s="21">
        <v>0</v>
      </c>
      <c r="R175" s="209">
        <v>0</v>
      </c>
      <c r="S175" s="21">
        <v>0</v>
      </c>
      <c r="T175" s="21">
        <v>0</v>
      </c>
      <c r="U175" s="21">
        <v>0</v>
      </c>
      <c r="V175" s="574">
        <v>0</v>
      </c>
      <c r="W175" s="268">
        <v>0</v>
      </c>
      <c r="X175" s="575">
        <f t="shared" si="185"/>
        <v>0</v>
      </c>
      <c r="Y175" s="268">
        <v>0</v>
      </c>
      <c r="Z175" s="268">
        <v>0</v>
      </c>
      <c r="AA175" s="268">
        <v>0</v>
      </c>
      <c r="AB175" s="575">
        <f t="shared" si="186"/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21">
        <v>0</v>
      </c>
      <c r="AI175" s="21">
        <v>0</v>
      </c>
      <c r="AJ175" s="559">
        <f t="shared" si="187"/>
        <v>0</v>
      </c>
      <c r="AL175" s="559">
        <v>0</v>
      </c>
      <c r="AN175" s="331">
        <f t="shared" si="188"/>
        <v>0</v>
      </c>
    </row>
    <row r="176" spans="1:40" x14ac:dyDescent="0.25">
      <c r="A176" s="22" t="s">
        <v>689</v>
      </c>
      <c r="B176" s="23" t="s">
        <v>690</v>
      </c>
      <c r="C176" s="342">
        <v>0</v>
      </c>
      <c r="D176" s="343">
        <v>0</v>
      </c>
      <c r="E176" s="343">
        <v>0</v>
      </c>
      <c r="F176" s="345">
        <v>0</v>
      </c>
      <c r="G176" s="345">
        <v>0</v>
      </c>
      <c r="H176" s="345">
        <v>0</v>
      </c>
      <c r="I176" s="345">
        <v>0</v>
      </c>
      <c r="J176" s="569">
        <v>0</v>
      </c>
      <c r="K176" s="209">
        <f t="shared" si="189"/>
        <v>0</v>
      </c>
      <c r="L176" s="21">
        <v>0</v>
      </c>
      <c r="M176" s="21">
        <v>0</v>
      </c>
      <c r="N176" s="21">
        <v>0</v>
      </c>
      <c r="O176" s="559">
        <f t="shared" si="190"/>
        <v>0</v>
      </c>
      <c r="P176" s="21"/>
      <c r="Q176" s="21">
        <v>0</v>
      </c>
      <c r="R176" s="209">
        <v>0</v>
      </c>
      <c r="S176" s="21">
        <v>0</v>
      </c>
      <c r="T176" s="21">
        <v>0</v>
      </c>
      <c r="U176" s="21">
        <v>0</v>
      </c>
      <c r="V176" s="574">
        <v>0</v>
      </c>
      <c r="W176" s="268">
        <v>0</v>
      </c>
      <c r="X176" s="575">
        <f t="shared" si="185"/>
        <v>0</v>
      </c>
      <c r="Y176" s="268">
        <v>0</v>
      </c>
      <c r="Z176" s="268">
        <v>0</v>
      </c>
      <c r="AA176" s="268">
        <v>0</v>
      </c>
      <c r="AB176" s="575">
        <f t="shared" si="186"/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559">
        <f t="shared" si="187"/>
        <v>0</v>
      </c>
      <c r="AL176" s="559">
        <v>0</v>
      </c>
      <c r="AN176" s="331">
        <f t="shared" si="188"/>
        <v>0</v>
      </c>
    </row>
    <row r="177" spans="1:40" x14ac:dyDescent="0.25">
      <c r="A177" s="22" t="s">
        <v>691</v>
      </c>
      <c r="B177" s="23" t="s">
        <v>692</v>
      </c>
      <c r="C177" s="342">
        <v>0</v>
      </c>
      <c r="D177" s="582">
        <v>1440000</v>
      </c>
      <c r="E177" s="582">
        <v>0</v>
      </c>
      <c r="F177" s="345">
        <v>0</v>
      </c>
      <c r="G177" s="345">
        <v>0</v>
      </c>
      <c r="H177" s="345">
        <v>0</v>
      </c>
      <c r="I177" s="345">
        <v>0</v>
      </c>
      <c r="J177" s="569">
        <v>0</v>
      </c>
      <c r="K177" s="209">
        <f t="shared" si="189"/>
        <v>1440000</v>
      </c>
      <c r="L177" s="21">
        <v>0</v>
      </c>
      <c r="M177" s="21">
        <v>0</v>
      </c>
      <c r="N177" s="21">
        <v>0</v>
      </c>
      <c r="O177" s="559">
        <f t="shared" si="190"/>
        <v>1440000</v>
      </c>
      <c r="P177" s="21"/>
      <c r="Q177" s="21">
        <v>0</v>
      </c>
      <c r="R177" s="209">
        <v>4320000</v>
      </c>
      <c r="S177" s="21">
        <v>0</v>
      </c>
      <c r="T177" s="21">
        <v>0</v>
      </c>
      <c r="U177" s="21">
        <v>0</v>
      </c>
      <c r="V177" s="574">
        <v>0</v>
      </c>
      <c r="W177" s="268">
        <v>0</v>
      </c>
      <c r="X177" s="575">
        <f t="shared" si="185"/>
        <v>0</v>
      </c>
      <c r="Y177" s="268">
        <v>0</v>
      </c>
      <c r="Z177" s="268">
        <v>0</v>
      </c>
      <c r="AA177" s="268">
        <v>0</v>
      </c>
      <c r="AB177" s="575">
        <f t="shared" si="186"/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21">
        <v>0</v>
      </c>
      <c r="AJ177" s="559">
        <f t="shared" si="187"/>
        <v>4320000</v>
      </c>
      <c r="AL177" s="559">
        <v>0</v>
      </c>
      <c r="AN177" s="331">
        <f t="shared" si="188"/>
        <v>5760000</v>
      </c>
    </row>
    <row r="178" spans="1:40" x14ac:dyDescent="0.25">
      <c r="A178" s="22" t="s">
        <v>693</v>
      </c>
      <c r="B178" s="23" t="s">
        <v>694</v>
      </c>
      <c r="C178" s="342">
        <v>0</v>
      </c>
      <c r="D178" s="343">
        <v>0</v>
      </c>
      <c r="E178" s="343">
        <v>0</v>
      </c>
      <c r="F178" s="345">
        <v>0</v>
      </c>
      <c r="G178" s="345">
        <v>0</v>
      </c>
      <c r="H178" s="345">
        <v>0</v>
      </c>
      <c r="I178" s="345">
        <v>0</v>
      </c>
      <c r="J178" s="569">
        <v>0</v>
      </c>
      <c r="K178" s="209">
        <f t="shared" si="189"/>
        <v>0</v>
      </c>
      <c r="L178" s="21">
        <v>0</v>
      </c>
      <c r="M178" s="21">
        <v>0</v>
      </c>
      <c r="N178" s="21">
        <v>0</v>
      </c>
      <c r="O178" s="559">
        <f t="shared" si="190"/>
        <v>0</v>
      </c>
      <c r="P178" s="21"/>
      <c r="Q178" s="21">
        <v>0</v>
      </c>
      <c r="R178" s="21">
        <v>0</v>
      </c>
      <c r="S178" s="21">
        <v>0</v>
      </c>
      <c r="T178" s="21">
        <v>0</v>
      </c>
      <c r="U178" s="21">
        <v>0</v>
      </c>
      <c r="V178" s="574">
        <v>0</v>
      </c>
      <c r="W178" s="268">
        <v>0</v>
      </c>
      <c r="X178" s="575">
        <f t="shared" si="185"/>
        <v>0</v>
      </c>
      <c r="Y178" s="268">
        <v>0</v>
      </c>
      <c r="Z178" s="268">
        <v>0</v>
      </c>
      <c r="AA178" s="268">
        <v>0</v>
      </c>
      <c r="AB178" s="575">
        <f t="shared" si="186"/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559">
        <f t="shared" si="187"/>
        <v>0</v>
      </c>
      <c r="AL178" s="559">
        <v>0</v>
      </c>
      <c r="AN178" s="331">
        <f t="shared" si="188"/>
        <v>0</v>
      </c>
    </row>
    <row r="179" spans="1:40" x14ac:dyDescent="0.25">
      <c r="A179" s="24" t="s">
        <v>695</v>
      </c>
      <c r="B179" s="25" t="s">
        <v>696</v>
      </c>
      <c r="C179" s="340">
        <f t="shared" ref="C179:J179" si="191">SUM(C180:C181)</f>
        <v>0</v>
      </c>
      <c r="D179" s="341">
        <f>SUM(D180:D181)</f>
        <v>0</v>
      </c>
      <c r="E179" s="341">
        <f>SUM(E180:E181)</f>
        <v>0</v>
      </c>
      <c r="F179" s="341">
        <f t="shared" si="191"/>
        <v>0</v>
      </c>
      <c r="G179" s="341">
        <f t="shared" si="191"/>
        <v>0</v>
      </c>
      <c r="H179" s="341">
        <f t="shared" si="191"/>
        <v>0</v>
      </c>
      <c r="I179" s="341">
        <f t="shared" si="191"/>
        <v>0</v>
      </c>
      <c r="J179" s="370">
        <f t="shared" si="191"/>
        <v>0</v>
      </c>
      <c r="K179" s="564">
        <f>SUM(K180:K181)</f>
        <v>0</v>
      </c>
      <c r="L179" s="564">
        <f>SUM(L180:L181)</f>
        <v>0</v>
      </c>
      <c r="M179" s="564">
        <f>SUM(M180:M181)</f>
        <v>0</v>
      </c>
      <c r="N179" s="564">
        <f>SUM(N180:N181)</f>
        <v>0</v>
      </c>
      <c r="O179" s="565">
        <f>SUM(O180:O181)</f>
        <v>0</v>
      </c>
      <c r="P179" s="21"/>
      <c r="Q179" s="564">
        <f t="shared" ref="Q179:AI179" si="192">SUM(Q180:Q181)</f>
        <v>0</v>
      </c>
      <c r="R179" s="564">
        <f>SUM(R180:R181)</f>
        <v>0</v>
      </c>
      <c r="S179" s="564">
        <f t="shared" si="192"/>
        <v>0</v>
      </c>
      <c r="T179" s="564">
        <f>SUM(T180:T181)</f>
        <v>0</v>
      </c>
      <c r="U179" s="564">
        <f t="shared" si="192"/>
        <v>0</v>
      </c>
      <c r="V179" s="566">
        <f>SUM(V180:V181)</f>
        <v>0</v>
      </c>
      <c r="W179" s="567">
        <f>SUM(W180:W181)</f>
        <v>0</v>
      </c>
      <c r="X179" s="568">
        <f t="shared" si="192"/>
        <v>0</v>
      </c>
      <c r="Y179" s="567">
        <f>SUM(Y180:Y181)</f>
        <v>0</v>
      </c>
      <c r="Z179" s="567">
        <f>SUM(Z180:Z181)</f>
        <v>0</v>
      </c>
      <c r="AA179" s="567">
        <f>SUM(AA180:AA181)</f>
        <v>0</v>
      </c>
      <c r="AB179" s="568">
        <f t="shared" si="192"/>
        <v>0</v>
      </c>
      <c r="AC179" s="564">
        <f t="shared" si="192"/>
        <v>0</v>
      </c>
      <c r="AD179" s="564">
        <f t="shared" si="192"/>
        <v>0</v>
      </c>
      <c r="AE179" s="564">
        <f t="shared" si="192"/>
        <v>0</v>
      </c>
      <c r="AF179" s="564">
        <f t="shared" si="192"/>
        <v>0</v>
      </c>
      <c r="AG179" s="564">
        <f>SUM(AG180:AG181)</f>
        <v>0</v>
      </c>
      <c r="AH179" s="564">
        <f t="shared" si="192"/>
        <v>0</v>
      </c>
      <c r="AI179" s="564">
        <f t="shared" si="192"/>
        <v>0</v>
      </c>
      <c r="AJ179" s="565">
        <f>SUM(AJ180:AJ181)</f>
        <v>0</v>
      </c>
      <c r="AL179" s="565">
        <f>SUM(AL180:AL181)</f>
        <v>0</v>
      </c>
      <c r="AN179" s="565">
        <f>SUM(AN180:AN181)</f>
        <v>0</v>
      </c>
    </row>
    <row r="180" spans="1:40" x14ac:dyDescent="0.25">
      <c r="A180" s="22" t="s">
        <v>697</v>
      </c>
      <c r="B180" s="23" t="s">
        <v>698</v>
      </c>
      <c r="C180" s="342">
        <v>0</v>
      </c>
      <c r="D180" s="343">
        <v>0</v>
      </c>
      <c r="E180" s="343">
        <v>0</v>
      </c>
      <c r="F180" s="345">
        <v>0</v>
      </c>
      <c r="G180" s="345">
        <v>0</v>
      </c>
      <c r="H180" s="345">
        <v>0</v>
      </c>
      <c r="I180" s="345">
        <v>0</v>
      </c>
      <c r="J180" s="569">
        <v>0</v>
      </c>
      <c r="K180" s="209">
        <f>SUM(C180:J180)</f>
        <v>0</v>
      </c>
      <c r="L180" s="21">
        <v>0</v>
      </c>
      <c r="M180" s="21">
        <v>0</v>
      </c>
      <c r="N180" s="21">
        <v>0</v>
      </c>
      <c r="O180" s="559">
        <f>SUM(K180:N180)</f>
        <v>0</v>
      </c>
      <c r="P180" s="21"/>
      <c r="Q180" s="21">
        <v>0</v>
      </c>
      <c r="R180" s="21">
        <v>0</v>
      </c>
      <c r="S180" s="21">
        <v>0</v>
      </c>
      <c r="T180" s="21">
        <v>0</v>
      </c>
      <c r="U180" s="21">
        <v>0</v>
      </c>
      <c r="V180" s="574">
        <v>0</v>
      </c>
      <c r="W180" s="268">
        <v>0</v>
      </c>
      <c r="X180" s="575">
        <f>SUM(V180:W180)</f>
        <v>0</v>
      </c>
      <c r="Y180" s="268">
        <v>0</v>
      </c>
      <c r="Z180" s="268">
        <v>0</v>
      </c>
      <c r="AA180" s="268">
        <v>0</v>
      </c>
      <c r="AB180" s="575">
        <f>SUM(Y180:AA180)</f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559">
        <f>+Q180+R180+S180+T180+U180+X180+AB180+AC180+AD180+AE180+AF180+AG180+AH180+AI180</f>
        <v>0</v>
      </c>
      <c r="AL180" s="559">
        <v>0</v>
      </c>
      <c r="AN180" s="331">
        <f t="shared" ref="AN180:AN181" si="193">+O180+AJ180+AL180</f>
        <v>0</v>
      </c>
    </row>
    <row r="181" spans="1:40" x14ac:dyDescent="0.25">
      <c r="A181" s="22" t="s">
        <v>699</v>
      </c>
      <c r="B181" s="23" t="s">
        <v>700</v>
      </c>
      <c r="C181" s="342">
        <v>0</v>
      </c>
      <c r="D181" s="343">
        <v>0</v>
      </c>
      <c r="E181" s="343">
        <v>0</v>
      </c>
      <c r="F181" s="345">
        <v>0</v>
      </c>
      <c r="G181" s="345">
        <v>0</v>
      </c>
      <c r="H181" s="345">
        <v>0</v>
      </c>
      <c r="I181" s="345">
        <v>0</v>
      </c>
      <c r="J181" s="569">
        <v>0</v>
      </c>
      <c r="K181" s="209">
        <f>SUM(C181:J181)</f>
        <v>0</v>
      </c>
      <c r="L181" s="21">
        <v>0</v>
      </c>
      <c r="M181" s="21">
        <v>0</v>
      </c>
      <c r="N181" s="21">
        <v>0</v>
      </c>
      <c r="O181" s="559">
        <f>SUM(K181:N181)</f>
        <v>0</v>
      </c>
      <c r="P181" s="21"/>
      <c r="Q181" s="21">
        <v>0</v>
      </c>
      <c r="R181" s="21">
        <v>0</v>
      </c>
      <c r="S181" s="21">
        <v>0</v>
      </c>
      <c r="T181" s="21">
        <v>0</v>
      </c>
      <c r="U181" s="21">
        <v>0</v>
      </c>
      <c r="V181" s="574">
        <v>0</v>
      </c>
      <c r="W181" s="268">
        <v>0</v>
      </c>
      <c r="X181" s="575">
        <f>SUM(V181:W181)</f>
        <v>0</v>
      </c>
      <c r="Y181" s="268">
        <v>0</v>
      </c>
      <c r="Z181" s="268">
        <v>0</v>
      </c>
      <c r="AA181" s="268">
        <v>0</v>
      </c>
      <c r="AB181" s="575">
        <f>SUM(Y181:AA181)</f>
        <v>0</v>
      </c>
      <c r="AC181" s="21">
        <v>0</v>
      </c>
      <c r="AD181" s="21">
        <v>0</v>
      </c>
      <c r="AE181" s="21">
        <v>0</v>
      </c>
      <c r="AF181" s="21">
        <v>0</v>
      </c>
      <c r="AG181" s="21">
        <v>0</v>
      </c>
      <c r="AH181" s="21">
        <v>0</v>
      </c>
      <c r="AI181" s="21">
        <v>0</v>
      </c>
      <c r="AJ181" s="559">
        <f>+Q181+R181+S181+T181+U181+X181+AB181+AC181+AD181+AE181+AF181+AG181+AH181+AI181</f>
        <v>0</v>
      </c>
      <c r="AL181" s="559">
        <v>0</v>
      </c>
      <c r="AN181" s="331">
        <f t="shared" si="193"/>
        <v>0</v>
      </c>
    </row>
    <row r="182" spans="1:40" x14ac:dyDescent="0.25">
      <c r="A182" s="24" t="s">
        <v>659</v>
      </c>
      <c r="B182" s="25" t="s">
        <v>660</v>
      </c>
      <c r="C182" s="340">
        <f t="shared" ref="C182:J182" si="194">SUM(C183)</f>
        <v>0</v>
      </c>
      <c r="D182" s="341">
        <f t="shared" si="194"/>
        <v>0</v>
      </c>
      <c r="E182" s="341">
        <f t="shared" si="194"/>
        <v>0</v>
      </c>
      <c r="F182" s="341">
        <f t="shared" si="194"/>
        <v>0</v>
      </c>
      <c r="G182" s="341">
        <f t="shared" si="194"/>
        <v>0</v>
      </c>
      <c r="H182" s="341">
        <f t="shared" si="194"/>
        <v>0</v>
      </c>
      <c r="I182" s="341">
        <f t="shared" si="194"/>
        <v>0</v>
      </c>
      <c r="J182" s="370">
        <f t="shared" si="194"/>
        <v>0</v>
      </c>
      <c r="K182" s="564">
        <f t="shared" ref="K182:AL182" si="195">SUM(K183)</f>
        <v>0</v>
      </c>
      <c r="L182" s="564">
        <f t="shared" si="195"/>
        <v>0</v>
      </c>
      <c r="M182" s="564">
        <f t="shared" si="195"/>
        <v>0</v>
      </c>
      <c r="N182" s="564">
        <f t="shared" si="195"/>
        <v>0</v>
      </c>
      <c r="O182" s="565">
        <f t="shared" si="195"/>
        <v>0</v>
      </c>
      <c r="P182" s="21"/>
      <c r="Q182" s="564">
        <f t="shared" si="195"/>
        <v>0</v>
      </c>
      <c r="R182" s="564">
        <f>SUM(R183)</f>
        <v>0</v>
      </c>
      <c r="S182" s="564">
        <f t="shared" si="195"/>
        <v>0</v>
      </c>
      <c r="T182" s="564">
        <f t="shared" si="195"/>
        <v>0</v>
      </c>
      <c r="U182" s="564">
        <f t="shared" si="195"/>
        <v>0</v>
      </c>
      <c r="V182" s="566">
        <f t="shared" si="195"/>
        <v>0</v>
      </c>
      <c r="W182" s="567">
        <f t="shared" si="195"/>
        <v>0</v>
      </c>
      <c r="X182" s="568">
        <f t="shared" si="195"/>
        <v>0</v>
      </c>
      <c r="Y182" s="567">
        <f t="shared" si="195"/>
        <v>0</v>
      </c>
      <c r="Z182" s="567">
        <f t="shared" si="195"/>
        <v>0</v>
      </c>
      <c r="AA182" s="567">
        <f t="shared" si="195"/>
        <v>0</v>
      </c>
      <c r="AB182" s="568">
        <f t="shared" si="195"/>
        <v>0</v>
      </c>
      <c r="AC182" s="564">
        <f t="shared" si="195"/>
        <v>0</v>
      </c>
      <c r="AD182" s="564">
        <f t="shared" si="195"/>
        <v>0</v>
      </c>
      <c r="AE182" s="564">
        <f t="shared" si="195"/>
        <v>0</v>
      </c>
      <c r="AF182" s="564">
        <f t="shared" si="195"/>
        <v>0</v>
      </c>
      <c r="AG182" s="564">
        <f t="shared" si="195"/>
        <v>0</v>
      </c>
      <c r="AH182" s="564">
        <f t="shared" si="195"/>
        <v>0</v>
      </c>
      <c r="AI182" s="564">
        <f t="shared" si="195"/>
        <v>0</v>
      </c>
      <c r="AJ182" s="565">
        <f>SUM(AJ183)</f>
        <v>0</v>
      </c>
      <c r="AL182" s="565">
        <f t="shared" si="195"/>
        <v>0</v>
      </c>
      <c r="AN182" s="565">
        <f>SUM(AN183)</f>
        <v>0</v>
      </c>
    </row>
    <row r="183" spans="1:40" x14ac:dyDescent="0.25">
      <c r="A183" s="22" t="s">
        <v>701</v>
      </c>
      <c r="B183" s="23" t="s">
        <v>702</v>
      </c>
      <c r="C183" s="342">
        <v>0</v>
      </c>
      <c r="D183" s="343">
        <v>0</v>
      </c>
      <c r="E183" s="343">
        <v>0</v>
      </c>
      <c r="F183" s="345">
        <v>0</v>
      </c>
      <c r="G183" s="345">
        <v>0</v>
      </c>
      <c r="H183" s="345">
        <v>0</v>
      </c>
      <c r="I183" s="345">
        <v>0</v>
      </c>
      <c r="J183" s="569">
        <v>0</v>
      </c>
      <c r="K183" s="209">
        <f>SUM(C183:J183)</f>
        <v>0</v>
      </c>
      <c r="L183" s="21">
        <v>0</v>
      </c>
      <c r="M183" s="21">
        <v>0</v>
      </c>
      <c r="N183" s="21">
        <v>0</v>
      </c>
      <c r="O183" s="559">
        <f>SUM(K183:N183)</f>
        <v>0</v>
      </c>
      <c r="P183" s="21"/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574">
        <v>0</v>
      </c>
      <c r="W183" s="268">
        <v>0</v>
      </c>
      <c r="X183" s="575">
        <f>SUM(V183:W183)</f>
        <v>0</v>
      </c>
      <c r="Y183" s="268">
        <v>0</v>
      </c>
      <c r="Z183" s="268">
        <v>0</v>
      </c>
      <c r="AA183" s="268">
        <v>0</v>
      </c>
      <c r="AB183" s="575">
        <f>SUM(Y183:AA183)</f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559">
        <f>+Q183+R183+S183+T183+U183+X183+AB183+AC183+AD183+AE183+AF183+AG183+AH183+AI183</f>
        <v>0</v>
      </c>
      <c r="AL183" s="559">
        <v>0</v>
      </c>
      <c r="AN183" s="331">
        <f t="shared" ref="AN183" si="196">+O183+AJ183+AL183</f>
        <v>0</v>
      </c>
    </row>
    <row r="184" spans="1:40" x14ac:dyDescent="0.25">
      <c r="A184" s="22"/>
      <c r="B184" s="23"/>
      <c r="C184" s="342"/>
      <c r="D184" s="343"/>
      <c r="E184" s="343"/>
      <c r="F184" s="345"/>
      <c r="G184" s="345"/>
      <c r="H184" s="345"/>
      <c r="I184" s="345"/>
      <c r="J184" s="569"/>
      <c r="O184" s="559"/>
      <c r="P184" s="21"/>
      <c r="V184" s="574"/>
      <c r="X184" s="575"/>
      <c r="AB184" s="575"/>
      <c r="AJ184" s="559"/>
      <c r="AL184" s="559"/>
      <c r="AN184" s="559"/>
    </row>
    <row r="185" spans="1:40" x14ac:dyDescent="0.25">
      <c r="A185" s="22"/>
      <c r="B185" s="23"/>
      <c r="C185" s="342"/>
      <c r="D185" s="343"/>
      <c r="E185" s="343"/>
      <c r="F185" s="345"/>
      <c r="G185" s="345"/>
      <c r="H185" s="345"/>
      <c r="I185" s="345"/>
      <c r="J185" s="569"/>
      <c r="O185" s="559"/>
      <c r="P185" s="21"/>
      <c r="V185" s="574"/>
      <c r="X185" s="575"/>
      <c r="AB185" s="575"/>
      <c r="AJ185" s="559"/>
      <c r="AL185" s="559"/>
      <c r="AN185" s="559"/>
    </row>
    <row r="186" spans="1:40" hidden="1" x14ac:dyDescent="0.25">
      <c r="A186" s="24" t="s">
        <v>673</v>
      </c>
      <c r="B186" s="25" t="s">
        <v>674</v>
      </c>
      <c r="C186" s="340">
        <f t="shared" ref="C186:J186" si="197">SUM(C187:C188)</f>
        <v>0</v>
      </c>
      <c r="D186" s="341">
        <f>SUM(D187:D188)</f>
        <v>0</v>
      </c>
      <c r="E186" s="341">
        <f>SUM(E187:E188)</f>
        <v>0</v>
      </c>
      <c r="F186" s="341">
        <f t="shared" si="197"/>
        <v>0</v>
      </c>
      <c r="G186" s="341">
        <f t="shared" si="197"/>
        <v>0</v>
      </c>
      <c r="H186" s="341">
        <f t="shared" si="197"/>
        <v>0</v>
      </c>
      <c r="I186" s="341">
        <f t="shared" si="197"/>
        <v>0</v>
      </c>
      <c r="J186" s="370">
        <f t="shared" si="197"/>
        <v>0</v>
      </c>
      <c r="K186" s="564">
        <f>SUM(K187:K188)</f>
        <v>0</v>
      </c>
      <c r="L186" s="564">
        <f>SUM(L187:L188)</f>
        <v>0</v>
      </c>
      <c r="M186" s="564">
        <f>SUM(M187:M188)</f>
        <v>0</v>
      </c>
      <c r="N186" s="564"/>
      <c r="O186" s="565">
        <f>SUM(O187:O188)</f>
        <v>0</v>
      </c>
      <c r="P186" s="21"/>
      <c r="Q186" s="564">
        <f t="shared" ref="Q186:AI186" si="198">SUM(Q187:Q188)</f>
        <v>0</v>
      </c>
      <c r="R186" s="564">
        <f t="shared" si="198"/>
        <v>0</v>
      </c>
      <c r="S186" s="564">
        <f t="shared" si="198"/>
        <v>0</v>
      </c>
      <c r="T186" s="564">
        <f>SUM(T187:T188)</f>
        <v>0</v>
      </c>
      <c r="U186" s="564">
        <f t="shared" si="198"/>
        <v>0</v>
      </c>
      <c r="V186" s="566">
        <f>SUM(V187:V188)</f>
        <v>0</v>
      </c>
      <c r="W186" s="567">
        <f>SUM(W187:W188)</f>
        <v>0</v>
      </c>
      <c r="X186" s="568">
        <f t="shared" si="198"/>
        <v>0</v>
      </c>
      <c r="Y186" s="567">
        <f>SUM(Y187:Y188)</f>
        <v>0</v>
      </c>
      <c r="Z186" s="567">
        <f>SUM(Z187:Z188)</f>
        <v>0</v>
      </c>
      <c r="AA186" s="567">
        <f>SUM(AA187:AA188)</f>
        <v>0</v>
      </c>
      <c r="AB186" s="568">
        <f t="shared" si="198"/>
        <v>0</v>
      </c>
      <c r="AC186" s="564">
        <f t="shared" si="198"/>
        <v>0</v>
      </c>
      <c r="AD186" s="564">
        <f t="shared" si="198"/>
        <v>0</v>
      </c>
      <c r="AE186" s="564">
        <f t="shared" si="198"/>
        <v>0</v>
      </c>
      <c r="AF186" s="564">
        <f t="shared" si="198"/>
        <v>0</v>
      </c>
      <c r="AG186" s="564">
        <f>SUM(AG187:AG188)</f>
        <v>0</v>
      </c>
      <c r="AH186" s="564">
        <f t="shared" si="198"/>
        <v>0</v>
      </c>
      <c r="AI186" s="564">
        <f t="shared" si="198"/>
        <v>0</v>
      </c>
      <c r="AJ186" s="565">
        <f>SUM(AJ187:AJ188)</f>
        <v>0</v>
      </c>
      <c r="AL186" s="565">
        <f>SUM(AL187:AL188)</f>
        <v>0</v>
      </c>
      <c r="AN186" s="565">
        <f>SUM(AN187:AN188)</f>
        <v>0</v>
      </c>
    </row>
    <row r="187" spans="1:40" hidden="1" x14ac:dyDescent="0.25">
      <c r="A187" s="22" t="s">
        <v>703</v>
      </c>
      <c r="B187" s="23" t="s">
        <v>704</v>
      </c>
      <c r="C187" s="342">
        <v>0</v>
      </c>
      <c r="D187" s="343">
        <v>0</v>
      </c>
      <c r="E187" s="343">
        <v>0</v>
      </c>
      <c r="F187" s="345">
        <v>0</v>
      </c>
      <c r="G187" s="345">
        <v>0</v>
      </c>
      <c r="H187" s="345">
        <v>0</v>
      </c>
      <c r="I187" s="345">
        <v>0</v>
      </c>
      <c r="J187" s="569">
        <v>0</v>
      </c>
      <c r="K187" s="21">
        <v>0</v>
      </c>
      <c r="L187" s="21">
        <v>0</v>
      </c>
      <c r="M187" s="21">
        <v>0</v>
      </c>
      <c r="O187" s="559">
        <f>SUM(K187:N187)</f>
        <v>0</v>
      </c>
      <c r="P187" s="21"/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574">
        <v>0</v>
      </c>
      <c r="W187" s="268">
        <v>0</v>
      </c>
      <c r="X187" s="575">
        <f>SUM(V187:W187)</f>
        <v>0</v>
      </c>
      <c r="Y187" s="268">
        <v>0</v>
      </c>
      <c r="Z187" s="268">
        <v>0</v>
      </c>
      <c r="AA187" s="268">
        <v>0</v>
      </c>
      <c r="AB187" s="575">
        <f>SUM(Y187:AA187)</f>
        <v>0</v>
      </c>
      <c r="AC187" s="21">
        <v>0</v>
      </c>
      <c r="AD187" s="21">
        <v>0</v>
      </c>
      <c r="AE187" s="21">
        <v>0</v>
      </c>
      <c r="AF187" s="21">
        <v>0</v>
      </c>
      <c r="AG187" s="21">
        <v>0</v>
      </c>
      <c r="AH187" s="21">
        <v>0</v>
      </c>
      <c r="AI187" s="21">
        <v>0</v>
      </c>
      <c r="AJ187" s="559">
        <f>+Q187+R187+S187+T187+U187+X187+AB187+AC187+AD187+AE187+AF187+AG187+AH187+AI187</f>
        <v>0</v>
      </c>
      <c r="AL187" s="559">
        <v>0</v>
      </c>
      <c r="AN187" s="559">
        <f>+O187+AJ187+AL187</f>
        <v>0</v>
      </c>
    </row>
    <row r="188" spans="1:40" hidden="1" x14ac:dyDescent="0.25">
      <c r="A188" s="22" t="s">
        <v>705</v>
      </c>
      <c r="B188" s="23" t="s">
        <v>706</v>
      </c>
      <c r="C188" s="342">
        <v>0</v>
      </c>
      <c r="D188" s="343">
        <v>0</v>
      </c>
      <c r="E188" s="343">
        <v>0</v>
      </c>
      <c r="F188" s="345">
        <v>0</v>
      </c>
      <c r="G188" s="345">
        <v>0</v>
      </c>
      <c r="H188" s="345">
        <v>0</v>
      </c>
      <c r="I188" s="345">
        <v>0</v>
      </c>
      <c r="J188" s="569">
        <v>0</v>
      </c>
      <c r="K188" s="21">
        <v>0</v>
      </c>
      <c r="L188" s="21">
        <v>0</v>
      </c>
      <c r="M188" s="21">
        <v>0</v>
      </c>
      <c r="O188" s="559">
        <f>SUM(K188:N188)</f>
        <v>0</v>
      </c>
      <c r="P188" s="21"/>
      <c r="Q188" s="21">
        <v>0</v>
      </c>
      <c r="R188" s="21">
        <v>0</v>
      </c>
      <c r="S188" s="21">
        <v>0</v>
      </c>
      <c r="T188" s="21">
        <v>0</v>
      </c>
      <c r="U188" s="21">
        <v>0</v>
      </c>
      <c r="V188" s="574">
        <v>0</v>
      </c>
      <c r="W188" s="268">
        <v>0</v>
      </c>
      <c r="X188" s="575">
        <f>SUM(V188:W188)</f>
        <v>0</v>
      </c>
      <c r="Y188" s="268">
        <v>0</v>
      </c>
      <c r="Z188" s="268">
        <v>0</v>
      </c>
      <c r="AA188" s="268">
        <v>0</v>
      </c>
      <c r="AB188" s="575">
        <f>SUM(Y188:AA188)</f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559">
        <f>+Q188+R188+S188+T188+U188+X188+AB188+AC188+AD188+AE188+AF188+AG188+AH188+AI188</f>
        <v>0</v>
      </c>
      <c r="AL188" s="559">
        <v>0</v>
      </c>
      <c r="AN188" s="559">
        <f>+O188+AJ188+AL188</f>
        <v>0</v>
      </c>
    </row>
    <row r="189" spans="1:40" hidden="1" x14ac:dyDescent="0.25">
      <c r="A189" s="24" t="s">
        <v>679</v>
      </c>
      <c r="B189" s="25" t="s">
        <v>680</v>
      </c>
      <c r="C189" s="340">
        <f t="shared" ref="C189:J189" si="199">SUM(C190:C191)</f>
        <v>0</v>
      </c>
      <c r="D189" s="341">
        <f>SUM(D190:D191)</f>
        <v>0</v>
      </c>
      <c r="E189" s="341">
        <f>SUM(E190:E191)</f>
        <v>0</v>
      </c>
      <c r="F189" s="341">
        <f t="shared" si="199"/>
        <v>0</v>
      </c>
      <c r="G189" s="341">
        <f t="shared" si="199"/>
        <v>0</v>
      </c>
      <c r="H189" s="341">
        <f t="shared" si="199"/>
        <v>0</v>
      </c>
      <c r="I189" s="341">
        <f t="shared" si="199"/>
        <v>0</v>
      </c>
      <c r="J189" s="370">
        <f t="shared" si="199"/>
        <v>0</v>
      </c>
      <c r="K189" s="564">
        <f>SUM(K190:K191)</f>
        <v>0</v>
      </c>
      <c r="L189" s="564">
        <f>SUM(L190:L191)</f>
        <v>0</v>
      </c>
      <c r="M189" s="564">
        <f>SUM(M190:M191)</f>
        <v>0</v>
      </c>
      <c r="N189" s="564"/>
      <c r="O189" s="565">
        <f>SUM(O190:O191)</f>
        <v>0</v>
      </c>
      <c r="P189" s="21"/>
      <c r="Q189" s="564">
        <f t="shared" ref="Q189:AI189" si="200">SUM(Q190:Q191)</f>
        <v>0</v>
      </c>
      <c r="R189" s="564">
        <f t="shared" si="200"/>
        <v>0</v>
      </c>
      <c r="S189" s="564">
        <f t="shared" si="200"/>
        <v>0</v>
      </c>
      <c r="T189" s="564">
        <f>SUM(T190:T191)</f>
        <v>0</v>
      </c>
      <c r="U189" s="564">
        <f t="shared" si="200"/>
        <v>0</v>
      </c>
      <c r="V189" s="566">
        <f>SUM(V190:V191)</f>
        <v>0</v>
      </c>
      <c r="W189" s="567">
        <f>SUM(W190:W191)</f>
        <v>0</v>
      </c>
      <c r="X189" s="568">
        <f t="shared" si="200"/>
        <v>0</v>
      </c>
      <c r="Y189" s="567">
        <f>SUM(Y190:Y191)</f>
        <v>0</v>
      </c>
      <c r="Z189" s="567">
        <f>SUM(Z190:Z191)</f>
        <v>0</v>
      </c>
      <c r="AA189" s="567">
        <f>SUM(AA190:AA191)</f>
        <v>0</v>
      </c>
      <c r="AB189" s="568">
        <f t="shared" si="200"/>
        <v>0</v>
      </c>
      <c r="AC189" s="564">
        <f t="shared" si="200"/>
        <v>0</v>
      </c>
      <c r="AD189" s="564">
        <f t="shared" si="200"/>
        <v>0</v>
      </c>
      <c r="AE189" s="564">
        <f t="shared" si="200"/>
        <v>0</v>
      </c>
      <c r="AF189" s="564">
        <f t="shared" si="200"/>
        <v>0</v>
      </c>
      <c r="AG189" s="564">
        <f>SUM(AG190:AG191)</f>
        <v>0</v>
      </c>
      <c r="AH189" s="564">
        <f t="shared" si="200"/>
        <v>0</v>
      </c>
      <c r="AI189" s="564">
        <f t="shared" si="200"/>
        <v>0</v>
      </c>
      <c r="AJ189" s="565">
        <f>SUM(AJ190:AJ191)</f>
        <v>0</v>
      </c>
      <c r="AL189" s="565">
        <f>SUM(AL190:AL191)</f>
        <v>0</v>
      </c>
      <c r="AN189" s="565">
        <f>SUM(AN190:AN191)</f>
        <v>0</v>
      </c>
    </row>
    <row r="190" spans="1:40" hidden="1" x14ac:dyDescent="0.25">
      <c r="A190" s="22" t="s">
        <v>707</v>
      </c>
      <c r="B190" s="23" t="s">
        <v>708</v>
      </c>
      <c r="C190" s="342">
        <v>0</v>
      </c>
      <c r="D190" s="343">
        <v>0</v>
      </c>
      <c r="E190" s="343">
        <v>0</v>
      </c>
      <c r="F190" s="345">
        <v>0</v>
      </c>
      <c r="G190" s="345">
        <v>0</v>
      </c>
      <c r="H190" s="345">
        <v>0</v>
      </c>
      <c r="I190" s="345">
        <v>0</v>
      </c>
      <c r="J190" s="569">
        <v>0</v>
      </c>
      <c r="K190" s="21">
        <v>0</v>
      </c>
      <c r="L190" s="21">
        <v>0</v>
      </c>
      <c r="M190" s="21">
        <v>0</v>
      </c>
      <c r="O190" s="559">
        <f>SUM(K190:N190)</f>
        <v>0</v>
      </c>
      <c r="P190" s="21"/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574">
        <v>0</v>
      </c>
      <c r="W190" s="268">
        <v>0</v>
      </c>
      <c r="X190" s="575">
        <f>SUM(V190:W190)</f>
        <v>0</v>
      </c>
      <c r="Y190" s="268">
        <v>0</v>
      </c>
      <c r="Z190" s="268">
        <v>0</v>
      </c>
      <c r="AA190" s="268">
        <v>0</v>
      </c>
      <c r="AB190" s="575">
        <f>SUM(Y190:AA190)</f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21">
        <v>0</v>
      </c>
      <c r="AJ190" s="559">
        <f>+Q190+R190+S190+T190+U190+X190+AB190+AC190+AD190+AE190+AF190+AG190+AH190+AI190</f>
        <v>0</v>
      </c>
      <c r="AL190" s="559">
        <v>0</v>
      </c>
      <c r="AN190" s="559">
        <f>+O190+AJ190+AL190</f>
        <v>0</v>
      </c>
    </row>
    <row r="191" spans="1:40" hidden="1" x14ac:dyDescent="0.25">
      <c r="A191" s="24" t="s">
        <v>695</v>
      </c>
      <c r="B191" s="25" t="s">
        <v>696</v>
      </c>
      <c r="C191" s="340">
        <f t="shared" ref="C191:J191" si="201">SUM(C192:C193)</f>
        <v>0</v>
      </c>
      <c r="D191" s="341">
        <f>SUM(D192:D193)</f>
        <v>0</v>
      </c>
      <c r="E191" s="341">
        <f>SUM(E192:E193)</f>
        <v>0</v>
      </c>
      <c r="F191" s="341">
        <f t="shared" si="201"/>
        <v>0</v>
      </c>
      <c r="G191" s="341">
        <f t="shared" si="201"/>
        <v>0</v>
      </c>
      <c r="H191" s="341">
        <f t="shared" si="201"/>
        <v>0</v>
      </c>
      <c r="I191" s="341">
        <f t="shared" si="201"/>
        <v>0</v>
      </c>
      <c r="J191" s="370">
        <f t="shared" si="201"/>
        <v>0</v>
      </c>
      <c r="K191" s="564">
        <f>SUM(K192:K193)</f>
        <v>0</v>
      </c>
      <c r="L191" s="564">
        <f>SUM(L192:L193)</f>
        <v>0</v>
      </c>
      <c r="M191" s="564">
        <f>SUM(M192:M193)</f>
        <v>0</v>
      </c>
      <c r="N191" s="564"/>
      <c r="O191" s="565">
        <f>SUM(O192:O193)</f>
        <v>0</v>
      </c>
      <c r="P191" s="21"/>
      <c r="Q191" s="564">
        <f t="shared" ref="Q191:AI191" si="202">SUM(Q192:Q193)</f>
        <v>0</v>
      </c>
      <c r="R191" s="564">
        <f t="shared" si="202"/>
        <v>0</v>
      </c>
      <c r="S191" s="564">
        <f t="shared" si="202"/>
        <v>0</v>
      </c>
      <c r="T191" s="564">
        <f>SUM(T192:T193)</f>
        <v>0</v>
      </c>
      <c r="U191" s="564">
        <f t="shared" si="202"/>
        <v>0</v>
      </c>
      <c r="V191" s="566">
        <f>SUM(V192:V193)</f>
        <v>0</v>
      </c>
      <c r="W191" s="567">
        <f>SUM(W192:W193)</f>
        <v>0</v>
      </c>
      <c r="X191" s="568">
        <f t="shared" si="202"/>
        <v>0</v>
      </c>
      <c r="Y191" s="567">
        <f>SUM(Y192:Y193)</f>
        <v>0</v>
      </c>
      <c r="Z191" s="567">
        <f>SUM(Z192:Z193)</f>
        <v>0</v>
      </c>
      <c r="AA191" s="567">
        <f>SUM(AA192:AA193)</f>
        <v>0</v>
      </c>
      <c r="AB191" s="568">
        <f t="shared" si="202"/>
        <v>0</v>
      </c>
      <c r="AC191" s="564">
        <f t="shared" si="202"/>
        <v>0</v>
      </c>
      <c r="AD191" s="564">
        <f t="shared" si="202"/>
        <v>0</v>
      </c>
      <c r="AE191" s="564">
        <f t="shared" si="202"/>
        <v>0</v>
      </c>
      <c r="AF191" s="564">
        <f t="shared" si="202"/>
        <v>0</v>
      </c>
      <c r="AG191" s="564">
        <f>SUM(AG192:AG193)</f>
        <v>0</v>
      </c>
      <c r="AH191" s="564">
        <f t="shared" si="202"/>
        <v>0</v>
      </c>
      <c r="AI191" s="564">
        <f t="shared" si="202"/>
        <v>0</v>
      </c>
      <c r="AJ191" s="565">
        <f>SUM(AJ192:AJ193)</f>
        <v>0</v>
      </c>
      <c r="AL191" s="565">
        <f>SUM(AL192:AL193)</f>
        <v>0</v>
      </c>
      <c r="AN191" s="565">
        <f>SUM(AN192:AN193)</f>
        <v>0</v>
      </c>
    </row>
    <row r="192" spans="1:40" hidden="1" x14ac:dyDescent="0.25">
      <c r="A192" s="22" t="s">
        <v>697</v>
      </c>
      <c r="B192" s="23" t="s">
        <v>698</v>
      </c>
      <c r="C192" s="342">
        <v>0</v>
      </c>
      <c r="D192" s="343">
        <v>0</v>
      </c>
      <c r="E192" s="343">
        <v>0</v>
      </c>
      <c r="F192" s="345">
        <v>0</v>
      </c>
      <c r="G192" s="345">
        <v>0</v>
      </c>
      <c r="H192" s="345">
        <v>0</v>
      </c>
      <c r="I192" s="345">
        <v>0</v>
      </c>
      <c r="J192" s="569">
        <v>0</v>
      </c>
      <c r="K192" s="21">
        <v>0</v>
      </c>
      <c r="L192" s="21">
        <v>0</v>
      </c>
      <c r="M192" s="21">
        <v>0</v>
      </c>
      <c r="O192" s="559">
        <f>SUM(K192:N192)</f>
        <v>0</v>
      </c>
      <c r="P192" s="21"/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574">
        <v>0</v>
      </c>
      <c r="W192" s="268">
        <v>0</v>
      </c>
      <c r="X192" s="575">
        <f>SUM(V192:W192)</f>
        <v>0</v>
      </c>
      <c r="Y192" s="268">
        <v>0</v>
      </c>
      <c r="Z192" s="268">
        <v>0</v>
      </c>
      <c r="AA192" s="268">
        <v>0</v>
      </c>
      <c r="AB192" s="575">
        <f>SUM(Y192:AA192)</f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559">
        <f>+Q192+R192+S192+T192+U192+X192+AB192+AC192+AD192+AE192+AF192+AG192+AH192+AI192</f>
        <v>0</v>
      </c>
      <c r="AL192" s="559">
        <v>0</v>
      </c>
      <c r="AN192" s="559">
        <f>+O192+AJ192+AL192</f>
        <v>0</v>
      </c>
    </row>
    <row r="193" spans="1:41" hidden="1" x14ac:dyDescent="0.25">
      <c r="A193" s="22" t="s">
        <v>699</v>
      </c>
      <c r="B193" s="23" t="s">
        <v>700</v>
      </c>
      <c r="C193" s="342">
        <v>0</v>
      </c>
      <c r="D193" s="343">
        <v>0</v>
      </c>
      <c r="E193" s="343">
        <v>0</v>
      </c>
      <c r="F193" s="345">
        <v>0</v>
      </c>
      <c r="G193" s="345">
        <v>0</v>
      </c>
      <c r="H193" s="345">
        <v>0</v>
      </c>
      <c r="I193" s="345">
        <v>0</v>
      </c>
      <c r="J193" s="569">
        <v>0</v>
      </c>
      <c r="K193" s="21">
        <v>0</v>
      </c>
      <c r="L193" s="21">
        <v>0</v>
      </c>
      <c r="M193" s="21">
        <v>0</v>
      </c>
      <c r="O193" s="559">
        <f>SUM(K193:N193)</f>
        <v>0</v>
      </c>
      <c r="P193" s="21"/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574">
        <v>0</v>
      </c>
      <c r="W193" s="268">
        <v>0</v>
      </c>
      <c r="X193" s="575">
        <f>SUM(V193:W193)</f>
        <v>0</v>
      </c>
      <c r="Y193" s="268">
        <v>0</v>
      </c>
      <c r="Z193" s="268">
        <v>0</v>
      </c>
      <c r="AA193" s="268">
        <v>0</v>
      </c>
      <c r="AB193" s="575">
        <f>SUM(Y193:AA193)</f>
        <v>0</v>
      </c>
      <c r="AC193" s="21">
        <v>0</v>
      </c>
      <c r="AD193" s="21">
        <v>0</v>
      </c>
      <c r="AE193" s="21">
        <v>0</v>
      </c>
      <c r="AF193" s="21">
        <v>0</v>
      </c>
      <c r="AG193" s="21">
        <v>0</v>
      </c>
      <c r="AH193" s="21">
        <v>0</v>
      </c>
      <c r="AI193" s="21">
        <v>0</v>
      </c>
      <c r="AJ193" s="559">
        <f>+Q193+R193+S193+T193+U193+X193+AB193+AC193+AD193+AE193+AF193+AG193+AH193+AI193</f>
        <v>0</v>
      </c>
      <c r="AL193" s="559">
        <v>0</v>
      </c>
      <c r="AN193" s="559">
        <f>+O193+AJ193+AL193</f>
        <v>0</v>
      </c>
    </row>
    <row r="194" spans="1:41" x14ac:dyDescent="0.25">
      <c r="A194" s="22"/>
      <c r="B194" s="23"/>
      <c r="C194" s="342"/>
      <c r="D194" s="343"/>
      <c r="E194" s="343"/>
      <c r="F194" s="345"/>
      <c r="G194" s="345"/>
      <c r="H194" s="345"/>
      <c r="I194" s="345"/>
      <c r="J194" s="569"/>
      <c r="O194" s="559"/>
      <c r="P194" s="21"/>
      <c r="V194" s="574"/>
      <c r="X194" s="575"/>
      <c r="AB194" s="575"/>
      <c r="AJ194" s="559"/>
      <c r="AL194" s="559"/>
      <c r="AN194" s="559"/>
    </row>
    <row r="195" spans="1:41" x14ac:dyDescent="0.25">
      <c r="A195" s="24">
        <v>6</v>
      </c>
      <c r="B195" s="25" t="s">
        <v>153</v>
      </c>
      <c r="C195" s="579">
        <f t="shared" ref="C195:O195" si="203">+C197+C227+C232+C238+C243+C245+C249</f>
        <v>0</v>
      </c>
      <c r="D195" s="564">
        <f t="shared" ref="D195" si="204">+D197+D227+D232+D238+D243+D245+D249</f>
        <v>0</v>
      </c>
      <c r="E195" s="564">
        <f t="shared" si="203"/>
        <v>0</v>
      </c>
      <c r="F195" s="564">
        <f t="shared" si="203"/>
        <v>0</v>
      </c>
      <c r="G195" s="564">
        <f t="shared" si="203"/>
        <v>0</v>
      </c>
      <c r="H195" s="564">
        <f t="shared" si="203"/>
        <v>0</v>
      </c>
      <c r="I195" s="564">
        <f t="shared" si="203"/>
        <v>0</v>
      </c>
      <c r="J195" s="568">
        <f t="shared" si="203"/>
        <v>0</v>
      </c>
      <c r="K195" s="564">
        <f t="shared" si="203"/>
        <v>0</v>
      </c>
      <c r="L195" s="564">
        <f t="shared" si="203"/>
        <v>0</v>
      </c>
      <c r="M195" s="564">
        <f t="shared" si="203"/>
        <v>0</v>
      </c>
      <c r="N195" s="564">
        <f>+N197+N227+N232+N238+N243+N245+N249</f>
        <v>253614104.81999999</v>
      </c>
      <c r="O195" s="565">
        <f t="shared" si="203"/>
        <v>253614104.81999999</v>
      </c>
      <c r="P195" s="21"/>
      <c r="Q195" s="564">
        <f t="shared" ref="Q195:AJ195" si="205">+Q197+Q227+Q232+Q238+Q243+Q245+Q249</f>
        <v>355000</v>
      </c>
      <c r="R195" s="564">
        <f t="shared" si="205"/>
        <v>800000</v>
      </c>
      <c r="S195" s="564">
        <f t="shared" si="205"/>
        <v>0</v>
      </c>
      <c r="T195" s="564">
        <f t="shared" si="205"/>
        <v>0</v>
      </c>
      <c r="U195" s="564">
        <f t="shared" si="205"/>
        <v>0</v>
      </c>
      <c r="V195" s="566">
        <f t="shared" si="205"/>
        <v>106500</v>
      </c>
      <c r="W195" s="567">
        <f t="shared" si="205"/>
        <v>0</v>
      </c>
      <c r="X195" s="568">
        <f t="shared" si="205"/>
        <v>106500</v>
      </c>
      <c r="Y195" s="567">
        <f t="shared" si="205"/>
        <v>106500</v>
      </c>
      <c r="Z195" s="567">
        <f t="shared" si="205"/>
        <v>0</v>
      </c>
      <c r="AA195" s="567">
        <f t="shared" si="205"/>
        <v>0</v>
      </c>
      <c r="AB195" s="568">
        <f t="shared" si="205"/>
        <v>106500</v>
      </c>
      <c r="AC195" s="564">
        <f t="shared" si="205"/>
        <v>0</v>
      </c>
      <c r="AD195" s="564">
        <f t="shared" si="205"/>
        <v>0</v>
      </c>
      <c r="AE195" s="564">
        <f t="shared" si="205"/>
        <v>0</v>
      </c>
      <c r="AF195" s="564">
        <f t="shared" si="205"/>
        <v>71000</v>
      </c>
      <c r="AG195" s="564">
        <f t="shared" si="205"/>
        <v>0</v>
      </c>
      <c r="AH195" s="564">
        <f t="shared" si="205"/>
        <v>0</v>
      </c>
      <c r="AI195" s="564">
        <f t="shared" si="205"/>
        <v>0</v>
      </c>
      <c r="AJ195" s="565">
        <f t="shared" si="205"/>
        <v>1439000</v>
      </c>
      <c r="AL195" s="565">
        <f>+AL197+AL227+AL232+AL238+AL243+AL245+AL249</f>
        <v>4000000</v>
      </c>
      <c r="AN195" s="565">
        <f>+AN197+AN227+AN232+AN238+AN243+AN245+AN249</f>
        <v>259053104.81999999</v>
      </c>
      <c r="AO195" s="21">
        <f>+'EGRESOS X PARTI'!D22</f>
        <v>4000000</v>
      </c>
    </row>
    <row r="196" spans="1:41" x14ac:dyDescent="0.25">
      <c r="A196" s="22"/>
      <c r="B196" s="23"/>
      <c r="C196" s="344"/>
      <c r="D196" s="345"/>
      <c r="E196" s="345"/>
      <c r="F196" s="345"/>
      <c r="G196" s="345"/>
      <c r="H196" s="345"/>
      <c r="I196" s="345"/>
      <c r="J196" s="569"/>
      <c r="O196" s="559"/>
      <c r="P196" s="21"/>
      <c r="V196" s="574"/>
      <c r="X196" s="575"/>
      <c r="AB196" s="575"/>
      <c r="AJ196" s="559"/>
      <c r="AL196" s="559"/>
      <c r="AN196" s="559"/>
    </row>
    <row r="197" spans="1:41" x14ac:dyDescent="0.25">
      <c r="A197" s="24" t="s">
        <v>709</v>
      </c>
      <c r="B197" s="25" t="s">
        <v>710</v>
      </c>
      <c r="C197" s="566">
        <f t="shared" ref="C197:O197" si="206">+C198+C200+C206+C208+C216+C217+C218+C219++C220</f>
        <v>0</v>
      </c>
      <c r="D197" s="567">
        <f t="shared" ref="D197" si="207">+D198+D200+D206+D208+D216+D217+D218+D219++D220</f>
        <v>0</v>
      </c>
      <c r="E197" s="567">
        <f t="shared" si="206"/>
        <v>0</v>
      </c>
      <c r="F197" s="567">
        <f t="shared" si="206"/>
        <v>0</v>
      </c>
      <c r="G197" s="567">
        <f t="shared" si="206"/>
        <v>0</v>
      </c>
      <c r="H197" s="567">
        <f t="shared" si="206"/>
        <v>0</v>
      </c>
      <c r="I197" s="567">
        <f t="shared" si="206"/>
        <v>0</v>
      </c>
      <c r="J197" s="577">
        <f t="shared" si="206"/>
        <v>0</v>
      </c>
      <c r="K197" s="564">
        <f t="shared" si="206"/>
        <v>0</v>
      </c>
      <c r="L197" s="564">
        <f t="shared" si="206"/>
        <v>0</v>
      </c>
      <c r="M197" s="564">
        <f t="shared" si="206"/>
        <v>0</v>
      </c>
      <c r="N197" s="564">
        <f>+N198+N200+N206+N208+N216+N217+N218+N219++N220</f>
        <v>234515104.81999999</v>
      </c>
      <c r="O197" s="565">
        <f t="shared" si="206"/>
        <v>234515104.81999999</v>
      </c>
      <c r="P197" s="21"/>
      <c r="Q197" s="564">
        <f t="shared" ref="Q197:AJ197" si="208">+Q198+Q200+Q206+Q208+Q216+Q217+Q218+Q219++Q220</f>
        <v>0</v>
      </c>
      <c r="R197" s="564">
        <f t="shared" si="208"/>
        <v>0</v>
      </c>
      <c r="S197" s="564">
        <f t="shared" si="208"/>
        <v>0</v>
      </c>
      <c r="T197" s="564">
        <f t="shared" si="208"/>
        <v>0</v>
      </c>
      <c r="U197" s="564">
        <f t="shared" si="208"/>
        <v>0</v>
      </c>
      <c r="V197" s="566">
        <f t="shared" si="208"/>
        <v>0</v>
      </c>
      <c r="W197" s="567">
        <f t="shared" si="208"/>
        <v>0</v>
      </c>
      <c r="X197" s="568">
        <f t="shared" si="208"/>
        <v>0</v>
      </c>
      <c r="Y197" s="567">
        <f t="shared" si="208"/>
        <v>0</v>
      </c>
      <c r="Z197" s="567">
        <f t="shared" si="208"/>
        <v>0</v>
      </c>
      <c r="AA197" s="567">
        <f t="shared" si="208"/>
        <v>0</v>
      </c>
      <c r="AB197" s="568">
        <f t="shared" si="208"/>
        <v>0</v>
      </c>
      <c r="AC197" s="564">
        <f t="shared" si="208"/>
        <v>0</v>
      </c>
      <c r="AD197" s="564">
        <f t="shared" si="208"/>
        <v>0</v>
      </c>
      <c r="AE197" s="564">
        <f t="shared" si="208"/>
        <v>0</v>
      </c>
      <c r="AF197" s="564">
        <f t="shared" si="208"/>
        <v>0</v>
      </c>
      <c r="AG197" s="564">
        <f t="shared" si="208"/>
        <v>0</v>
      </c>
      <c r="AH197" s="564">
        <f t="shared" si="208"/>
        <v>0</v>
      </c>
      <c r="AI197" s="564">
        <f t="shared" si="208"/>
        <v>0</v>
      </c>
      <c r="AJ197" s="565">
        <f t="shared" si="208"/>
        <v>0</v>
      </c>
      <c r="AL197" s="565">
        <f>+AL198+AL200+AL206+AL208+AL216+AL217+AL218+AL219++AL220</f>
        <v>0</v>
      </c>
      <c r="AN197" s="565">
        <f>+AN198+AN200+AN206+AN208+AN216+AN217+AN218+AN219++AN220</f>
        <v>234515104.81999999</v>
      </c>
    </row>
    <row r="198" spans="1:41" x14ac:dyDescent="0.25">
      <c r="A198" s="22" t="s">
        <v>711</v>
      </c>
      <c r="B198" s="23" t="s">
        <v>712</v>
      </c>
      <c r="C198" s="342">
        <f t="shared" ref="C198:J198" si="209">+C199</f>
        <v>0</v>
      </c>
      <c r="D198" s="343">
        <f t="shared" si="209"/>
        <v>0</v>
      </c>
      <c r="E198" s="343">
        <f t="shared" si="209"/>
        <v>0</v>
      </c>
      <c r="F198" s="345">
        <f t="shared" si="209"/>
        <v>0</v>
      </c>
      <c r="G198" s="345">
        <f t="shared" si="209"/>
        <v>0</v>
      </c>
      <c r="H198" s="345">
        <f t="shared" si="209"/>
        <v>0</v>
      </c>
      <c r="I198" s="345">
        <f t="shared" si="209"/>
        <v>0</v>
      </c>
      <c r="J198" s="569">
        <f t="shared" si="209"/>
        <v>0</v>
      </c>
      <c r="K198" s="209">
        <f>SUM(C198:J198)</f>
        <v>0</v>
      </c>
      <c r="L198" s="21">
        <f>+L199</f>
        <v>0</v>
      </c>
      <c r="M198" s="21">
        <f>+M199</f>
        <v>0</v>
      </c>
      <c r="N198" s="21">
        <f>+N199</f>
        <v>3730000</v>
      </c>
      <c r="O198" s="559">
        <f>+O199</f>
        <v>3730000</v>
      </c>
      <c r="P198" s="21"/>
      <c r="Q198" s="21">
        <f t="shared" ref="Q198:W198" si="210">+Q199</f>
        <v>0</v>
      </c>
      <c r="R198" s="21">
        <f t="shared" si="210"/>
        <v>0</v>
      </c>
      <c r="S198" s="21">
        <f t="shared" si="210"/>
        <v>0</v>
      </c>
      <c r="T198" s="21">
        <f t="shared" si="210"/>
        <v>0</v>
      </c>
      <c r="U198" s="21">
        <f t="shared" si="210"/>
        <v>0</v>
      </c>
      <c r="V198" s="574">
        <f t="shared" si="210"/>
        <v>0</v>
      </c>
      <c r="W198" s="268">
        <f t="shared" si="210"/>
        <v>0</v>
      </c>
      <c r="X198" s="575">
        <f t="shared" ref="X198:X220" si="211">SUM(V198:W198)</f>
        <v>0</v>
      </c>
      <c r="Y198" s="268">
        <f>+Y199</f>
        <v>0</v>
      </c>
      <c r="Z198" s="268">
        <f>+Z199</f>
        <v>0</v>
      </c>
      <c r="AA198" s="268">
        <f>+AA199</f>
        <v>0</v>
      </c>
      <c r="AB198" s="575">
        <f>SUM(Y198:AA198)</f>
        <v>0</v>
      </c>
      <c r="AC198" s="21">
        <f t="shared" ref="AC198:AI198" si="212">+AC199</f>
        <v>0</v>
      </c>
      <c r="AD198" s="21">
        <f t="shared" si="212"/>
        <v>0</v>
      </c>
      <c r="AE198" s="21">
        <f t="shared" si="212"/>
        <v>0</v>
      </c>
      <c r="AF198" s="21">
        <f t="shared" si="212"/>
        <v>0</v>
      </c>
      <c r="AG198" s="21">
        <f t="shared" si="212"/>
        <v>0</v>
      </c>
      <c r="AH198" s="21">
        <f t="shared" si="212"/>
        <v>0</v>
      </c>
      <c r="AI198" s="21">
        <f t="shared" si="212"/>
        <v>0</v>
      </c>
      <c r="AJ198" s="559">
        <f t="shared" ref="AJ198:AJ220" si="213">+Q198+R198+S198+T198+U198+X198+AB198+AC198+AD198+AE198+AF198+AG198+AH198+AI198</f>
        <v>0</v>
      </c>
      <c r="AL198" s="559">
        <v>0</v>
      </c>
      <c r="AN198" s="559">
        <f t="shared" ref="AN198:AN212" si="214">+O198+AJ198+AL198</f>
        <v>3730000</v>
      </c>
    </row>
    <row r="199" spans="1:41" x14ac:dyDescent="0.25">
      <c r="A199" s="22"/>
      <c r="B199" s="358" t="s">
        <v>1544</v>
      </c>
      <c r="C199" s="356"/>
      <c r="D199" s="357"/>
      <c r="E199" s="357"/>
      <c r="F199" s="583"/>
      <c r="G199" s="583"/>
      <c r="H199" s="583"/>
      <c r="I199" s="583"/>
      <c r="J199" s="584"/>
      <c r="K199" s="585"/>
      <c r="L199" s="21">
        <v>0</v>
      </c>
      <c r="M199" s="21">
        <v>0</v>
      </c>
      <c r="N199" s="767">
        <f>+INGRESOS!$C$12*1%</f>
        <v>3730000</v>
      </c>
      <c r="O199" s="586">
        <f>SUM(K199:N199)</f>
        <v>3730000</v>
      </c>
      <c r="P199" s="21"/>
      <c r="Q199" s="21">
        <v>0</v>
      </c>
      <c r="R199" s="21">
        <v>0</v>
      </c>
      <c r="S199" s="21">
        <v>0</v>
      </c>
      <c r="T199" s="21">
        <v>0</v>
      </c>
      <c r="U199" s="21">
        <v>0</v>
      </c>
      <c r="V199" s="574">
        <v>0</v>
      </c>
      <c r="W199" s="268">
        <v>0</v>
      </c>
      <c r="X199" s="575">
        <f t="shared" si="211"/>
        <v>0</v>
      </c>
      <c r="Y199" s="268">
        <v>0</v>
      </c>
      <c r="Z199" s="268">
        <v>0</v>
      </c>
      <c r="AA199" s="268">
        <v>0</v>
      </c>
      <c r="AB199" s="575">
        <v>0</v>
      </c>
      <c r="AC199" s="21">
        <v>0</v>
      </c>
      <c r="AD199" s="21">
        <v>0</v>
      </c>
      <c r="AE199" s="21">
        <v>0</v>
      </c>
      <c r="AF199" s="21">
        <v>0</v>
      </c>
      <c r="AG199" s="21">
        <v>0</v>
      </c>
      <c r="AH199" s="21">
        <v>0</v>
      </c>
      <c r="AI199" s="21">
        <v>0</v>
      </c>
      <c r="AJ199" s="559">
        <f t="shared" si="213"/>
        <v>0</v>
      </c>
      <c r="AL199" s="559">
        <v>0</v>
      </c>
      <c r="AN199" s="559">
        <f t="shared" si="214"/>
        <v>3730000</v>
      </c>
    </row>
    <row r="200" spans="1:41" x14ac:dyDescent="0.25">
      <c r="A200" s="22" t="s">
        <v>713</v>
      </c>
      <c r="B200" s="23" t="s">
        <v>714</v>
      </c>
      <c r="C200" s="342">
        <f t="shared" ref="C200:M200" si="215">SUM(C201:C203)</f>
        <v>0</v>
      </c>
      <c r="D200" s="343">
        <f t="shared" ref="D200" si="216">SUM(D201:D203)</f>
        <v>0</v>
      </c>
      <c r="E200" s="343">
        <f t="shared" si="215"/>
        <v>0</v>
      </c>
      <c r="F200" s="345">
        <f t="shared" si="215"/>
        <v>0</v>
      </c>
      <c r="G200" s="345">
        <f t="shared" si="215"/>
        <v>0</v>
      </c>
      <c r="H200" s="345">
        <f t="shared" si="215"/>
        <v>0</v>
      </c>
      <c r="I200" s="345">
        <f t="shared" si="215"/>
        <v>0</v>
      </c>
      <c r="J200" s="569">
        <f t="shared" si="215"/>
        <v>0</v>
      </c>
      <c r="K200" s="21">
        <f t="shared" si="215"/>
        <v>0</v>
      </c>
      <c r="L200" s="21">
        <f t="shared" si="215"/>
        <v>0</v>
      </c>
      <c r="M200" s="21">
        <f t="shared" si="215"/>
        <v>0</v>
      </c>
      <c r="N200" s="21">
        <f>SUM(N201:N204)</f>
        <v>27966799.050000001</v>
      </c>
      <c r="O200" s="559">
        <f>SUM(O201:O204)</f>
        <v>27966799.050000001</v>
      </c>
      <c r="P200" s="21"/>
      <c r="Q200" s="21">
        <f t="shared" ref="Q200:W200" si="217">SUM(Q201:Q203)</f>
        <v>0</v>
      </c>
      <c r="R200" s="21">
        <f t="shared" si="217"/>
        <v>0</v>
      </c>
      <c r="S200" s="21">
        <f t="shared" si="217"/>
        <v>0</v>
      </c>
      <c r="T200" s="21">
        <f>SUM(T201:T203)</f>
        <v>0</v>
      </c>
      <c r="U200" s="21">
        <f t="shared" si="217"/>
        <v>0</v>
      </c>
      <c r="V200" s="574">
        <f t="shared" si="217"/>
        <v>0</v>
      </c>
      <c r="W200" s="268">
        <f t="shared" si="217"/>
        <v>0</v>
      </c>
      <c r="X200" s="575">
        <f t="shared" si="211"/>
        <v>0</v>
      </c>
      <c r="Y200" s="268">
        <f>SUM(Y201:Y203)</f>
        <v>0</v>
      </c>
      <c r="Z200" s="268">
        <f>SUM(Z201:Z203)</f>
        <v>0</v>
      </c>
      <c r="AA200" s="268">
        <f>SUM(AA201:AA203)</f>
        <v>0</v>
      </c>
      <c r="AB200" s="575">
        <f t="shared" ref="AB200:AB220" si="218">SUM(Y200:AA200)</f>
        <v>0</v>
      </c>
      <c r="AC200" s="21">
        <f t="shared" ref="AC200:AI200" si="219">SUM(AC201:AC203)</f>
        <v>0</v>
      </c>
      <c r="AD200" s="21">
        <f t="shared" si="219"/>
        <v>0</v>
      </c>
      <c r="AE200" s="21">
        <f t="shared" si="219"/>
        <v>0</v>
      </c>
      <c r="AF200" s="21">
        <f t="shared" si="219"/>
        <v>0</v>
      </c>
      <c r="AG200" s="21">
        <f t="shared" si="219"/>
        <v>0</v>
      </c>
      <c r="AH200" s="21">
        <f t="shared" si="219"/>
        <v>0</v>
      </c>
      <c r="AI200" s="21">
        <f t="shared" si="219"/>
        <v>0</v>
      </c>
      <c r="AJ200" s="559">
        <f t="shared" si="213"/>
        <v>0</v>
      </c>
      <c r="AL200" s="559">
        <v>0</v>
      </c>
      <c r="AN200" s="559">
        <f t="shared" si="214"/>
        <v>27966799.050000001</v>
      </c>
    </row>
    <row r="201" spans="1:41" x14ac:dyDescent="0.25">
      <c r="A201" s="22"/>
      <c r="B201" s="585" t="s">
        <v>1545</v>
      </c>
      <c r="C201" s="356">
        <v>0</v>
      </c>
      <c r="D201" s="357">
        <v>0</v>
      </c>
      <c r="E201" s="357">
        <v>0</v>
      </c>
      <c r="F201" s="583">
        <v>0</v>
      </c>
      <c r="G201" s="583">
        <v>0</v>
      </c>
      <c r="H201" s="583">
        <v>0</v>
      </c>
      <c r="I201" s="583">
        <v>0</v>
      </c>
      <c r="J201" s="584">
        <v>0</v>
      </c>
      <c r="K201" s="585">
        <v>0</v>
      </c>
      <c r="L201" s="585">
        <v>0</v>
      </c>
      <c r="M201" s="585">
        <v>0</v>
      </c>
      <c r="N201" s="767">
        <f>+INGRESOS!$C$12*2%</f>
        <v>7460000</v>
      </c>
      <c r="O201" s="586">
        <f>SUM(K201:N201)</f>
        <v>7460000</v>
      </c>
      <c r="P201" s="21"/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574">
        <v>0</v>
      </c>
      <c r="W201" s="268">
        <v>0</v>
      </c>
      <c r="X201" s="575">
        <f t="shared" si="211"/>
        <v>0</v>
      </c>
      <c r="Y201" s="268">
        <v>0</v>
      </c>
      <c r="Z201" s="268">
        <v>0</v>
      </c>
      <c r="AA201" s="268">
        <v>0</v>
      </c>
      <c r="AB201" s="575">
        <f t="shared" si="218"/>
        <v>0</v>
      </c>
      <c r="AC201" s="21">
        <v>0</v>
      </c>
      <c r="AD201" s="21">
        <v>0</v>
      </c>
      <c r="AE201" s="21">
        <v>0</v>
      </c>
      <c r="AF201" s="21">
        <v>0</v>
      </c>
      <c r="AG201" s="21">
        <v>0</v>
      </c>
      <c r="AH201" s="21">
        <v>0</v>
      </c>
      <c r="AI201" s="21">
        <v>0</v>
      </c>
      <c r="AJ201" s="559">
        <f t="shared" si="213"/>
        <v>0</v>
      </c>
      <c r="AL201" s="559">
        <v>0</v>
      </c>
      <c r="AN201" s="559">
        <f t="shared" si="214"/>
        <v>7460000</v>
      </c>
    </row>
    <row r="202" spans="1:41" x14ac:dyDescent="0.25">
      <c r="A202" s="22"/>
      <c r="B202" s="585" t="s">
        <v>1546</v>
      </c>
      <c r="C202" s="356">
        <v>0</v>
      </c>
      <c r="D202" s="357">
        <v>0</v>
      </c>
      <c r="E202" s="357">
        <v>0</v>
      </c>
      <c r="F202" s="583">
        <v>0</v>
      </c>
      <c r="G202" s="583">
        <v>0</v>
      </c>
      <c r="H202" s="583">
        <v>0</v>
      </c>
      <c r="I202" s="583">
        <v>0</v>
      </c>
      <c r="J202" s="584">
        <v>0</v>
      </c>
      <c r="K202" s="585">
        <v>0</v>
      </c>
      <c r="L202" s="585">
        <v>0</v>
      </c>
      <c r="M202" s="585">
        <v>0</v>
      </c>
      <c r="N202" s="359">
        <f>+INGRESOS!C34*10%</f>
        <v>1230000</v>
      </c>
      <c r="O202" s="586">
        <f>SUM(K202:N202)</f>
        <v>1230000</v>
      </c>
      <c r="P202" s="21"/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574">
        <v>0</v>
      </c>
      <c r="W202" s="268">
        <v>0</v>
      </c>
      <c r="X202" s="575">
        <f t="shared" si="211"/>
        <v>0</v>
      </c>
      <c r="Y202" s="268">
        <v>0</v>
      </c>
      <c r="Z202" s="268">
        <v>0</v>
      </c>
      <c r="AA202" s="268">
        <v>0</v>
      </c>
      <c r="AB202" s="575">
        <f t="shared" si="218"/>
        <v>0</v>
      </c>
      <c r="AC202" s="21">
        <v>0</v>
      </c>
      <c r="AD202" s="21">
        <v>0</v>
      </c>
      <c r="AE202" s="21">
        <v>0</v>
      </c>
      <c r="AF202" s="21">
        <v>0</v>
      </c>
      <c r="AG202" s="21">
        <v>0</v>
      </c>
      <c r="AH202" s="21">
        <v>0</v>
      </c>
      <c r="AI202" s="21">
        <v>0</v>
      </c>
      <c r="AJ202" s="559">
        <f t="shared" si="213"/>
        <v>0</v>
      </c>
      <c r="AL202" s="559">
        <v>0</v>
      </c>
      <c r="AN202" s="559">
        <f t="shared" si="214"/>
        <v>1230000</v>
      </c>
    </row>
    <row r="203" spans="1:41" x14ac:dyDescent="0.25">
      <c r="A203" s="22"/>
      <c r="B203" s="585" t="s">
        <v>1547</v>
      </c>
      <c r="C203" s="356">
        <v>0</v>
      </c>
      <c r="D203" s="357">
        <v>0</v>
      </c>
      <c r="E203" s="357">
        <v>0</v>
      </c>
      <c r="F203" s="583">
        <v>0</v>
      </c>
      <c r="G203" s="583">
        <v>0</v>
      </c>
      <c r="H203" s="583">
        <v>0</v>
      </c>
      <c r="I203" s="583">
        <v>0</v>
      </c>
      <c r="J203" s="584">
        <v>0</v>
      </c>
      <c r="K203" s="585">
        <v>0</v>
      </c>
      <c r="L203" s="585">
        <v>0</v>
      </c>
      <c r="M203" s="585">
        <v>0</v>
      </c>
      <c r="N203" s="768">
        <f>+((INGRESOS!$C$8-INGRESOS!$C$93-INGRESOS!$C$96))*0.5%</f>
        <v>11527799.050000001</v>
      </c>
      <c r="O203" s="586">
        <f>SUM(K203:N203)</f>
        <v>11527799.050000001</v>
      </c>
      <c r="P203" s="21"/>
      <c r="Q203" s="21">
        <v>0</v>
      </c>
      <c r="R203" s="21">
        <v>0</v>
      </c>
      <c r="S203" s="21">
        <v>0</v>
      </c>
      <c r="T203" s="21">
        <v>0</v>
      </c>
      <c r="U203" s="21">
        <v>0</v>
      </c>
      <c r="V203" s="574">
        <v>0</v>
      </c>
      <c r="W203" s="268">
        <v>0</v>
      </c>
      <c r="X203" s="575">
        <f t="shared" si="211"/>
        <v>0</v>
      </c>
      <c r="Y203" s="268">
        <v>0</v>
      </c>
      <c r="Z203" s="268">
        <v>0</v>
      </c>
      <c r="AA203" s="268">
        <v>0</v>
      </c>
      <c r="AB203" s="575">
        <f t="shared" si="218"/>
        <v>0</v>
      </c>
      <c r="AC203" s="21">
        <v>0</v>
      </c>
      <c r="AD203" s="21">
        <v>0</v>
      </c>
      <c r="AE203" s="21">
        <v>0</v>
      </c>
      <c r="AF203" s="21">
        <v>0</v>
      </c>
      <c r="AG203" s="21">
        <v>0</v>
      </c>
      <c r="AH203" s="21">
        <v>0</v>
      </c>
      <c r="AI203" s="21">
        <v>0</v>
      </c>
      <c r="AJ203" s="559">
        <f t="shared" si="213"/>
        <v>0</v>
      </c>
      <c r="AL203" s="559">
        <v>0</v>
      </c>
      <c r="AN203" s="559">
        <f t="shared" si="214"/>
        <v>11527799.050000001</v>
      </c>
    </row>
    <row r="204" spans="1:41" x14ac:dyDescent="0.25">
      <c r="A204" s="22"/>
      <c r="B204" s="585" t="s">
        <v>1548</v>
      </c>
      <c r="C204" s="356">
        <v>0</v>
      </c>
      <c r="D204" s="357">
        <v>0</v>
      </c>
      <c r="E204" s="357">
        <v>0</v>
      </c>
      <c r="F204" s="583">
        <v>0</v>
      </c>
      <c r="G204" s="583">
        <v>0</v>
      </c>
      <c r="H204" s="583">
        <v>0</v>
      </c>
      <c r="I204" s="583">
        <v>0</v>
      </c>
      <c r="J204" s="584">
        <v>0</v>
      </c>
      <c r="K204" s="585">
        <v>0</v>
      </c>
      <c r="L204" s="585">
        <v>0</v>
      </c>
      <c r="M204" s="585">
        <v>0</v>
      </c>
      <c r="N204" s="359">
        <f>((INGRESOS!C34-N202))*70%</f>
        <v>7748999.9999999991</v>
      </c>
      <c r="O204" s="586">
        <f>SUM(K204:N204)</f>
        <v>7748999.9999999991</v>
      </c>
      <c r="P204" s="21"/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574">
        <v>0</v>
      </c>
      <c r="W204" s="268">
        <v>0</v>
      </c>
      <c r="X204" s="575">
        <f t="shared" ref="X204" si="220">SUM(V204:W204)</f>
        <v>0</v>
      </c>
      <c r="Y204" s="268">
        <v>0</v>
      </c>
      <c r="Z204" s="268">
        <v>0</v>
      </c>
      <c r="AA204" s="268">
        <v>0</v>
      </c>
      <c r="AB204" s="575">
        <f t="shared" ref="AB204" si="221">SUM(Y204:AA204)</f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559">
        <f t="shared" ref="AJ204" si="222">+Q204+R204+S204+T204+U204+X204+AB204+AC204+AD204+AE204+AF204+AG204+AH204+AI204</f>
        <v>0</v>
      </c>
      <c r="AL204" s="559">
        <v>0</v>
      </c>
      <c r="AN204" s="559">
        <f t="shared" ref="AN204" si="223">+O204+AJ204+AL204</f>
        <v>7748999.9999999991</v>
      </c>
    </row>
    <row r="205" spans="1:41" x14ac:dyDescent="0.25">
      <c r="A205" s="22"/>
      <c r="B205" s="587"/>
      <c r="C205" s="356"/>
      <c r="D205" s="357"/>
      <c r="E205" s="357"/>
      <c r="F205" s="583"/>
      <c r="G205" s="583"/>
      <c r="H205" s="583"/>
      <c r="I205" s="583"/>
      <c r="J205" s="584"/>
      <c r="K205" s="585"/>
      <c r="L205" s="585"/>
      <c r="M205" s="585"/>
      <c r="N205" s="359"/>
      <c r="O205" s="586"/>
      <c r="P205" s="21"/>
      <c r="V205" s="574"/>
      <c r="X205" s="575"/>
      <c r="AB205" s="575"/>
      <c r="AJ205" s="559"/>
      <c r="AL205" s="559"/>
      <c r="AN205" s="559"/>
    </row>
    <row r="206" spans="1:41" x14ac:dyDescent="0.25">
      <c r="A206" s="22" t="s">
        <v>715</v>
      </c>
      <c r="B206" s="23" t="s">
        <v>716</v>
      </c>
      <c r="C206" s="342">
        <f t="shared" ref="C206:J206" si="224">SUM(C207)</f>
        <v>0</v>
      </c>
      <c r="D206" s="343">
        <f t="shared" si="224"/>
        <v>0</v>
      </c>
      <c r="E206" s="343">
        <f t="shared" si="224"/>
        <v>0</v>
      </c>
      <c r="F206" s="345">
        <f t="shared" si="224"/>
        <v>0</v>
      </c>
      <c r="G206" s="345">
        <f t="shared" si="224"/>
        <v>0</v>
      </c>
      <c r="H206" s="345">
        <f t="shared" si="224"/>
        <v>0</v>
      </c>
      <c r="I206" s="345">
        <f t="shared" si="224"/>
        <v>0</v>
      </c>
      <c r="J206" s="569">
        <f t="shared" si="224"/>
        <v>0</v>
      </c>
      <c r="K206" s="21">
        <f>SUM(K207)</f>
        <v>0</v>
      </c>
      <c r="L206" s="21">
        <f>SUM(L207)</f>
        <v>0</v>
      </c>
      <c r="M206" s="21">
        <f>SUM(M207)</f>
        <v>0</v>
      </c>
      <c r="N206" s="21">
        <f>SUM(N207)</f>
        <v>37300000</v>
      </c>
      <c r="O206" s="559">
        <f>SUM(O207)</f>
        <v>37300000</v>
      </c>
      <c r="P206" s="21"/>
      <c r="Q206" s="21">
        <f t="shared" ref="Q206:W206" si="225">SUM(Q207)</f>
        <v>0</v>
      </c>
      <c r="R206" s="21">
        <f t="shared" si="225"/>
        <v>0</v>
      </c>
      <c r="S206" s="21">
        <f t="shared" si="225"/>
        <v>0</v>
      </c>
      <c r="T206" s="21">
        <f t="shared" si="225"/>
        <v>0</v>
      </c>
      <c r="U206" s="21">
        <f t="shared" si="225"/>
        <v>0</v>
      </c>
      <c r="V206" s="574">
        <f t="shared" si="225"/>
        <v>0</v>
      </c>
      <c r="W206" s="268">
        <f t="shared" si="225"/>
        <v>0</v>
      </c>
      <c r="X206" s="575">
        <f t="shared" si="211"/>
        <v>0</v>
      </c>
      <c r="Y206" s="268">
        <f>SUM(Y207)</f>
        <v>0</v>
      </c>
      <c r="Z206" s="268">
        <v>0</v>
      </c>
      <c r="AA206" s="268">
        <f>SUM(AA207)</f>
        <v>0</v>
      </c>
      <c r="AB206" s="575">
        <f t="shared" si="218"/>
        <v>0</v>
      </c>
      <c r="AC206" s="21">
        <f t="shared" ref="AC206:AI206" si="226">SUM(AC207)</f>
        <v>0</v>
      </c>
      <c r="AD206" s="21">
        <f t="shared" si="226"/>
        <v>0</v>
      </c>
      <c r="AE206" s="21">
        <f t="shared" si="226"/>
        <v>0</v>
      </c>
      <c r="AF206" s="21">
        <f t="shared" si="226"/>
        <v>0</v>
      </c>
      <c r="AG206" s="21">
        <f t="shared" si="226"/>
        <v>0</v>
      </c>
      <c r="AH206" s="21">
        <f t="shared" si="226"/>
        <v>0</v>
      </c>
      <c r="AI206" s="21">
        <f t="shared" si="226"/>
        <v>0</v>
      </c>
      <c r="AJ206" s="559">
        <f t="shared" si="213"/>
        <v>0</v>
      </c>
      <c r="AL206" s="559">
        <v>0</v>
      </c>
      <c r="AN206" s="559">
        <f t="shared" si="214"/>
        <v>37300000</v>
      </c>
    </row>
    <row r="207" spans="1:41" x14ac:dyDescent="0.25">
      <c r="A207" s="22"/>
      <c r="B207" s="358" t="s">
        <v>1549</v>
      </c>
      <c r="C207" s="356">
        <v>0</v>
      </c>
      <c r="D207" s="357">
        <v>0</v>
      </c>
      <c r="E207" s="357">
        <v>0</v>
      </c>
      <c r="F207" s="583">
        <v>0</v>
      </c>
      <c r="G207" s="583">
        <v>0</v>
      </c>
      <c r="H207" s="583">
        <v>0</v>
      </c>
      <c r="I207" s="583">
        <v>0</v>
      </c>
      <c r="J207" s="584">
        <v>0</v>
      </c>
      <c r="K207" s="585">
        <v>0</v>
      </c>
      <c r="L207" s="21">
        <v>0</v>
      </c>
      <c r="M207" s="21">
        <v>0</v>
      </c>
      <c r="N207" s="767">
        <f>+INGRESOS!$C$12*10%</f>
        <v>37300000</v>
      </c>
      <c r="O207" s="586">
        <f>SUM(K207:N207)</f>
        <v>37300000</v>
      </c>
      <c r="P207" s="21"/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574">
        <v>0</v>
      </c>
      <c r="W207" s="268">
        <v>0</v>
      </c>
      <c r="X207" s="575">
        <f t="shared" si="211"/>
        <v>0</v>
      </c>
      <c r="Y207" s="268">
        <v>0</v>
      </c>
      <c r="Z207" s="268">
        <v>0</v>
      </c>
      <c r="AA207" s="268">
        <v>0</v>
      </c>
      <c r="AB207" s="575">
        <f t="shared" si="218"/>
        <v>0</v>
      </c>
      <c r="AC207" s="21">
        <v>0</v>
      </c>
      <c r="AD207" s="21">
        <v>0</v>
      </c>
      <c r="AE207" s="21">
        <v>0</v>
      </c>
      <c r="AF207" s="21">
        <v>0</v>
      </c>
      <c r="AG207" s="21">
        <v>0</v>
      </c>
      <c r="AH207" s="21">
        <v>0</v>
      </c>
      <c r="AI207" s="21">
        <v>0</v>
      </c>
      <c r="AJ207" s="559">
        <f t="shared" si="213"/>
        <v>0</v>
      </c>
      <c r="AL207" s="559">
        <v>0</v>
      </c>
      <c r="AN207" s="559">
        <f t="shared" si="214"/>
        <v>37300000</v>
      </c>
    </row>
    <row r="208" spans="1:41" x14ac:dyDescent="0.25">
      <c r="A208" s="22" t="s">
        <v>717</v>
      </c>
      <c r="B208" s="23" t="s">
        <v>718</v>
      </c>
      <c r="C208" s="342">
        <f t="shared" ref="C208:J208" si="227">+C209+C210+C222</f>
        <v>0</v>
      </c>
      <c r="D208" s="343">
        <f t="shared" ref="D208" si="228">+D209+D210+D222</f>
        <v>0</v>
      </c>
      <c r="E208" s="343">
        <f t="shared" si="227"/>
        <v>0</v>
      </c>
      <c r="F208" s="345">
        <f t="shared" si="227"/>
        <v>0</v>
      </c>
      <c r="G208" s="345">
        <f t="shared" si="227"/>
        <v>0</v>
      </c>
      <c r="H208" s="345">
        <f t="shared" si="227"/>
        <v>0</v>
      </c>
      <c r="I208" s="345">
        <f t="shared" si="227"/>
        <v>0</v>
      </c>
      <c r="J208" s="569">
        <f t="shared" si="227"/>
        <v>0</v>
      </c>
      <c r="K208" s="21">
        <f>+K209+K210+K215</f>
        <v>0</v>
      </c>
      <c r="L208" s="21">
        <f>+L209+L210+L215</f>
        <v>0</v>
      </c>
      <c r="M208" s="21">
        <f>+M209+M210+M215</f>
        <v>0</v>
      </c>
      <c r="N208" s="21">
        <f>+N209+N210+N215</f>
        <v>165518305.76999998</v>
      </c>
      <c r="O208" s="559">
        <f>+O209+O210+O215</f>
        <v>165518305.76999998</v>
      </c>
      <c r="P208" s="21"/>
      <c r="Q208" s="21">
        <f t="shared" ref="Q208:W208" si="229">+Q209+Q210+Q215</f>
        <v>0</v>
      </c>
      <c r="R208" s="21">
        <f t="shared" si="229"/>
        <v>0</v>
      </c>
      <c r="S208" s="21">
        <f t="shared" si="229"/>
        <v>0</v>
      </c>
      <c r="T208" s="21">
        <f t="shared" si="229"/>
        <v>0</v>
      </c>
      <c r="U208" s="21">
        <f t="shared" si="229"/>
        <v>0</v>
      </c>
      <c r="V208" s="574">
        <f t="shared" si="229"/>
        <v>0</v>
      </c>
      <c r="W208" s="268">
        <f t="shared" si="229"/>
        <v>0</v>
      </c>
      <c r="X208" s="575">
        <f t="shared" si="211"/>
        <v>0</v>
      </c>
      <c r="Y208" s="268">
        <f>+Y209+Y210+Y215</f>
        <v>0</v>
      </c>
      <c r="Z208" s="268">
        <v>0</v>
      </c>
      <c r="AA208" s="268">
        <f>+AA209+AA210+AA215</f>
        <v>0</v>
      </c>
      <c r="AB208" s="575">
        <f t="shared" si="218"/>
        <v>0</v>
      </c>
      <c r="AC208" s="21">
        <f t="shared" ref="AC208:AI208" si="230">+AC209+AC210+AC215</f>
        <v>0</v>
      </c>
      <c r="AD208" s="21">
        <f t="shared" si="230"/>
        <v>0</v>
      </c>
      <c r="AE208" s="21">
        <f t="shared" si="230"/>
        <v>0</v>
      </c>
      <c r="AF208" s="21">
        <f t="shared" si="230"/>
        <v>0</v>
      </c>
      <c r="AG208" s="21">
        <f t="shared" si="230"/>
        <v>0</v>
      </c>
      <c r="AH208" s="21">
        <f t="shared" si="230"/>
        <v>0</v>
      </c>
      <c r="AI208" s="21">
        <f t="shared" si="230"/>
        <v>0</v>
      </c>
      <c r="AJ208" s="559">
        <f t="shared" si="213"/>
        <v>0</v>
      </c>
      <c r="AL208" s="559">
        <v>0</v>
      </c>
      <c r="AN208" s="559">
        <f t="shared" si="214"/>
        <v>165518305.76999998</v>
      </c>
    </row>
    <row r="209" spans="1:40" x14ac:dyDescent="0.25">
      <c r="A209" s="22"/>
      <c r="B209" s="358" t="s">
        <v>1550</v>
      </c>
      <c r="C209" s="356">
        <v>0</v>
      </c>
      <c r="D209" s="357">
        <v>0</v>
      </c>
      <c r="E209" s="357">
        <v>0</v>
      </c>
      <c r="F209" s="583">
        <v>0</v>
      </c>
      <c r="G209" s="583">
        <v>0</v>
      </c>
      <c r="H209" s="583">
        <v>0</v>
      </c>
      <c r="I209" s="583">
        <v>0</v>
      </c>
      <c r="J209" s="584">
        <v>0</v>
      </c>
      <c r="K209" s="585">
        <v>0</v>
      </c>
      <c r="L209" s="585">
        <v>0</v>
      </c>
      <c r="M209" s="585">
        <v>0</v>
      </c>
      <c r="N209" s="621">
        <f>+((INGRESOS!$C$8-INGRESOS!$C$93-INGRESOS!$C$96))*3%</f>
        <v>69166794.299999997</v>
      </c>
      <c r="O209" s="559">
        <f>SUM(K209:N209)</f>
        <v>69166794.299999997</v>
      </c>
      <c r="P209" s="21"/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574">
        <v>0</v>
      </c>
      <c r="W209" s="268">
        <v>0</v>
      </c>
      <c r="X209" s="575">
        <f t="shared" si="211"/>
        <v>0</v>
      </c>
      <c r="Y209" s="268">
        <v>0</v>
      </c>
      <c r="Z209" s="268">
        <v>0</v>
      </c>
      <c r="AA209" s="268">
        <v>0</v>
      </c>
      <c r="AB209" s="575">
        <f t="shared" si="218"/>
        <v>0</v>
      </c>
      <c r="AC209" s="21">
        <v>0</v>
      </c>
      <c r="AD209" s="21">
        <v>0</v>
      </c>
      <c r="AE209" s="21">
        <v>0</v>
      </c>
      <c r="AF209" s="21">
        <v>0</v>
      </c>
      <c r="AG209" s="21">
        <v>0</v>
      </c>
      <c r="AH209" s="21">
        <v>0</v>
      </c>
      <c r="AI209" s="21">
        <v>0</v>
      </c>
      <c r="AJ209" s="559">
        <f t="shared" si="213"/>
        <v>0</v>
      </c>
      <c r="AL209" s="559">
        <v>0</v>
      </c>
      <c r="AN209" s="559">
        <f>+O209+AJ209+AL209</f>
        <v>69166794.299999997</v>
      </c>
    </row>
    <row r="210" spans="1:40" x14ac:dyDescent="0.25">
      <c r="A210" s="22"/>
      <c r="B210" s="358" t="s">
        <v>1551</v>
      </c>
      <c r="C210" s="356">
        <f t="shared" ref="C210:J210" si="231">+C211+C212</f>
        <v>0</v>
      </c>
      <c r="D210" s="357">
        <f>+D211+D212</f>
        <v>0</v>
      </c>
      <c r="E210" s="357">
        <f>+E211+E212</f>
        <v>0</v>
      </c>
      <c r="F210" s="583">
        <f t="shared" si="231"/>
        <v>0</v>
      </c>
      <c r="G210" s="583">
        <f t="shared" si="231"/>
        <v>0</v>
      </c>
      <c r="H210" s="583">
        <f t="shared" si="231"/>
        <v>0</v>
      </c>
      <c r="I210" s="583">
        <f t="shared" si="231"/>
        <v>0</v>
      </c>
      <c r="J210" s="584">
        <f t="shared" si="231"/>
        <v>0</v>
      </c>
      <c r="K210" s="585">
        <f>+K211+K212</f>
        <v>0</v>
      </c>
      <c r="L210" s="585">
        <f>+L211+L212</f>
        <v>0</v>
      </c>
      <c r="M210" s="585">
        <f>+M211+M212</f>
        <v>0</v>
      </c>
      <c r="N210" s="585">
        <f>+N211+N212</f>
        <v>96351511.469999999</v>
      </c>
      <c r="O210" s="559">
        <f t="shared" ref="O210:O220" si="232">SUM(K210:N210)</f>
        <v>96351511.469999999</v>
      </c>
      <c r="P210" s="21"/>
      <c r="Q210" s="21">
        <f t="shared" ref="Q210:W210" si="233">+Q211+Q212</f>
        <v>0</v>
      </c>
      <c r="R210" s="21">
        <f t="shared" si="233"/>
        <v>0</v>
      </c>
      <c r="S210" s="21">
        <f t="shared" si="233"/>
        <v>0</v>
      </c>
      <c r="T210" s="21">
        <f>+T211+T212</f>
        <v>0</v>
      </c>
      <c r="U210" s="21">
        <f t="shared" si="233"/>
        <v>0</v>
      </c>
      <c r="V210" s="574">
        <f t="shared" si="233"/>
        <v>0</v>
      </c>
      <c r="W210" s="268">
        <f t="shared" si="233"/>
        <v>0</v>
      </c>
      <c r="X210" s="575">
        <f t="shared" si="211"/>
        <v>0</v>
      </c>
      <c r="Y210" s="268">
        <f>+Y211+Y212</f>
        <v>0</v>
      </c>
      <c r="Z210" s="268">
        <f>+Z211+Z212</f>
        <v>0</v>
      </c>
      <c r="AA210" s="268">
        <f>+AA211+AA212</f>
        <v>0</v>
      </c>
      <c r="AB210" s="575">
        <f t="shared" si="218"/>
        <v>0</v>
      </c>
      <c r="AC210" s="21">
        <f t="shared" ref="AC210:AI210" si="234">+AC211+AC212</f>
        <v>0</v>
      </c>
      <c r="AD210" s="21">
        <f t="shared" si="234"/>
        <v>0</v>
      </c>
      <c r="AE210" s="21">
        <f t="shared" si="234"/>
        <v>0</v>
      </c>
      <c r="AF210" s="21">
        <f t="shared" si="234"/>
        <v>0</v>
      </c>
      <c r="AG210" s="21">
        <f t="shared" si="234"/>
        <v>0</v>
      </c>
      <c r="AH210" s="21">
        <f t="shared" si="234"/>
        <v>0</v>
      </c>
      <c r="AI210" s="21">
        <f t="shared" si="234"/>
        <v>0</v>
      </c>
      <c r="AJ210" s="559">
        <f t="shared" si="213"/>
        <v>0</v>
      </c>
      <c r="AL210" s="559">
        <f>SUM(AL211:AL212)</f>
        <v>0</v>
      </c>
      <c r="AN210" s="559">
        <f>+O210+AJ210+AL210</f>
        <v>96351511.469999999</v>
      </c>
    </row>
    <row r="211" spans="1:40" x14ac:dyDescent="0.25">
      <c r="A211" s="22"/>
      <c r="B211" s="23" t="s">
        <v>1552</v>
      </c>
      <c r="C211" s="342">
        <v>0</v>
      </c>
      <c r="D211" s="343">
        <v>0</v>
      </c>
      <c r="E211" s="343">
        <v>0</v>
      </c>
      <c r="F211" s="345">
        <v>0</v>
      </c>
      <c r="G211" s="345">
        <v>0</v>
      </c>
      <c r="H211" s="345">
        <v>0</v>
      </c>
      <c r="I211" s="345">
        <v>0</v>
      </c>
      <c r="J211" s="569">
        <v>0</v>
      </c>
      <c r="K211" s="295">
        <v>0</v>
      </c>
      <c r="L211" s="295">
        <v>0</v>
      </c>
      <c r="M211" s="295">
        <v>0</v>
      </c>
      <c r="N211" s="295">
        <v>36861854</v>
      </c>
      <c r="O211" s="559">
        <f t="shared" si="232"/>
        <v>36861854</v>
      </c>
      <c r="P211" s="21"/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574">
        <v>0</v>
      </c>
      <c r="W211" s="268">
        <v>0</v>
      </c>
      <c r="X211" s="575">
        <f t="shared" si="211"/>
        <v>0</v>
      </c>
      <c r="Y211" s="268">
        <v>0</v>
      </c>
      <c r="Z211" s="268">
        <v>0</v>
      </c>
      <c r="AA211" s="268">
        <v>0</v>
      </c>
      <c r="AB211" s="575">
        <f t="shared" si="218"/>
        <v>0</v>
      </c>
      <c r="AC211" s="21">
        <v>0</v>
      </c>
      <c r="AD211" s="21">
        <v>0</v>
      </c>
      <c r="AE211" s="21">
        <v>0</v>
      </c>
      <c r="AF211" s="21">
        <v>0</v>
      </c>
      <c r="AG211" s="21">
        <v>0</v>
      </c>
      <c r="AH211" s="21">
        <v>0</v>
      </c>
      <c r="AI211" s="21">
        <v>0</v>
      </c>
      <c r="AJ211" s="559">
        <f t="shared" si="213"/>
        <v>0</v>
      </c>
      <c r="AL211" s="559">
        <v>0</v>
      </c>
      <c r="AN211" s="559">
        <f>+O211+AJ211+AL211</f>
        <v>36861854</v>
      </c>
    </row>
    <row r="212" spans="1:40" x14ac:dyDescent="0.25">
      <c r="A212" s="22"/>
      <c r="B212" s="23" t="s">
        <v>1553</v>
      </c>
      <c r="C212" s="342">
        <v>0</v>
      </c>
      <c r="D212" s="343">
        <v>0</v>
      </c>
      <c r="E212" s="343">
        <v>0</v>
      </c>
      <c r="F212" s="345">
        <v>0</v>
      </c>
      <c r="G212" s="345">
        <v>0</v>
      </c>
      <c r="H212" s="345">
        <v>0</v>
      </c>
      <c r="I212" s="345">
        <v>0</v>
      </c>
      <c r="J212" s="569">
        <v>0</v>
      </c>
      <c r="K212" s="295">
        <v>0</v>
      </c>
      <c r="L212" s="295">
        <v>0</v>
      </c>
      <c r="M212" s="295">
        <v>0</v>
      </c>
      <c r="N212" s="295">
        <f>SUM(N213:N214)</f>
        <v>59489657.469999999</v>
      </c>
      <c r="O212" s="559">
        <f t="shared" si="232"/>
        <v>59489657.469999999</v>
      </c>
      <c r="P212" s="21"/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574">
        <v>0</v>
      </c>
      <c r="W212" s="268">
        <v>0</v>
      </c>
      <c r="X212" s="575">
        <f t="shared" si="211"/>
        <v>0</v>
      </c>
      <c r="Y212" s="268">
        <v>0</v>
      </c>
      <c r="Z212" s="268">
        <v>0</v>
      </c>
      <c r="AA212" s="268">
        <v>0</v>
      </c>
      <c r="AB212" s="575">
        <f t="shared" si="218"/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559">
        <f t="shared" si="213"/>
        <v>0</v>
      </c>
      <c r="AL212" s="559">
        <v>0</v>
      </c>
      <c r="AN212" s="559">
        <f t="shared" si="214"/>
        <v>59489657.469999999</v>
      </c>
    </row>
    <row r="213" spans="1:40" x14ac:dyDescent="0.25">
      <c r="A213" s="22"/>
      <c r="B213" s="23" t="s">
        <v>1554</v>
      </c>
      <c r="C213" s="342"/>
      <c r="D213" s="343"/>
      <c r="E213" s="343"/>
      <c r="F213" s="345"/>
      <c r="G213" s="345"/>
      <c r="H213" s="345"/>
      <c r="I213" s="345"/>
      <c r="J213" s="569"/>
      <c r="K213" s="295"/>
      <c r="L213" s="295"/>
      <c r="M213" s="295"/>
      <c r="N213" s="295">
        <v>59489657.469999999</v>
      </c>
      <c r="O213" s="559"/>
      <c r="P213" s="21"/>
      <c r="V213" s="574"/>
      <c r="X213" s="575"/>
      <c r="AB213" s="575"/>
      <c r="AJ213" s="559"/>
      <c r="AL213" s="559"/>
      <c r="AN213" s="559"/>
    </row>
    <row r="214" spans="1:40" x14ac:dyDescent="0.25">
      <c r="A214" s="22"/>
      <c r="B214" s="23" t="s">
        <v>1555</v>
      </c>
      <c r="C214" s="342"/>
      <c r="D214" s="343"/>
      <c r="E214" s="343"/>
      <c r="F214" s="345"/>
      <c r="G214" s="345"/>
      <c r="H214" s="345"/>
      <c r="I214" s="345"/>
      <c r="J214" s="569"/>
      <c r="K214" s="295"/>
      <c r="L214" s="295"/>
      <c r="M214" s="295"/>
      <c r="N214" s="295">
        <v>0</v>
      </c>
      <c r="O214" s="559"/>
      <c r="P214" s="21"/>
      <c r="V214" s="574"/>
      <c r="X214" s="575"/>
      <c r="AB214" s="575"/>
      <c r="AJ214" s="559"/>
      <c r="AL214" s="559"/>
      <c r="AN214" s="559"/>
    </row>
    <row r="215" spans="1:40" x14ac:dyDescent="0.25">
      <c r="A215" s="22"/>
      <c r="B215" s="23" t="s">
        <v>1556</v>
      </c>
      <c r="C215" s="393">
        <v>0</v>
      </c>
      <c r="D215" s="394">
        <v>0</v>
      </c>
      <c r="E215" s="394">
        <v>0</v>
      </c>
      <c r="F215" s="9">
        <v>0</v>
      </c>
      <c r="G215" s="9">
        <v>0</v>
      </c>
      <c r="H215" s="9">
        <v>0</v>
      </c>
      <c r="I215" s="9">
        <v>0</v>
      </c>
      <c r="J215" s="395">
        <v>0</v>
      </c>
      <c r="K215" s="209">
        <v>0</v>
      </c>
      <c r="L215" s="209">
        <v>0</v>
      </c>
      <c r="M215" s="209">
        <v>0</v>
      </c>
      <c r="N215" s="209">
        <v>0</v>
      </c>
      <c r="O215" s="559">
        <f t="shared" si="232"/>
        <v>0</v>
      </c>
      <c r="P215" s="21"/>
      <c r="Q215" s="21">
        <v>0</v>
      </c>
      <c r="R215" s="21">
        <v>0</v>
      </c>
      <c r="S215" s="21">
        <v>0</v>
      </c>
      <c r="T215" s="21">
        <v>0</v>
      </c>
      <c r="U215" s="21">
        <v>0</v>
      </c>
      <c r="V215" s="574">
        <v>0</v>
      </c>
      <c r="W215" s="268">
        <v>0</v>
      </c>
      <c r="X215" s="575">
        <f t="shared" si="211"/>
        <v>0</v>
      </c>
      <c r="Y215" s="268">
        <v>0</v>
      </c>
      <c r="Z215" s="268">
        <v>0</v>
      </c>
      <c r="AA215" s="268">
        <v>0</v>
      </c>
      <c r="AB215" s="575">
        <f t="shared" si="218"/>
        <v>0</v>
      </c>
      <c r="AC215" s="21">
        <v>0</v>
      </c>
      <c r="AD215" s="21">
        <v>0</v>
      </c>
      <c r="AE215" s="21">
        <v>0</v>
      </c>
      <c r="AF215" s="21">
        <v>0</v>
      </c>
      <c r="AG215" s="21">
        <v>0</v>
      </c>
      <c r="AH215" s="21">
        <v>0</v>
      </c>
      <c r="AI215" s="21">
        <v>0</v>
      </c>
      <c r="AJ215" s="559">
        <f t="shared" si="213"/>
        <v>0</v>
      </c>
      <c r="AL215" s="559">
        <v>0</v>
      </c>
      <c r="AN215" s="559">
        <f t="shared" ref="AN215:AN220" si="235">+O215+AJ215+AL215</f>
        <v>0</v>
      </c>
    </row>
    <row r="216" spans="1:40" x14ac:dyDescent="0.25">
      <c r="A216" s="22" t="s">
        <v>719</v>
      </c>
      <c r="B216" s="23" t="s">
        <v>720</v>
      </c>
      <c r="C216" s="342">
        <v>0</v>
      </c>
      <c r="D216" s="343">
        <v>0</v>
      </c>
      <c r="E216" s="343">
        <v>0</v>
      </c>
      <c r="F216" s="345">
        <v>0</v>
      </c>
      <c r="G216" s="345">
        <v>0</v>
      </c>
      <c r="H216" s="345">
        <v>0</v>
      </c>
      <c r="I216" s="345">
        <v>0</v>
      </c>
      <c r="J216" s="569">
        <v>0</v>
      </c>
      <c r="K216" s="21">
        <v>0</v>
      </c>
      <c r="L216" s="21">
        <v>0</v>
      </c>
      <c r="M216" s="21">
        <v>0</v>
      </c>
      <c r="N216" s="21">
        <v>0</v>
      </c>
      <c r="O216" s="559">
        <f t="shared" si="232"/>
        <v>0</v>
      </c>
      <c r="P216" s="21"/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574">
        <v>0</v>
      </c>
      <c r="W216" s="268">
        <v>0</v>
      </c>
      <c r="X216" s="575">
        <f t="shared" si="211"/>
        <v>0</v>
      </c>
      <c r="Y216" s="268">
        <v>0</v>
      </c>
      <c r="Z216" s="268">
        <v>0</v>
      </c>
      <c r="AA216" s="268">
        <v>0</v>
      </c>
      <c r="AB216" s="575">
        <f t="shared" si="218"/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559">
        <f t="shared" si="213"/>
        <v>0</v>
      </c>
      <c r="AL216" s="559">
        <v>0</v>
      </c>
      <c r="AN216" s="559">
        <f t="shared" si="235"/>
        <v>0</v>
      </c>
    </row>
    <row r="217" spans="1:40" x14ac:dyDescent="0.25">
      <c r="A217" s="22" t="s">
        <v>721</v>
      </c>
      <c r="B217" s="23" t="s">
        <v>722</v>
      </c>
      <c r="C217" s="342">
        <v>0</v>
      </c>
      <c r="D217" s="343">
        <v>0</v>
      </c>
      <c r="E217" s="343">
        <v>0</v>
      </c>
      <c r="F217" s="345">
        <v>0</v>
      </c>
      <c r="G217" s="345">
        <v>0</v>
      </c>
      <c r="H217" s="345">
        <v>0</v>
      </c>
      <c r="I217" s="345">
        <v>0</v>
      </c>
      <c r="J217" s="569">
        <v>0</v>
      </c>
      <c r="K217" s="21">
        <v>0</v>
      </c>
      <c r="L217" s="21">
        <v>0</v>
      </c>
      <c r="M217" s="21">
        <v>0</v>
      </c>
      <c r="N217" s="21">
        <v>0</v>
      </c>
      <c r="O217" s="559">
        <f t="shared" si="232"/>
        <v>0</v>
      </c>
      <c r="P217" s="21"/>
      <c r="Q217" s="21">
        <v>0</v>
      </c>
      <c r="R217" s="21">
        <v>0</v>
      </c>
      <c r="S217" s="21">
        <v>0</v>
      </c>
      <c r="T217" s="21">
        <v>0</v>
      </c>
      <c r="U217" s="21">
        <v>0</v>
      </c>
      <c r="V217" s="574">
        <v>0</v>
      </c>
      <c r="W217" s="268">
        <v>0</v>
      </c>
      <c r="X217" s="575">
        <f t="shared" si="211"/>
        <v>0</v>
      </c>
      <c r="Y217" s="268">
        <v>0</v>
      </c>
      <c r="Z217" s="268">
        <v>0</v>
      </c>
      <c r="AA217" s="268">
        <v>0</v>
      </c>
      <c r="AB217" s="575">
        <f t="shared" si="218"/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559">
        <f t="shared" si="213"/>
        <v>0</v>
      </c>
      <c r="AL217" s="559">
        <v>0</v>
      </c>
      <c r="AN217" s="559">
        <f t="shared" si="235"/>
        <v>0</v>
      </c>
    </row>
    <row r="218" spans="1:40" x14ac:dyDescent="0.25">
      <c r="A218" s="22" t="s">
        <v>723</v>
      </c>
      <c r="B218" s="23" t="s">
        <v>724</v>
      </c>
      <c r="C218" s="342">
        <v>0</v>
      </c>
      <c r="D218" s="343">
        <v>0</v>
      </c>
      <c r="E218" s="343">
        <v>0</v>
      </c>
      <c r="F218" s="345">
        <v>0</v>
      </c>
      <c r="G218" s="345">
        <v>0</v>
      </c>
      <c r="H218" s="345">
        <v>0</v>
      </c>
      <c r="I218" s="345">
        <v>0</v>
      </c>
      <c r="J218" s="569">
        <v>0</v>
      </c>
      <c r="K218" s="21">
        <v>0</v>
      </c>
      <c r="L218" s="21">
        <v>0</v>
      </c>
      <c r="M218" s="21">
        <v>0</v>
      </c>
      <c r="N218" s="21">
        <v>0</v>
      </c>
      <c r="O218" s="559">
        <f t="shared" si="232"/>
        <v>0</v>
      </c>
      <c r="P218" s="21"/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574">
        <v>0</v>
      </c>
      <c r="W218" s="268">
        <v>0</v>
      </c>
      <c r="X218" s="575">
        <f t="shared" si="211"/>
        <v>0</v>
      </c>
      <c r="Y218" s="268">
        <v>0</v>
      </c>
      <c r="Z218" s="268">
        <v>0</v>
      </c>
      <c r="AA218" s="268">
        <v>0</v>
      </c>
      <c r="AB218" s="575">
        <f t="shared" si="218"/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559">
        <f t="shared" si="213"/>
        <v>0</v>
      </c>
      <c r="AL218" s="559">
        <v>0</v>
      </c>
      <c r="AN218" s="559">
        <f t="shared" si="235"/>
        <v>0</v>
      </c>
    </row>
    <row r="219" spans="1:40" x14ac:dyDescent="0.25">
      <c r="A219" s="22" t="s">
        <v>725</v>
      </c>
      <c r="B219" s="23" t="s">
        <v>726</v>
      </c>
      <c r="C219" s="342">
        <v>0</v>
      </c>
      <c r="D219" s="343">
        <v>0</v>
      </c>
      <c r="E219" s="343">
        <v>0</v>
      </c>
      <c r="F219" s="345">
        <v>0</v>
      </c>
      <c r="G219" s="345">
        <v>0</v>
      </c>
      <c r="H219" s="345">
        <v>0</v>
      </c>
      <c r="I219" s="345">
        <v>0</v>
      </c>
      <c r="J219" s="569">
        <v>0</v>
      </c>
      <c r="K219" s="21">
        <v>0</v>
      </c>
      <c r="L219" s="21">
        <v>0</v>
      </c>
      <c r="M219" s="21">
        <v>0</v>
      </c>
      <c r="N219" s="21">
        <v>0</v>
      </c>
      <c r="O219" s="559">
        <f t="shared" si="232"/>
        <v>0</v>
      </c>
      <c r="P219" s="21"/>
      <c r="Q219" s="21">
        <v>0</v>
      </c>
      <c r="R219" s="21">
        <v>0</v>
      </c>
      <c r="S219" s="21">
        <v>0</v>
      </c>
      <c r="T219" s="21">
        <v>0</v>
      </c>
      <c r="U219" s="21">
        <v>0</v>
      </c>
      <c r="V219" s="574">
        <v>0</v>
      </c>
      <c r="W219" s="268">
        <v>0</v>
      </c>
      <c r="X219" s="575">
        <f t="shared" si="211"/>
        <v>0</v>
      </c>
      <c r="Y219" s="268">
        <v>0</v>
      </c>
      <c r="Z219" s="268">
        <v>0</v>
      </c>
      <c r="AA219" s="268">
        <v>0</v>
      </c>
      <c r="AB219" s="575">
        <f t="shared" si="218"/>
        <v>0</v>
      </c>
      <c r="AC219" s="21">
        <v>0</v>
      </c>
      <c r="AD219" s="21">
        <v>0</v>
      </c>
      <c r="AE219" s="21">
        <v>0</v>
      </c>
      <c r="AF219" s="21">
        <v>0</v>
      </c>
      <c r="AG219" s="21">
        <v>0</v>
      </c>
      <c r="AH219" s="21">
        <v>0</v>
      </c>
      <c r="AI219" s="21">
        <v>0</v>
      </c>
      <c r="AJ219" s="559">
        <f t="shared" si="213"/>
        <v>0</v>
      </c>
      <c r="AL219" s="559">
        <v>0</v>
      </c>
      <c r="AN219" s="559">
        <f t="shared" si="235"/>
        <v>0</v>
      </c>
    </row>
    <row r="220" spans="1:40" x14ac:dyDescent="0.25">
      <c r="A220" s="22" t="s">
        <v>727</v>
      </c>
      <c r="B220" s="23" t="s">
        <v>728</v>
      </c>
      <c r="C220" s="342">
        <v>0</v>
      </c>
      <c r="D220" s="343">
        <v>0</v>
      </c>
      <c r="E220" s="343">
        <v>0</v>
      </c>
      <c r="F220" s="345">
        <v>0</v>
      </c>
      <c r="G220" s="345">
        <v>0</v>
      </c>
      <c r="H220" s="345">
        <v>0</v>
      </c>
      <c r="I220" s="345">
        <v>0</v>
      </c>
      <c r="J220" s="569">
        <v>0</v>
      </c>
      <c r="K220" s="21">
        <v>0</v>
      </c>
      <c r="L220" s="21">
        <v>0</v>
      </c>
      <c r="M220" s="21">
        <v>0</v>
      </c>
      <c r="N220" s="21">
        <v>0</v>
      </c>
      <c r="O220" s="559">
        <f t="shared" si="232"/>
        <v>0</v>
      </c>
      <c r="P220" s="21"/>
      <c r="Q220" s="21">
        <v>0</v>
      </c>
      <c r="R220" s="21">
        <v>0</v>
      </c>
      <c r="S220" s="21">
        <v>0</v>
      </c>
      <c r="T220" s="21">
        <v>0</v>
      </c>
      <c r="U220" s="21">
        <v>0</v>
      </c>
      <c r="V220" s="574">
        <v>0</v>
      </c>
      <c r="W220" s="268">
        <v>0</v>
      </c>
      <c r="X220" s="575">
        <f t="shared" si="211"/>
        <v>0</v>
      </c>
      <c r="Y220" s="268">
        <v>0</v>
      </c>
      <c r="Z220" s="268">
        <v>0</v>
      </c>
      <c r="AA220" s="268">
        <v>0</v>
      </c>
      <c r="AB220" s="575">
        <f t="shared" si="218"/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21">
        <v>0</v>
      </c>
      <c r="AJ220" s="559">
        <f t="shared" si="213"/>
        <v>0</v>
      </c>
      <c r="AL220" s="559">
        <v>0</v>
      </c>
      <c r="AN220" s="559">
        <f t="shared" si="235"/>
        <v>0</v>
      </c>
    </row>
    <row r="221" spans="1:40" x14ac:dyDescent="0.25">
      <c r="A221" s="24" t="s">
        <v>729</v>
      </c>
      <c r="B221" s="25" t="s">
        <v>730</v>
      </c>
      <c r="C221" s="579">
        <f t="shared" ref="C221:J221" si="236">SUM(C222:C225)</f>
        <v>0</v>
      </c>
      <c r="D221" s="564">
        <f t="shared" ref="D221" si="237">SUM(D222:D225)</f>
        <v>2500000</v>
      </c>
      <c r="E221" s="564">
        <f t="shared" si="236"/>
        <v>0</v>
      </c>
      <c r="F221" s="564">
        <f t="shared" si="236"/>
        <v>0</v>
      </c>
      <c r="G221" s="564">
        <f t="shared" si="236"/>
        <v>0</v>
      </c>
      <c r="H221" s="564">
        <f t="shared" si="236"/>
        <v>0</v>
      </c>
      <c r="I221" s="564">
        <f t="shared" si="236"/>
        <v>0</v>
      </c>
      <c r="J221" s="568">
        <f t="shared" si="236"/>
        <v>0</v>
      </c>
      <c r="K221" s="564">
        <f>SUM(K222:K225)</f>
        <v>2500000</v>
      </c>
      <c r="L221" s="564">
        <f>SUM(L222:L225)</f>
        <v>0</v>
      </c>
      <c r="M221" s="564">
        <f>SUM(M222:M225)</f>
        <v>0</v>
      </c>
      <c r="N221" s="564">
        <f>SUM(N222:N225)</f>
        <v>0</v>
      </c>
      <c r="O221" s="565">
        <f>SUM(O222:O225)</f>
        <v>2500000</v>
      </c>
      <c r="P221" s="21"/>
      <c r="Q221" s="564">
        <f t="shared" ref="Q221:AI221" si="238">SUM(Q222:Q225)</f>
        <v>0</v>
      </c>
      <c r="R221" s="564">
        <f t="shared" si="238"/>
        <v>4500000</v>
      </c>
      <c r="S221" s="564">
        <f t="shared" si="238"/>
        <v>200000</v>
      </c>
      <c r="T221" s="564">
        <f>SUM(T222:T225)</f>
        <v>0</v>
      </c>
      <c r="U221" s="564">
        <f t="shared" si="238"/>
        <v>0</v>
      </c>
      <c r="V221" s="566">
        <f t="shared" si="238"/>
        <v>0</v>
      </c>
      <c r="W221" s="567">
        <f t="shared" si="238"/>
        <v>0</v>
      </c>
      <c r="X221" s="568">
        <f t="shared" si="238"/>
        <v>0</v>
      </c>
      <c r="Y221" s="567">
        <f t="shared" si="238"/>
        <v>0</v>
      </c>
      <c r="Z221" s="567">
        <f>SUM(Z222:Z225)</f>
        <v>0</v>
      </c>
      <c r="AA221" s="567">
        <f t="shared" si="238"/>
        <v>0</v>
      </c>
      <c r="AB221" s="568">
        <f t="shared" si="238"/>
        <v>0</v>
      </c>
      <c r="AC221" s="564">
        <f t="shared" si="238"/>
        <v>0</v>
      </c>
      <c r="AD221" s="564">
        <f t="shared" si="238"/>
        <v>0</v>
      </c>
      <c r="AE221" s="564">
        <f t="shared" si="238"/>
        <v>0</v>
      </c>
      <c r="AF221" s="564">
        <f t="shared" si="238"/>
        <v>710000</v>
      </c>
      <c r="AG221" s="564">
        <f t="shared" si="238"/>
        <v>0</v>
      </c>
      <c r="AH221" s="564">
        <f t="shared" si="238"/>
        <v>0</v>
      </c>
      <c r="AI221" s="564">
        <f t="shared" si="238"/>
        <v>0</v>
      </c>
      <c r="AJ221" s="565">
        <f>SUM(AJ222:AJ225)</f>
        <v>5410000</v>
      </c>
      <c r="AL221" s="565">
        <f>SUM(AL222:AL225)</f>
        <v>4000000</v>
      </c>
      <c r="AN221" s="565">
        <f>SUM(AN222:AN225)</f>
        <v>11910000</v>
      </c>
    </row>
    <row r="222" spans="1:40" x14ac:dyDescent="0.25">
      <c r="A222" s="22" t="s">
        <v>731</v>
      </c>
      <c r="B222" s="23" t="s">
        <v>732</v>
      </c>
      <c r="C222" s="342">
        <v>0</v>
      </c>
      <c r="D222" s="343">
        <v>0</v>
      </c>
      <c r="E222" s="343">
        <v>0</v>
      </c>
      <c r="F222" s="345">
        <v>0</v>
      </c>
      <c r="G222" s="345">
        <v>0</v>
      </c>
      <c r="H222" s="345">
        <v>0</v>
      </c>
      <c r="I222" s="345">
        <v>0</v>
      </c>
      <c r="J222" s="569">
        <v>0</v>
      </c>
      <c r="K222" s="209">
        <f>SUM(C222:J222)</f>
        <v>0</v>
      </c>
      <c r="L222" s="21">
        <v>0</v>
      </c>
      <c r="M222" s="21">
        <v>0</v>
      </c>
      <c r="N222" s="21">
        <v>0</v>
      </c>
      <c r="O222" s="559">
        <f>SUM(K222:N222)</f>
        <v>0</v>
      </c>
      <c r="P222" s="21"/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574">
        <v>0</v>
      </c>
      <c r="W222" s="268">
        <v>0</v>
      </c>
      <c r="X222" s="575">
        <f>SUM(V222:W222)</f>
        <v>0</v>
      </c>
      <c r="Y222" s="268">
        <v>0</v>
      </c>
      <c r="Z222" s="268">
        <v>0</v>
      </c>
      <c r="AA222" s="268">
        <v>0</v>
      </c>
      <c r="AB222" s="575">
        <f>SUM(Y222:AA222)</f>
        <v>0</v>
      </c>
      <c r="AC222" s="21">
        <v>0</v>
      </c>
      <c r="AD222" s="21">
        <v>0</v>
      </c>
      <c r="AE222" s="21">
        <v>0</v>
      </c>
      <c r="AF222" s="21">
        <v>0</v>
      </c>
      <c r="AG222" s="21">
        <v>0</v>
      </c>
      <c r="AH222" s="21">
        <v>0</v>
      </c>
      <c r="AI222" s="21">
        <v>0</v>
      </c>
      <c r="AJ222" s="559">
        <f>+Q222+R222+S222+T222+U222+X222+AB222+AC222+AD222+AE222+AF222+AG222+AH222+AI222</f>
        <v>0</v>
      </c>
      <c r="AL222" s="559">
        <v>0</v>
      </c>
      <c r="AN222" s="559">
        <f t="shared" ref="AN222:AN225" si="239">+O222+AJ222+AL222</f>
        <v>0</v>
      </c>
    </row>
    <row r="223" spans="1:40" x14ac:dyDescent="0.25">
      <c r="A223" s="22" t="s">
        <v>733</v>
      </c>
      <c r="B223" s="23" t="s">
        <v>1557</v>
      </c>
      <c r="C223" s="342">
        <v>0</v>
      </c>
      <c r="D223" s="343">
        <v>0</v>
      </c>
      <c r="E223" s="343">
        <v>0</v>
      </c>
      <c r="F223" s="345">
        <v>0</v>
      </c>
      <c r="G223" s="345">
        <v>0</v>
      </c>
      <c r="H223" s="345">
        <v>0</v>
      </c>
      <c r="I223" s="345">
        <v>0</v>
      </c>
      <c r="J223" s="569">
        <v>0</v>
      </c>
      <c r="K223" s="209">
        <f>SUM(C223:J223)</f>
        <v>0</v>
      </c>
      <c r="L223" s="21">
        <v>0</v>
      </c>
      <c r="M223" s="21">
        <v>0</v>
      </c>
      <c r="N223" s="21">
        <v>0</v>
      </c>
      <c r="O223" s="559">
        <f>SUM(K223:N223)</f>
        <v>0</v>
      </c>
      <c r="P223" s="21"/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574">
        <v>0</v>
      </c>
      <c r="W223" s="268">
        <v>0</v>
      </c>
      <c r="X223" s="575">
        <f>SUM(V223:W223)</f>
        <v>0</v>
      </c>
      <c r="Y223" s="268">
        <v>0</v>
      </c>
      <c r="Z223" s="268">
        <v>0</v>
      </c>
      <c r="AA223" s="268">
        <v>0</v>
      </c>
      <c r="AB223" s="575">
        <f>SUM(Y223:AA223)</f>
        <v>0</v>
      </c>
      <c r="AC223" s="21">
        <v>0</v>
      </c>
      <c r="AD223" s="21">
        <v>0</v>
      </c>
      <c r="AE223" s="21">
        <v>0</v>
      </c>
      <c r="AF223" s="21">
        <v>0</v>
      </c>
      <c r="AG223" s="21">
        <v>0</v>
      </c>
      <c r="AH223" s="21">
        <v>0</v>
      </c>
      <c r="AI223" s="21">
        <v>0</v>
      </c>
      <c r="AJ223" s="559">
        <f>+Q223+R223+S223+T223+U223+X223+AB223+AC223+AD223+AE223+AF223+AG223+AH223+AI223</f>
        <v>0</v>
      </c>
      <c r="AL223" s="559">
        <v>0</v>
      </c>
      <c r="AN223" s="559">
        <f t="shared" si="239"/>
        <v>0</v>
      </c>
    </row>
    <row r="224" spans="1:40" x14ac:dyDescent="0.25">
      <c r="A224" s="22" t="s">
        <v>735</v>
      </c>
      <c r="B224" s="23" t="s">
        <v>736</v>
      </c>
      <c r="C224" s="342">
        <v>0</v>
      </c>
      <c r="D224" s="343">
        <v>0</v>
      </c>
      <c r="E224" s="343">
        <v>0</v>
      </c>
      <c r="F224" s="345">
        <v>0</v>
      </c>
      <c r="G224" s="345">
        <v>0</v>
      </c>
      <c r="H224" s="345">
        <v>0</v>
      </c>
      <c r="I224" s="345">
        <v>0</v>
      </c>
      <c r="J224" s="569">
        <v>0</v>
      </c>
      <c r="K224" s="209">
        <f>SUM(C224:J224)</f>
        <v>0</v>
      </c>
      <c r="L224" s="21">
        <v>0</v>
      </c>
      <c r="M224" s="21">
        <v>0</v>
      </c>
      <c r="N224" s="21">
        <v>0</v>
      </c>
      <c r="O224" s="559">
        <f>SUM(K224:N224)</f>
        <v>0</v>
      </c>
      <c r="P224" s="21"/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574">
        <v>0</v>
      </c>
      <c r="W224" s="268">
        <v>0</v>
      </c>
      <c r="X224" s="575">
        <f>SUM(V224:W224)</f>
        <v>0</v>
      </c>
      <c r="Y224" s="268">
        <v>0</v>
      </c>
      <c r="Z224" s="268">
        <v>0</v>
      </c>
      <c r="AA224" s="268">
        <v>0</v>
      </c>
      <c r="AB224" s="575">
        <f>SUM(Y224:AA224)</f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559">
        <f>+Q224+R224+S224+T224+U224+X224+AB224+AC224+AD224+AE224+AF224+AG224+AH224+AI224</f>
        <v>0</v>
      </c>
      <c r="AL224" s="559">
        <v>0</v>
      </c>
      <c r="AN224" s="559">
        <f t="shared" si="239"/>
        <v>0</v>
      </c>
    </row>
    <row r="225" spans="1:40" x14ac:dyDescent="0.25">
      <c r="A225" s="22" t="s">
        <v>737</v>
      </c>
      <c r="B225" s="23" t="s">
        <v>1424</v>
      </c>
      <c r="C225" s="342">
        <v>0</v>
      </c>
      <c r="D225" s="343">
        <v>2500000</v>
      </c>
      <c r="E225" s="343">
        <v>0</v>
      </c>
      <c r="F225" s="345">
        <v>0</v>
      </c>
      <c r="G225" s="345">
        <v>0</v>
      </c>
      <c r="H225" s="345">
        <v>0</v>
      </c>
      <c r="I225" s="345">
        <v>0</v>
      </c>
      <c r="J225" s="569">
        <v>0</v>
      </c>
      <c r="K225" s="209">
        <f>SUM(C225:J225)</f>
        <v>2500000</v>
      </c>
      <c r="L225" s="21">
        <v>0</v>
      </c>
      <c r="M225" s="21">
        <v>0</v>
      </c>
      <c r="N225" s="21">
        <v>0</v>
      </c>
      <c r="O225" s="559">
        <f>SUM(K225:N225)</f>
        <v>2500000</v>
      </c>
      <c r="P225" s="21"/>
      <c r="Q225" s="21">
        <v>0</v>
      </c>
      <c r="R225" s="209">
        <v>4500000</v>
      </c>
      <c r="S225" s="209">
        <v>200000</v>
      </c>
      <c r="T225" s="21">
        <v>0</v>
      </c>
      <c r="U225" s="21">
        <v>0</v>
      </c>
      <c r="V225" s="574">
        <v>0</v>
      </c>
      <c r="W225" s="268">
        <v>0</v>
      </c>
      <c r="X225" s="575">
        <f>SUM(V225:W225)</f>
        <v>0</v>
      </c>
      <c r="Y225" s="268">
        <v>0</v>
      </c>
      <c r="Z225" s="268">
        <v>0</v>
      </c>
      <c r="AA225" s="268">
        <v>0</v>
      </c>
      <c r="AB225" s="575">
        <f>SUM(Y225:AA225)</f>
        <v>0</v>
      </c>
      <c r="AC225" s="21">
        <v>0</v>
      </c>
      <c r="AD225" s="21">
        <v>0</v>
      </c>
      <c r="AE225" s="21">
        <v>0</v>
      </c>
      <c r="AF225" s="773">
        <v>710000</v>
      </c>
      <c r="AG225" s="21">
        <v>0</v>
      </c>
      <c r="AH225" s="21">
        <v>0</v>
      </c>
      <c r="AI225" s="21">
        <v>0</v>
      </c>
      <c r="AJ225" s="559">
        <f>+Q225+R225+S225+T225+U225+X225+AB225+AC225+AD225+AE225+AF225+AG225+AH225+AI225</f>
        <v>5410000</v>
      </c>
      <c r="AL225" s="559">
        <f>+'DETALLE PROG. III'!D102+'DETALLE PROG. III'!D272+'DETALLE PROG. III'!D347</f>
        <v>4000000</v>
      </c>
      <c r="AN225" s="559">
        <f t="shared" si="239"/>
        <v>11910000</v>
      </c>
    </row>
    <row r="226" spans="1:40" x14ac:dyDescent="0.25">
      <c r="A226" s="22"/>
      <c r="B226" s="23"/>
      <c r="C226" s="342"/>
      <c r="D226" s="343"/>
      <c r="E226" s="343"/>
      <c r="F226" s="345"/>
      <c r="G226" s="345"/>
      <c r="H226" s="345"/>
      <c r="I226" s="345"/>
      <c r="J226" s="569"/>
      <c r="O226" s="559"/>
      <c r="P226" s="21"/>
      <c r="V226" s="574"/>
      <c r="X226" s="575"/>
      <c r="AB226" s="575"/>
      <c r="AJ226" s="559"/>
      <c r="AL226" s="559"/>
      <c r="AN226" s="559"/>
    </row>
    <row r="227" spans="1:40" x14ac:dyDescent="0.25">
      <c r="A227" s="24" t="s">
        <v>739</v>
      </c>
      <c r="B227" s="25" t="s">
        <v>740</v>
      </c>
      <c r="C227" s="340">
        <f t="shared" ref="C227:O227" si="240">SUM(C228:C231)</f>
        <v>0</v>
      </c>
      <c r="D227" s="341">
        <f t="shared" ref="D227" si="241">SUM(D228:D231)</f>
        <v>0</v>
      </c>
      <c r="E227" s="341">
        <f t="shared" si="240"/>
        <v>0</v>
      </c>
      <c r="F227" s="341">
        <f t="shared" si="240"/>
        <v>0</v>
      </c>
      <c r="G227" s="341">
        <f t="shared" si="240"/>
        <v>0</v>
      </c>
      <c r="H227" s="341">
        <f t="shared" si="240"/>
        <v>0</v>
      </c>
      <c r="I227" s="341">
        <f t="shared" si="240"/>
        <v>0</v>
      </c>
      <c r="J227" s="370">
        <f t="shared" si="240"/>
        <v>0</v>
      </c>
      <c r="K227" s="564">
        <f t="shared" si="240"/>
        <v>0</v>
      </c>
      <c r="L227" s="564">
        <f t="shared" si="240"/>
        <v>0</v>
      </c>
      <c r="M227" s="564">
        <f t="shared" si="240"/>
        <v>0</v>
      </c>
      <c r="N227" s="564">
        <f>SUM(N228:N231)</f>
        <v>15194000</v>
      </c>
      <c r="O227" s="565">
        <f t="shared" si="240"/>
        <v>15194000</v>
      </c>
      <c r="P227" s="21"/>
      <c r="Q227" s="564">
        <f t="shared" ref="Q227:AJ227" si="242">SUM(Q228:Q231)</f>
        <v>0</v>
      </c>
      <c r="R227" s="564">
        <f t="shared" si="242"/>
        <v>0</v>
      </c>
      <c r="S227" s="564">
        <f t="shared" si="242"/>
        <v>0</v>
      </c>
      <c r="T227" s="564">
        <f>SUM(T228:T231)</f>
        <v>0</v>
      </c>
      <c r="U227" s="564">
        <f t="shared" si="242"/>
        <v>0</v>
      </c>
      <c r="V227" s="566">
        <f t="shared" si="242"/>
        <v>0</v>
      </c>
      <c r="W227" s="567">
        <f t="shared" si="242"/>
        <v>0</v>
      </c>
      <c r="X227" s="568">
        <f t="shared" si="242"/>
        <v>0</v>
      </c>
      <c r="Y227" s="567">
        <f t="shared" si="242"/>
        <v>0</v>
      </c>
      <c r="Z227" s="567">
        <f>SUM(Z228:Z231)</f>
        <v>0</v>
      </c>
      <c r="AA227" s="567">
        <f t="shared" si="242"/>
        <v>0</v>
      </c>
      <c r="AB227" s="568">
        <f t="shared" si="242"/>
        <v>0</v>
      </c>
      <c r="AC227" s="564">
        <f t="shared" si="242"/>
        <v>0</v>
      </c>
      <c r="AD227" s="564">
        <f t="shared" si="242"/>
        <v>0</v>
      </c>
      <c r="AE227" s="564">
        <f t="shared" si="242"/>
        <v>0</v>
      </c>
      <c r="AF227" s="564">
        <f t="shared" si="242"/>
        <v>0</v>
      </c>
      <c r="AG227" s="564">
        <f t="shared" si="242"/>
        <v>0</v>
      </c>
      <c r="AH227" s="564">
        <f t="shared" si="242"/>
        <v>0</v>
      </c>
      <c r="AI227" s="564">
        <f t="shared" si="242"/>
        <v>0</v>
      </c>
      <c r="AJ227" s="565">
        <f t="shared" si="242"/>
        <v>0</v>
      </c>
      <c r="AL227" s="565">
        <f>SUM(AL228:AL231)</f>
        <v>0</v>
      </c>
      <c r="AN227" s="565">
        <f>SUM(AN228:AN231)</f>
        <v>15194000</v>
      </c>
    </row>
    <row r="228" spans="1:40" x14ac:dyDescent="0.25">
      <c r="A228" s="22" t="s">
        <v>741</v>
      </c>
      <c r="B228" s="23" t="s">
        <v>742</v>
      </c>
      <c r="C228" s="342">
        <v>0</v>
      </c>
      <c r="D228" s="343">
        <v>0</v>
      </c>
      <c r="E228" s="343">
        <f>+'[7]GERENCIA '!D99</f>
        <v>0</v>
      </c>
      <c r="F228" s="345">
        <v>0</v>
      </c>
      <c r="G228" s="345">
        <f>+[7]TRIBUTARIO!D99</f>
        <v>0</v>
      </c>
      <c r="H228" s="345">
        <f>+[7]INFORMATICO!D99</f>
        <v>0</v>
      </c>
      <c r="I228" s="345">
        <f>+'[7]ARCHIVO '!D99</f>
        <v>0</v>
      </c>
      <c r="J228" s="569">
        <f>+[7]FINANCIERO!E99</f>
        <v>0</v>
      </c>
      <c r="K228" s="21">
        <v>0</v>
      </c>
      <c r="L228" s="21">
        <v>0</v>
      </c>
      <c r="M228" s="21">
        <v>0</v>
      </c>
      <c r="N228" s="773">
        <v>9052500</v>
      </c>
      <c r="O228" s="559">
        <f>SUM(K228:N228)</f>
        <v>9052500</v>
      </c>
      <c r="P228" s="21"/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574">
        <v>0</v>
      </c>
      <c r="W228" s="268">
        <v>0</v>
      </c>
      <c r="X228" s="575">
        <f>SUM(V228:W228)</f>
        <v>0</v>
      </c>
      <c r="Y228" s="268">
        <v>0</v>
      </c>
      <c r="Z228" s="268">
        <v>0</v>
      </c>
      <c r="AA228" s="268">
        <v>0</v>
      </c>
      <c r="AB228" s="575">
        <f>SUM(Y228:AA228)</f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559">
        <f>+Q228+R228+S228+T228+U228+X228+AB228+AC228+AD228+AE228+AF228+AG228+AH228+AI228</f>
        <v>0</v>
      </c>
      <c r="AL228" s="559">
        <v>0</v>
      </c>
      <c r="AN228" s="559">
        <f t="shared" ref="AN228:AN231" si="243">+O228+AJ228+AL228</f>
        <v>9052500</v>
      </c>
    </row>
    <row r="229" spans="1:40" x14ac:dyDescent="0.25">
      <c r="A229" s="22" t="s">
        <v>743</v>
      </c>
      <c r="B229" s="23" t="s">
        <v>744</v>
      </c>
      <c r="C229" s="342">
        <v>0</v>
      </c>
      <c r="D229" s="343">
        <v>0</v>
      </c>
      <c r="E229" s="343">
        <v>0</v>
      </c>
      <c r="F229" s="345">
        <v>0</v>
      </c>
      <c r="G229" s="345">
        <f>+[7]TRIBUTARIO!D100</f>
        <v>0</v>
      </c>
      <c r="H229" s="345">
        <f>+[7]INFORMATICO!D100</f>
        <v>0</v>
      </c>
      <c r="I229" s="345">
        <f>+'[7]ARCHIVO '!D100</f>
        <v>0</v>
      </c>
      <c r="J229" s="569">
        <f>+[7]FINANCIERO!E100</f>
        <v>0</v>
      </c>
      <c r="K229" s="21">
        <v>0</v>
      </c>
      <c r="L229" s="21">
        <v>0</v>
      </c>
      <c r="M229" s="21">
        <v>0</v>
      </c>
      <c r="N229" s="21">
        <v>0</v>
      </c>
      <c r="O229" s="559">
        <f>SUM(K229:N229)</f>
        <v>0</v>
      </c>
      <c r="P229" s="21"/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574">
        <v>0</v>
      </c>
      <c r="W229" s="268">
        <v>0</v>
      </c>
      <c r="X229" s="575">
        <f>SUM(V229:W229)</f>
        <v>0</v>
      </c>
      <c r="Y229" s="268">
        <v>0</v>
      </c>
      <c r="Z229" s="268">
        <v>0</v>
      </c>
      <c r="AA229" s="268">
        <v>0</v>
      </c>
      <c r="AB229" s="575">
        <f>SUM(Y229:AA229)</f>
        <v>0</v>
      </c>
      <c r="AC229" s="21">
        <v>0</v>
      </c>
      <c r="AD229" s="21">
        <v>0</v>
      </c>
      <c r="AE229" s="21">
        <v>0</v>
      </c>
      <c r="AF229" s="21">
        <v>0</v>
      </c>
      <c r="AG229" s="21">
        <v>0</v>
      </c>
      <c r="AH229" s="21">
        <v>0</v>
      </c>
      <c r="AI229" s="21">
        <v>0</v>
      </c>
      <c r="AJ229" s="559">
        <f>+Q229+R229+S229+T229+U229+X229+AB229+AC229+AD229+AE229+AF229+AG229+AH229+AI229</f>
        <v>0</v>
      </c>
      <c r="AL229" s="559">
        <v>0</v>
      </c>
      <c r="AN229" s="559">
        <f t="shared" si="243"/>
        <v>0</v>
      </c>
    </row>
    <row r="230" spans="1:40" x14ac:dyDescent="0.25">
      <c r="A230" s="22" t="s">
        <v>745</v>
      </c>
      <c r="B230" s="23" t="s">
        <v>746</v>
      </c>
      <c r="C230" s="342">
        <v>0</v>
      </c>
      <c r="D230" s="343">
        <v>0</v>
      </c>
      <c r="E230" s="343">
        <v>0</v>
      </c>
      <c r="F230" s="345">
        <v>0</v>
      </c>
      <c r="G230" s="345">
        <f>+[7]TRIBUTARIO!D101</f>
        <v>0</v>
      </c>
      <c r="H230" s="345">
        <f>+[7]INFORMATICO!D101</f>
        <v>0</v>
      </c>
      <c r="I230" s="345">
        <f>+'[7]ARCHIVO '!D101</f>
        <v>0</v>
      </c>
      <c r="J230" s="569">
        <f>+[7]FINANCIERO!E101</f>
        <v>0</v>
      </c>
      <c r="K230" s="21">
        <v>0</v>
      </c>
      <c r="L230" s="21">
        <v>0</v>
      </c>
      <c r="M230" s="21">
        <v>0</v>
      </c>
      <c r="N230" s="773">
        <v>6141500</v>
      </c>
      <c r="O230" s="559">
        <f>SUM(K230:N230)</f>
        <v>6141500</v>
      </c>
      <c r="P230" s="21"/>
      <c r="Q230" s="21">
        <v>0</v>
      </c>
      <c r="R230" s="21">
        <v>0</v>
      </c>
      <c r="S230" s="21">
        <v>0</v>
      </c>
      <c r="T230" s="21">
        <v>0</v>
      </c>
      <c r="U230" s="21">
        <v>0</v>
      </c>
      <c r="V230" s="574">
        <v>0</v>
      </c>
      <c r="W230" s="268">
        <v>0</v>
      </c>
      <c r="X230" s="575">
        <f>SUM(V230:W230)</f>
        <v>0</v>
      </c>
      <c r="Y230" s="268">
        <v>0</v>
      </c>
      <c r="Z230" s="268">
        <v>0</v>
      </c>
      <c r="AA230" s="268">
        <v>0</v>
      </c>
      <c r="AB230" s="575">
        <f>SUM(Y230:AA230)</f>
        <v>0</v>
      </c>
      <c r="AC230" s="21">
        <v>0</v>
      </c>
      <c r="AD230" s="21">
        <v>0</v>
      </c>
      <c r="AE230" s="21">
        <v>0</v>
      </c>
      <c r="AF230" s="21">
        <v>0</v>
      </c>
      <c r="AG230" s="21">
        <v>0</v>
      </c>
      <c r="AH230" s="21">
        <v>0</v>
      </c>
      <c r="AI230" s="21">
        <v>0</v>
      </c>
      <c r="AJ230" s="559">
        <f>+Q230+R230+S230+T230+U230+X230+AB230+AC230+AD230+AE230+AF230+AG230+AH230+AI230</f>
        <v>0</v>
      </c>
      <c r="AL230" s="559">
        <v>0</v>
      </c>
      <c r="AN230" s="559">
        <f t="shared" si="243"/>
        <v>6141500</v>
      </c>
    </row>
    <row r="231" spans="1:40" x14ac:dyDescent="0.25">
      <c r="A231" s="22" t="s">
        <v>747</v>
      </c>
      <c r="B231" s="23" t="s">
        <v>748</v>
      </c>
      <c r="C231" s="342">
        <v>0</v>
      </c>
      <c r="D231" s="343">
        <v>0</v>
      </c>
      <c r="E231" s="343">
        <f>+'[7]GERENCIA '!D102</f>
        <v>0</v>
      </c>
      <c r="F231" s="345">
        <v>0</v>
      </c>
      <c r="G231" s="345">
        <f>+[7]TRIBUTARIO!D102</f>
        <v>0</v>
      </c>
      <c r="H231" s="345">
        <f>+[7]INFORMATICO!D102</f>
        <v>0</v>
      </c>
      <c r="I231" s="345">
        <f>+'[7]ARCHIVO '!D102</f>
        <v>0</v>
      </c>
      <c r="J231" s="569">
        <f>+[7]FINANCIERO!E102</f>
        <v>0</v>
      </c>
      <c r="K231" s="21">
        <v>0</v>
      </c>
      <c r="L231" s="21">
        <v>0</v>
      </c>
      <c r="M231" s="21">
        <v>0</v>
      </c>
      <c r="N231" s="21">
        <v>0</v>
      </c>
      <c r="O231" s="559">
        <f>SUM(K231:N231)</f>
        <v>0</v>
      </c>
      <c r="P231" s="21"/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574">
        <v>0</v>
      </c>
      <c r="W231" s="268">
        <v>0</v>
      </c>
      <c r="X231" s="575">
        <f>SUM(V231:W231)</f>
        <v>0</v>
      </c>
      <c r="Y231" s="268">
        <v>0</v>
      </c>
      <c r="Z231" s="268">
        <v>0</v>
      </c>
      <c r="AA231" s="268">
        <v>0</v>
      </c>
      <c r="AB231" s="575">
        <f>SUM(Y231:AA231)</f>
        <v>0</v>
      </c>
      <c r="AC231" s="21">
        <v>0</v>
      </c>
      <c r="AD231" s="21">
        <v>0</v>
      </c>
      <c r="AE231" s="21">
        <v>0</v>
      </c>
      <c r="AF231" s="21">
        <v>0</v>
      </c>
      <c r="AG231" s="21">
        <v>0</v>
      </c>
      <c r="AH231" s="21">
        <v>0</v>
      </c>
      <c r="AI231" s="21">
        <v>0</v>
      </c>
      <c r="AJ231" s="559">
        <f>+Q231+R231+S231+T231+U231+X231+AB231+AC231+AD231+AE231+AF231+AG231+AH231+AI231</f>
        <v>0</v>
      </c>
      <c r="AL231" s="559">
        <v>0</v>
      </c>
      <c r="AN231" s="559">
        <f t="shared" si="243"/>
        <v>0</v>
      </c>
    </row>
    <row r="232" spans="1:40" x14ac:dyDescent="0.25">
      <c r="A232" s="24" t="s">
        <v>749</v>
      </c>
      <c r="B232" s="25" t="s">
        <v>750</v>
      </c>
      <c r="C232" s="340">
        <f>SUM(C233:C237)</f>
        <v>0</v>
      </c>
      <c r="D232" s="341">
        <f t="shared" ref="D232" si="244">SUM(D233:D237)</f>
        <v>0</v>
      </c>
      <c r="E232" s="341">
        <f t="shared" ref="E232:J232" si="245">SUM(E233:E237)</f>
        <v>0</v>
      </c>
      <c r="F232" s="341">
        <f t="shared" si="245"/>
        <v>0</v>
      </c>
      <c r="G232" s="341">
        <f t="shared" si="245"/>
        <v>0</v>
      </c>
      <c r="H232" s="341">
        <f t="shared" si="245"/>
        <v>0</v>
      </c>
      <c r="I232" s="341">
        <f t="shared" si="245"/>
        <v>0</v>
      </c>
      <c r="J232" s="370">
        <f t="shared" si="245"/>
        <v>0</v>
      </c>
      <c r="K232" s="564">
        <f>SUM(K233:K237)</f>
        <v>0</v>
      </c>
      <c r="L232" s="564">
        <f>SUM(L233:L237)</f>
        <v>0</v>
      </c>
      <c r="M232" s="564">
        <f>SUM(M233:M237)</f>
        <v>0</v>
      </c>
      <c r="N232" s="564">
        <f>SUM(N233:N237)</f>
        <v>3550000</v>
      </c>
      <c r="O232" s="565">
        <f>SUM(O233:O237)</f>
        <v>3550000</v>
      </c>
      <c r="P232" s="21"/>
      <c r="Q232" s="564">
        <f t="shared" ref="Q232:AI232" si="246">SUM(Q233:Q237)</f>
        <v>355000</v>
      </c>
      <c r="R232" s="564">
        <f t="shared" si="246"/>
        <v>800000</v>
      </c>
      <c r="S232" s="564">
        <f t="shared" si="246"/>
        <v>0</v>
      </c>
      <c r="T232" s="564">
        <f>SUM(T233:T237)</f>
        <v>0</v>
      </c>
      <c r="U232" s="564">
        <f t="shared" si="246"/>
        <v>0</v>
      </c>
      <c r="V232" s="566">
        <f>SUM(V233:V237)</f>
        <v>106500</v>
      </c>
      <c r="W232" s="567">
        <f t="shared" si="246"/>
        <v>0</v>
      </c>
      <c r="X232" s="568">
        <f t="shared" si="246"/>
        <v>106500</v>
      </c>
      <c r="Y232" s="567">
        <f t="shared" si="246"/>
        <v>106500</v>
      </c>
      <c r="Z232" s="567">
        <f>SUM(Z233:Z237)</f>
        <v>0</v>
      </c>
      <c r="AA232" s="567">
        <f t="shared" si="246"/>
        <v>0</v>
      </c>
      <c r="AB232" s="568">
        <f t="shared" si="246"/>
        <v>106500</v>
      </c>
      <c r="AC232" s="564">
        <f t="shared" si="246"/>
        <v>0</v>
      </c>
      <c r="AD232" s="564">
        <f t="shared" si="246"/>
        <v>0</v>
      </c>
      <c r="AE232" s="564">
        <f t="shared" si="246"/>
        <v>0</v>
      </c>
      <c r="AF232" s="564">
        <f>SUM(AF233:AF237)</f>
        <v>71000</v>
      </c>
      <c r="AG232" s="564">
        <f t="shared" si="246"/>
        <v>0</v>
      </c>
      <c r="AH232" s="564">
        <f t="shared" si="246"/>
        <v>0</v>
      </c>
      <c r="AI232" s="564">
        <f t="shared" si="246"/>
        <v>0</v>
      </c>
      <c r="AJ232" s="565">
        <f>SUM(AJ233:AJ237)</f>
        <v>1439000</v>
      </c>
      <c r="AL232" s="565">
        <f>SUM(AL233:AL237)</f>
        <v>4000000</v>
      </c>
      <c r="AN232" s="565">
        <f>SUM(AN233:AN237)</f>
        <v>8989000</v>
      </c>
    </row>
    <row r="233" spans="1:40" x14ac:dyDescent="0.25">
      <c r="A233" s="22" t="s">
        <v>751</v>
      </c>
      <c r="B233" s="23" t="s">
        <v>752</v>
      </c>
      <c r="C233" s="342">
        <v>0</v>
      </c>
      <c r="D233" s="343">
        <v>0</v>
      </c>
      <c r="E233" s="343">
        <v>0</v>
      </c>
      <c r="F233" s="345">
        <v>0</v>
      </c>
      <c r="G233" s="345">
        <v>0</v>
      </c>
      <c r="H233" s="345">
        <v>0</v>
      </c>
      <c r="I233" s="345">
        <v>0</v>
      </c>
      <c r="J233" s="569">
        <v>0</v>
      </c>
      <c r="K233" s="21">
        <v>0</v>
      </c>
      <c r="L233" s="21">
        <v>0</v>
      </c>
      <c r="M233" s="21">
        <v>0</v>
      </c>
      <c r="N233" s="21">
        <v>0</v>
      </c>
      <c r="O233" s="559">
        <f>SUM(K233:N233)</f>
        <v>0</v>
      </c>
      <c r="P233" s="21"/>
      <c r="Q233" s="21">
        <v>0</v>
      </c>
      <c r="R233" s="21">
        <v>0</v>
      </c>
      <c r="S233" s="21">
        <v>0</v>
      </c>
      <c r="T233" s="21">
        <v>0</v>
      </c>
      <c r="U233" s="21">
        <v>0</v>
      </c>
      <c r="V233" s="574">
        <v>0</v>
      </c>
      <c r="W233" s="268">
        <v>0</v>
      </c>
      <c r="X233" s="575">
        <f>SUM(V233:W233)</f>
        <v>0</v>
      </c>
      <c r="Y233" s="268">
        <v>0</v>
      </c>
      <c r="Z233" s="268">
        <v>0</v>
      </c>
      <c r="AA233" s="268">
        <v>0</v>
      </c>
      <c r="AB233" s="575">
        <f>SUM(Y233:AA233)</f>
        <v>0</v>
      </c>
      <c r="AC233" s="21">
        <v>0</v>
      </c>
      <c r="AD233" s="21">
        <v>0</v>
      </c>
      <c r="AE233" s="21">
        <v>0</v>
      </c>
      <c r="AF233" s="21">
        <v>0</v>
      </c>
      <c r="AG233" s="21">
        <v>0</v>
      </c>
      <c r="AH233" s="21">
        <v>0</v>
      </c>
      <c r="AI233" s="21">
        <v>0</v>
      </c>
      <c r="AJ233" s="559">
        <f>+Q233+R233+S233+T233+U233+X233+AB233+AC233+AD233+AE233+AF233+AG233+AH233+AI233</f>
        <v>0</v>
      </c>
      <c r="AL233" s="559">
        <f>+'DETALLE PROG. III'!D147</f>
        <v>4000000</v>
      </c>
      <c r="AN233" s="559">
        <f t="shared" ref="AN233:AN237" si="247">+O233+AJ233+AL233</f>
        <v>4000000</v>
      </c>
    </row>
    <row r="234" spans="1:40" x14ac:dyDescent="0.25">
      <c r="A234" s="22" t="s">
        <v>753</v>
      </c>
      <c r="B234" s="23" t="s">
        <v>754</v>
      </c>
      <c r="C234" s="342">
        <v>0</v>
      </c>
      <c r="D234" s="343">
        <v>0</v>
      </c>
      <c r="E234" s="343">
        <v>0</v>
      </c>
      <c r="F234" s="345">
        <v>0</v>
      </c>
      <c r="G234" s="345">
        <v>0</v>
      </c>
      <c r="H234" s="345">
        <v>0</v>
      </c>
      <c r="I234" s="345">
        <v>0</v>
      </c>
      <c r="J234" s="569">
        <v>0</v>
      </c>
      <c r="K234" s="21">
        <v>0</v>
      </c>
      <c r="L234" s="21">
        <v>0</v>
      </c>
      <c r="M234" s="21">
        <v>0</v>
      </c>
      <c r="N234" s="21">
        <v>0</v>
      </c>
      <c r="O234" s="559">
        <f>SUM(K234:N234)</f>
        <v>0</v>
      </c>
      <c r="P234" s="21"/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574">
        <v>0</v>
      </c>
      <c r="W234" s="268">
        <v>0</v>
      </c>
      <c r="X234" s="575">
        <f>SUM(V234:W234)</f>
        <v>0</v>
      </c>
      <c r="Y234" s="268">
        <v>0</v>
      </c>
      <c r="Z234" s="268">
        <v>0</v>
      </c>
      <c r="AA234" s="268">
        <v>0</v>
      </c>
      <c r="AB234" s="575">
        <f>SUM(Y234:AA234)</f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0</v>
      </c>
      <c r="AH234" s="21">
        <v>0</v>
      </c>
      <c r="AI234" s="21">
        <v>0</v>
      </c>
      <c r="AJ234" s="559">
        <f>+Q234+R234+S234+T234+U234+X234+AB234+AC234+AD234+AE234+AF234+AG234+AH234+AI234</f>
        <v>0</v>
      </c>
      <c r="AL234" s="559">
        <v>0</v>
      </c>
      <c r="AN234" s="559">
        <f t="shared" si="247"/>
        <v>0</v>
      </c>
    </row>
    <row r="235" spans="1:40" x14ac:dyDescent="0.25">
      <c r="A235" s="22" t="s">
        <v>755</v>
      </c>
      <c r="B235" s="23" t="s">
        <v>756</v>
      </c>
      <c r="C235" s="342">
        <v>0</v>
      </c>
      <c r="D235" s="343">
        <v>0</v>
      </c>
      <c r="E235" s="343">
        <v>0</v>
      </c>
      <c r="F235" s="345">
        <v>0</v>
      </c>
      <c r="G235" s="345">
        <v>0</v>
      </c>
      <c r="H235" s="345">
        <v>0</v>
      </c>
      <c r="I235" s="345">
        <v>0</v>
      </c>
      <c r="J235" s="569">
        <v>0</v>
      </c>
      <c r="K235" s="21">
        <v>0</v>
      </c>
      <c r="L235" s="21">
        <v>0</v>
      </c>
      <c r="M235" s="21">
        <v>0</v>
      </c>
      <c r="N235" s="21">
        <v>0</v>
      </c>
      <c r="O235" s="559">
        <f>SUM(K235:N235)</f>
        <v>0</v>
      </c>
      <c r="P235" s="21"/>
      <c r="Q235" s="21">
        <v>0</v>
      </c>
      <c r="R235" s="21">
        <v>0</v>
      </c>
      <c r="S235" s="21">
        <v>0</v>
      </c>
      <c r="T235" s="21">
        <v>0</v>
      </c>
      <c r="U235" s="21">
        <v>0</v>
      </c>
      <c r="V235" s="574">
        <v>0</v>
      </c>
      <c r="W235" s="268">
        <v>0</v>
      </c>
      <c r="X235" s="575">
        <f>SUM(V235:W235)</f>
        <v>0</v>
      </c>
      <c r="Y235" s="268">
        <v>0</v>
      </c>
      <c r="Z235" s="268">
        <v>0</v>
      </c>
      <c r="AA235" s="268">
        <v>0</v>
      </c>
      <c r="AB235" s="575">
        <f>SUM(Y235:AA235)</f>
        <v>0</v>
      </c>
      <c r="AC235" s="21">
        <v>0</v>
      </c>
      <c r="AD235" s="21">
        <v>0</v>
      </c>
      <c r="AE235" s="21">
        <v>0</v>
      </c>
      <c r="AF235" s="21">
        <v>0</v>
      </c>
      <c r="AG235" s="21">
        <v>0</v>
      </c>
      <c r="AH235" s="21">
        <v>0</v>
      </c>
      <c r="AI235" s="21">
        <v>0</v>
      </c>
      <c r="AJ235" s="559">
        <f>+Q235+R235+S235+T235+U235+X235+AB235+AC235+AD235+AE235+AF235+AG235+AH235+AI235</f>
        <v>0</v>
      </c>
      <c r="AL235" s="559">
        <v>0</v>
      </c>
      <c r="AN235" s="559">
        <f t="shared" si="247"/>
        <v>0</v>
      </c>
    </row>
    <row r="236" spans="1:40" x14ac:dyDescent="0.25">
      <c r="A236" s="22" t="s">
        <v>757</v>
      </c>
      <c r="B236" s="23" t="s">
        <v>758</v>
      </c>
      <c r="C236" s="342">
        <v>0</v>
      </c>
      <c r="D236" s="343">
        <v>0</v>
      </c>
      <c r="E236" s="343">
        <v>0</v>
      </c>
      <c r="F236" s="345">
        <v>0</v>
      </c>
      <c r="G236" s="345">
        <v>0</v>
      </c>
      <c r="H236" s="345">
        <v>0</v>
      </c>
      <c r="I236" s="345">
        <v>0</v>
      </c>
      <c r="J236" s="569">
        <v>0</v>
      </c>
      <c r="K236" s="21">
        <v>0</v>
      </c>
      <c r="L236" s="21">
        <v>0</v>
      </c>
      <c r="M236" s="21">
        <v>0</v>
      </c>
      <c r="N236" s="21">
        <v>0</v>
      </c>
      <c r="O236" s="559">
        <f>SUM(K236:N236)</f>
        <v>0</v>
      </c>
      <c r="P236" s="21"/>
      <c r="Q236" s="21">
        <v>0</v>
      </c>
      <c r="R236" s="21">
        <v>0</v>
      </c>
      <c r="S236" s="21">
        <v>0</v>
      </c>
      <c r="T236" s="21">
        <v>0</v>
      </c>
      <c r="U236" s="21">
        <v>0</v>
      </c>
      <c r="V236" s="574">
        <v>0</v>
      </c>
      <c r="W236" s="268">
        <v>0</v>
      </c>
      <c r="X236" s="575">
        <f>SUM(V236:W236)</f>
        <v>0</v>
      </c>
      <c r="Y236" s="268">
        <v>0</v>
      </c>
      <c r="Z236" s="268">
        <v>0</v>
      </c>
      <c r="AA236" s="268">
        <v>0</v>
      </c>
      <c r="AB236" s="575">
        <f>SUM(Y236:AA236)</f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21">
        <v>0</v>
      </c>
      <c r="AJ236" s="559">
        <f>+Q236+R236+S236+T236+U236+X236+AB236+AC236+AD236+AE236+AF236+AG236+AH236+AI236</f>
        <v>0</v>
      </c>
      <c r="AL236" s="559">
        <v>0</v>
      </c>
      <c r="AN236" s="559">
        <f t="shared" si="247"/>
        <v>0</v>
      </c>
    </row>
    <row r="237" spans="1:40" x14ac:dyDescent="0.25">
      <c r="A237" s="22" t="s">
        <v>759</v>
      </c>
      <c r="B237" s="23" t="s">
        <v>760</v>
      </c>
      <c r="C237" s="342">
        <v>0</v>
      </c>
      <c r="D237" s="343">
        <v>0</v>
      </c>
      <c r="E237" s="343">
        <v>0</v>
      </c>
      <c r="F237" s="345">
        <v>0</v>
      </c>
      <c r="G237" s="345">
        <v>0</v>
      </c>
      <c r="H237" s="345">
        <v>0</v>
      </c>
      <c r="I237" s="345">
        <v>0</v>
      </c>
      <c r="J237" s="569">
        <v>0</v>
      </c>
      <c r="K237" s="21">
        <v>0</v>
      </c>
      <c r="L237" s="21">
        <v>0</v>
      </c>
      <c r="M237" s="21">
        <v>0</v>
      </c>
      <c r="N237" s="773">
        <v>3550000</v>
      </c>
      <c r="O237" s="559">
        <f>SUM(K237:N237)</f>
        <v>3550000</v>
      </c>
      <c r="P237" s="21"/>
      <c r="Q237" s="775">
        <v>355000</v>
      </c>
      <c r="R237" s="332">
        <v>800000</v>
      </c>
      <c r="S237" s="21">
        <v>0</v>
      </c>
      <c r="T237" s="21">
        <v>0</v>
      </c>
      <c r="U237" s="21">
        <v>0</v>
      </c>
      <c r="V237" s="777">
        <v>106500</v>
      </c>
      <c r="W237" s="268">
        <v>0</v>
      </c>
      <c r="X237" s="575">
        <f>SUM(V237:W237)</f>
        <v>106500</v>
      </c>
      <c r="Y237" s="775">
        <v>106500</v>
      </c>
      <c r="Z237" s="268">
        <v>0</v>
      </c>
      <c r="AA237" s="268">
        <v>0</v>
      </c>
      <c r="AB237" s="575">
        <f>SUM(Y237:AA237)</f>
        <v>106500</v>
      </c>
      <c r="AC237" s="21">
        <v>0</v>
      </c>
      <c r="AD237" s="21">
        <v>0</v>
      </c>
      <c r="AE237" s="21">
        <v>0</v>
      </c>
      <c r="AF237" s="773">
        <v>71000</v>
      </c>
      <c r="AG237" s="21">
        <v>0</v>
      </c>
      <c r="AH237" s="21">
        <v>0</v>
      </c>
      <c r="AI237" s="21">
        <v>0</v>
      </c>
      <c r="AJ237" s="559">
        <f>+Q237+R237+S237+T237+U237+X237+AB237+AC237+AD237+AE237+AF237+AG237+AH237+AI237</f>
        <v>1439000</v>
      </c>
      <c r="AL237" s="559">
        <f>+'DETALLE PROG. III'!D148</f>
        <v>0</v>
      </c>
      <c r="AN237" s="559">
        <f t="shared" si="247"/>
        <v>4989000</v>
      </c>
    </row>
    <row r="238" spans="1:40" x14ac:dyDescent="0.25">
      <c r="A238" s="24" t="s">
        <v>761</v>
      </c>
      <c r="B238" s="25" t="s">
        <v>762</v>
      </c>
      <c r="C238" s="340">
        <f>SUM(C239:C242)</f>
        <v>0</v>
      </c>
      <c r="D238" s="341">
        <f t="shared" ref="D238" si="248">SUM(D239:D242)</f>
        <v>0</v>
      </c>
      <c r="E238" s="341">
        <f t="shared" ref="E238:J238" si="249">SUM(E239:E242)</f>
        <v>0</v>
      </c>
      <c r="F238" s="341">
        <f t="shared" si="249"/>
        <v>0</v>
      </c>
      <c r="G238" s="341">
        <f t="shared" si="249"/>
        <v>0</v>
      </c>
      <c r="H238" s="341">
        <f t="shared" si="249"/>
        <v>0</v>
      </c>
      <c r="I238" s="341">
        <f t="shared" si="249"/>
        <v>0</v>
      </c>
      <c r="J238" s="370">
        <f t="shared" si="249"/>
        <v>0</v>
      </c>
      <c r="K238" s="564">
        <f>SUM(K239:K242)</f>
        <v>0</v>
      </c>
      <c r="L238" s="564">
        <f>SUM(L239:L241)</f>
        <v>0</v>
      </c>
      <c r="M238" s="564">
        <f>SUM(M239:M241)</f>
        <v>0</v>
      </c>
      <c r="N238" s="564">
        <f>SUM(N239:N241)</f>
        <v>0</v>
      </c>
      <c r="O238" s="565">
        <f>SUM(O239:O241)</f>
        <v>0</v>
      </c>
      <c r="P238" s="21"/>
      <c r="Q238" s="564">
        <f t="shared" ref="Q238:AJ238" si="250">SUM(Q239:Q241)</f>
        <v>0</v>
      </c>
      <c r="R238" s="564">
        <f t="shared" si="250"/>
        <v>0</v>
      </c>
      <c r="S238" s="564">
        <f t="shared" si="250"/>
        <v>0</v>
      </c>
      <c r="T238" s="564">
        <f>SUM(T239:T241)</f>
        <v>0</v>
      </c>
      <c r="U238" s="564">
        <f t="shared" si="250"/>
        <v>0</v>
      </c>
      <c r="V238" s="566">
        <f t="shared" si="250"/>
        <v>0</v>
      </c>
      <c r="W238" s="567">
        <f t="shared" si="250"/>
        <v>0</v>
      </c>
      <c r="X238" s="568">
        <f t="shared" si="250"/>
        <v>0</v>
      </c>
      <c r="Y238" s="567">
        <f t="shared" si="250"/>
        <v>0</v>
      </c>
      <c r="Z238" s="567">
        <f>SUM(Z239:Z241)</f>
        <v>0</v>
      </c>
      <c r="AA238" s="567">
        <f t="shared" si="250"/>
        <v>0</v>
      </c>
      <c r="AB238" s="568">
        <f t="shared" si="250"/>
        <v>0</v>
      </c>
      <c r="AC238" s="564">
        <f t="shared" si="250"/>
        <v>0</v>
      </c>
      <c r="AD238" s="564">
        <f t="shared" si="250"/>
        <v>0</v>
      </c>
      <c r="AE238" s="564">
        <f t="shared" si="250"/>
        <v>0</v>
      </c>
      <c r="AF238" s="564">
        <f t="shared" si="250"/>
        <v>0</v>
      </c>
      <c r="AG238" s="564">
        <f t="shared" si="250"/>
        <v>0</v>
      </c>
      <c r="AH238" s="564">
        <f t="shared" si="250"/>
        <v>0</v>
      </c>
      <c r="AI238" s="564">
        <f t="shared" si="250"/>
        <v>0</v>
      </c>
      <c r="AJ238" s="565">
        <f t="shared" si="250"/>
        <v>0</v>
      </c>
      <c r="AL238" s="565">
        <f>SUM(AL239:AL241)</f>
        <v>0</v>
      </c>
      <c r="AN238" s="565">
        <f>SUM(AN239:AN241)</f>
        <v>0</v>
      </c>
    </row>
    <row r="239" spans="1:40" x14ac:dyDescent="0.25">
      <c r="A239" s="22" t="s">
        <v>763</v>
      </c>
      <c r="B239" s="23" t="s">
        <v>764</v>
      </c>
      <c r="C239" s="342">
        <v>0</v>
      </c>
      <c r="D239" s="343">
        <v>0</v>
      </c>
      <c r="E239" s="343">
        <v>0</v>
      </c>
      <c r="F239" s="345">
        <v>0</v>
      </c>
      <c r="G239" s="345">
        <v>0</v>
      </c>
      <c r="H239" s="345">
        <v>0</v>
      </c>
      <c r="I239" s="345">
        <v>0</v>
      </c>
      <c r="J239" s="569">
        <v>0</v>
      </c>
      <c r="K239" s="21">
        <v>0</v>
      </c>
      <c r="L239" s="21">
        <v>0</v>
      </c>
      <c r="M239" s="21">
        <v>0</v>
      </c>
      <c r="N239" s="21">
        <v>0</v>
      </c>
      <c r="O239" s="559">
        <f>SUM(K239:N239)</f>
        <v>0</v>
      </c>
      <c r="P239" s="21"/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574">
        <v>0</v>
      </c>
      <c r="W239" s="268">
        <v>0</v>
      </c>
      <c r="X239" s="575">
        <f>SUM(V239:W239)</f>
        <v>0</v>
      </c>
      <c r="Y239" s="268">
        <v>0</v>
      </c>
      <c r="Z239" s="268">
        <v>0</v>
      </c>
      <c r="AA239" s="268">
        <v>0</v>
      </c>
      <c r="AB239" s="575">
        <f>SUM(Y239:AA239)</f>
        <v>0</v>
      </c>
      <c r="AC239" s="21">
        <v>0</v>
      </c>
      <c r="AD239" s="21">
        <v>0</v>
      </c>
      <c r="AE239" s="21">
        <v>0</v>
      </c>
      <c r="AF239" s="21">
        <v>0</v>
      </c>
      <c r="AG239" s="21">
        <v>0</v>
      </c>
      <c r="AH239" s="21">
        <v>0</v>
      </c>
      <c r="AI239" s="21">
        <v>0</v>
      </c>
      <c r="AJ239" s="559">
        <f>+Q239+R239+S239+T239+U239+X239+AB239+AC239+AD239+AE239+AF239+AG239+AH239+AI239</f>
        <v>0</v>
      </c>
      <c r="AL239" s="559">
        <v>0</v>
      </c>
      <c r="AN239" s="559">
        <f t="shared" ref="AN239:AN242" si="251">+O239+AJ239+AL239</f>
        <v>0</v>
      </c>
    </row>
    <row r="240" spans="1:40" x14ac:dyDescent="0.25">
      <c r="A240" s="22" t="s">
        <v>765</v>
      </c>
      <c r="B240" s="23" t="s">
        <v>766</v>
      </c>
      <c r="C240" s="342">
        <v>0</v>
      </c>
      <c r="D240" s="343">
        <v>0</v>
      </c>
      <c r="E240" s="343">
        <v>0</v>
      </c>
      <c r="F240" s="345">
        <v>0</v>
      </c>
      <c r="G240" s="345">
        <v>0</v>
      </c>
      <c r="H240" s="345">
        <v>0</v>
      </c>
      <c r="I240" s="345">
        <v>0</v>
      </c>
      <c r="J240" s="569">
        <v>0</v>
      </c>
      <c r="K240" s="21">
        <v>0</v>
      </c>
      <c r="L240" s="21">
        <v>0</v>
      </c>
      <c r="M240" s="21">
        <v>0</v>
      </c>
      <c r="N240" s="21">
        <v>0</v>
      </c>
      <c r="O240" s="559">
        <f>SUM(K240:N240)</f>
        <v>0</v>
      </c>
      <c r="P240" s="21"/>
      <c r="Q240" s="21">
        <v>0</v>
      </c>
      <c r="R240" s="21">
        <v>0</v>
      </c>
      <c r="S240" s="21">
        <v>0</v>
      </c>
      <c r="T240" s="21">
        <v>0</v>
      </c>
      <c r="U240" s="21">
        <v>0</v>
      </c>
      <c r="V240" s="574">
        <v>0</v>
      </c>
      <c r="W240" s="268">
        <v>0</v>
      </c>
      <c r="X240" s="575">
        <f>SUM(V240:W240)</f>
        <v>0</v>
      </c>
      <c r="Y240" s="268">
        <v>0</v>
      </c>
      <c r="Z240" s="268">
        <v>0</v>
      </c>
      <c r="AA240" s="268">
        <v>0</v>
      </c>
      <c r="AB240" s="575">
        <f>SUM(Y240:AA240)</f>
        <v>0</v>
      </c>
      <c r="AC240" s="21">
        <v>0</v>
      </c>
      <c r="AD240" s="21">
        <v>0</v>
      </c>
      <c r="AE240" s="21">
        <v>0</v>
      </c>
      <c r="AF240" s="21">
        <v>0</v>
      </c>
      <c r="AG240" s="21">
        <v>0</v>
      </c>
      <c r="AH240" s="21">
        <v>0</v>
      </c>
      <c r="AI240" s="21">
        <v>0</v>
      </c>
      <c r="AJ240" s="559">
        <f>+Q240+R240+S240+T240+U240+X240+AB240+AC240+AD240+AE240+AF240+AG240+AH240+AI240</f>
        <v>0</v>
      </c>
      <c r="AL240" s="559">
        <v>0</v>
      </c>
      <c r="AN240" s="559">
        <f t="shared" si="251"/>
        <v>0</v>
      </c>
    </row>
    <row r="241" spans="1:40" x14ac:dyDescent="0.25">
      <c r="A241" s="22" t="s">
        <v>767</v>
      </c>
      <c r="B241" s="23" t="s">
        <v>768</v>
      </c>
      <c r="C241" s="342">
        <v>0</v>
      </c>
      <c r="D241" s="343">
        <v>0</v>
      </c>
      <c r="E241" s="343">
        <v>0</v>
      </c>
      <c r="F241" s="345">
        <v>0</v>
      </c>
      <c r="G241" s="345">
        <v>0</v>
      </c>
      <c r="H241" s="345">
        <v>0</v>
      </c>
      <c r="I241" s="345">
        <v>0</v>
      </c>
      <c r="J241" s="569">
        <v>0</v>
      </c>
      <c r="K241" s="21">
        <v>0</v>
      </c>
      <c r="L241" s="21">
        <v>0</v>
      </c>
      <c r="M241" s="21">
        <v>0</v>
      </c>
      <c r="N241" s="21">
        <v>0</v>
      </c>
      <c r="O241" s="559">
        <f>SUM(K241:N241)</f>
        <v>0</v>
      </c>
      <c r="P241" s="21"/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574">
        <v>0</v>
      </c>
      <c r="W241" s="268">
        <v>0</v>
      </c>
      <c r="X241" s="575">
        <f>SUM(V241:W241)</f>
        <v>0</v>
      </c>
      <c r="Y241" s="268">
        <v>0</v>
      </c>
      <c r="Z241" s="268">
        <v>0</v>
      </c>
      <c r="AA241" s="268">
        <v>0</v>
      </c>
      <c r="AB241" s="575">
        <f>SUM(Y241:AA241)</f>
        <v>0</v>
      </c>
      <c r="AC241" s="21">
        <v>0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21">
        <v>0</v>
      </c>
      <c r="AJ241" s="559">
        <f>+Q241+R241+S241+T241+U241+X241+AB241+AC241+AD241+AE241+AF241+AG241+AH241+AI241</f>
        <v>0</v>
      </c>
      <c r="AL241" s="559">
        <v>0</v>
      </c>
      <c r="AN241" s="559">
        <f t="shared" si="251"/>
        <v>0</v>
      </c>
    </row>
    <row r="242" spans="1:40" x14ac:dyDescent="0.25">
      <c r="A242" s="22" t="s">
        <v>769</v>
      </c>
      <c r="B242" s="23" t="s">
        <v>770</v>
      </c>
      <c r="C242" s="342">
        <v>0</v>
      </c>
      <c r="D242" s="343">
        <v>0</v>
      </c>
      <c r="E242" s="343">
        <v>0</v>
      </c>
      <c r="F242" s="345">
        <v>0</v>
      </c>
      <c r="G242" s="345">
        <v>0</v>
      </c>
      <c r="H242" s="345">
        <v>0</v>
      </c>
      <c r="I242" s="345">
        <v>0</v>
      </c>
      <c r="J242" s="569">
        <v>0</v>
      </c>
      <c r="K242" s="21">
        <v>0</v>
      </c>
      <c r="L242" s="21">
        <v>0</v>
      </c>
      <c r="M242" s="21">
        <v>0</v>
      </c>
      <c r="N242" s="21">
        <v>0</v>
      </c>
      <c r="O242" s="559">
        <f>SUM(K242:N242)</f>
        <v>0</v>
      </c>
      <c r="P242" s="21"/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574">
        <v>0</v>
      </c>
      <c r="W242" s="268">
        <v>0</v>
      </c>
      <c r="X242" s="575">
        <f>SUM(V242:W242)</f>
        <v>0</v>
      </c>
      <c r="Y242" s="268">
        <v>0</v>
      </c>
      <c r="Z242" s="268">
        <v>0</v>
      </c>
      <c r="AA242" s="268">
        <v>0</v>
      </c>
      <c r="AB242" s="575">
        <f>SUM(Y242:AA242)</f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559">
        <f>+Q242+R242+S242+T242+U242+X242+AB242+AC242+AD242+AE242+AF242+AG242+AH242+AI242</f>
        <v>0</v>
      </c>
      <c r="AL242" s="559">
        <v>0</v>
      </c>
      <c r="AN242" s="559">
        <f t="shared" si="251"/>
        <v>0</v>
      </c>
    </row>
    <row r="243" spans="1:40" x14ac:dyDescent="0.25">
      <c r="A243" s="24" t="s">
        <v>771</v>
      </c>
      <c r="B243" s="25" t="s">
        <v>772</v>
      </c>
      <c r="C243" s="340">
        <f t="shared" ref="C243:J243" si="252">SUM(C244)</f>
        <v>0</v>
      </c>
      <c r="D243" s="341">
        <f t="shared" si="252"/>
        <v>0</v>
      </c>
      <c r="E243" s="341">
        <f t="shared" si="252"/>
        <v>0</v>
      </c>
      <c r="F243" s="341">
        <f t="shared" si="252"/>
        <v>0</v>
      </c>
      <c r="G243" s="341">
        <f t="shared" si="252"/>
        <v>0</v>
      </c>
      <c r="H243" s="341">
        <f t="shared" si="252"/>
        <v>0</v>
      </c>
      <c r="I243" s="341">
        <f t="shared" si="252"/>
        <v>0</v>
      </c>
      <c r="J243" s="370">
        <f t="shared" si="252"/>
        <v>0</v>
      </c>
      <c r="K243" s="564">
        <f>SUM(K244)</f>
        <v>0</v>
      </c>
      <c r="L243" s="564">
        <f>SUM(L244)</f>
        <v>0</v>
      </c>
      <c r="M243" s="564">
        <f>SUM(M244)</f>
        <v>0</v>
      </c>
      <c r="N243" s="564">
        <f>SUM(N244)</f>
        <v>0</v>
      </c>
      <c r="O243" s="565">
        <f>SUM(O244)</f>
        <v>0</v>
      </c>
      <c r="P243" s="21"/>
      <c r="Q243" s="564">
        <f t="shared" ref="Q243:AJ243" si="253">SUM(Q244)</f>
        <v>0</v>
      </c>
      <c r="R243" s="564">
        <f t="shared" si="253"/>
        <v>0</v>
      </c>
      <c r="S243" s="564">
        <f t="shared" si="253"/>
        <v>0</v>
      </c>
      <c r="T243" s="564">
        <f t="shared" si="253"/>
        <v>0</v>
      </c>
      <c r="U243" s="564">
        <f t="shared" si="253"/>
        <v>0</v>
      </c>
      <c r="V243" s="566">
        <f t="shared" si="253"/>
        <v>0</v>
      </c>
      <c r="W243" s="567">
        <f t="shared" si="253"/>
        <v>0</v>
      </c>
      <c r="X243" s="568">
        <f t="shared" si="253"/>
        <v>0</v>
      </c>
      <c r="Y243" s="567">
        <f t="shared" si="253"/>
        <v>0</v>
      </c>
      <c r="Z243" s="567">
        <f t="shared" si="253"/>
        <v>0</v>
      </c>
      <c r="AA243" s="567">
        <f t="shared" si="253"/>
        <v>0</v>
      </c>
      <c r="AB243" s="568">
        <f t="shared" si="253"/>
        <v>0</v>
      </c>
      <c r="AC243" s="564">
        <f t="shared" si="253"/>
        <v>0</v>
      </c>
      <c r="AD243" s="564">
        <f t="shared" si="253"/>
        <v>0</v>
      </c>
      <c r="AE243" s="564">
        <f t="shared" si="253"/>
        <v>0</v>
      </c>
      <c r="AF243" s="564">
        <f t="shared" si="253"/>
        <v>0</v>
      </c>
      <c r="AG243" s="564">
        <f t="shared" si="253"/>
        <v>0</v>
      </c>
      <c r="AH243" s="564">
        <f t="shared" si="253"/>
        <v>0</v>
      </c>
      <c r="AI243" s="564">
        <f t="shared" si="253"/>
        <v>0</v>
      </c>
      <c r="AJ243" s="565">
        <f t="shared" si="253"/>
        <v>0</v>
      </c>
      <c r="AL243" s="565">
        <f>SUM(AL244)</f>
        <v>0</v>
      </c>
      <c r="AN243" s="565">
        <f>SUM(AN244)</f>
        <v>0</v>
      </c>
    </row>
    <row r="244" spans="1:40" x14ac:dyDescent="0.25">
      <c r="A244" s="22" t="s">
        <v>773</v>
      </c>
      <c r="B244" s="23" t="s">
        <v>774</v>
      </c>
      <c r="C244" s="342">
        <v>0</v>
      </c>
      <c r="D244" s="343">
        <v>0</v>
      </c>
      <c r="E244" s="343">
        <v>0</v>
      </c>
      <c r="F244" s="345">
        <v>0</v>
      </c>
      <c r="G244" s="345">
        <v>0</v>
      </c>
      <c r="H244" s="345">
        <v>0</v>
      </c>
      <c r="I244" s="345">
        <v>0</v>
      </c>
      <c r="J244" s="569">
        <v>0</v>
      </c>
      <c r="K244" s="21">
        <v>0</v>
      </c>
      <c r="L244" s="21">
        <v>0</v>
      </c>
      <c r="M244" s="21">
        <v>0</v>
      </c>
      <c r="N244" s="21">
        <v>0</v>
      </c>
      <c r="O244" s="559">
        <f>SUM(K244:N244)</f>
        <v>0</v>
      </c>
      <c r="P244" s="21"/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574">
        <v>0</v>
      </c>
      <c r="W244" s="268">
        <v>0</v>
      </c>
      <c r="X244" s="575">
        <f>SUM(V244:W244)</f>
        <v>0</v>
      </c>
      <c r="Y244" s="268">
        <v>0</v>
      </c>
      <c r="Z244" s="268">
        <v>0</v>
      </c>
      <c r="AA244" s="268">
        <v>0</v>
      </c>
      <c r="AB244" s="575">
        <f>SUM(Y244:AA244)</f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21">
        <v>0</v>
      </c>
      <c r="AJ244" s="559">
        <f>+Q244+R244+S244+T244+U244+X244+AB244+AC244+AD244+AE244+AF244+AG244+AH244+AI244</f>
        <v>0</v>
      </c>
      <c r="AL244" s="559">
        <v>0</v>
      </c>
      <c r="AN244" s="559">
        <f t="shared" ref="AN244" si="254">+O244+AJ244+AL244</f>
        <v>0</v>
      </c>
    </row>
    <row r="245" spans="1:40" x14ac:dyDescent="0.25">
      <c r="A245" s="24" t="s">
        <v>775</v>
      </c>
      <c r="B245" s="25" t="s">
        <v>776</v>
      </c>
      <c r="C245" s="340">
        <f>SUM(C246:C247)</f>
        <v>0</v>
      </c>
      <c r="D245" s="341">
        <f t="shared" ref="D245" si="255">SUM(D246:D247)</f>
        <v>0</v>
      </c>
      <c r="E245" s="341">
        <f t="shared" ref="E245:J245" si="256">SUM(E246:E247)</f>
        <v>0</v>
      </c>
      <c r="F245" s="341">
        <f t="shared" si="256"/>
        <v>0</v>
      </c>
      <c r="G245" s="341">
        <f t="shared" si="256"/>
        <v>0</v>
      </c>
      <c r="H245" s="341">
        <f t="shared" si="256"/>
        <v>0</v>
      </c>
      <c r="I245" s="341">
        <f t="shared" si="256"/>
        <v>0</v>
      </c>
      <c r="J245" s="370">
        <f t="shared" si="256"/>
        <v>0</v>
      </c>
      <c r="K245" s="564">
        <f>SUM(K246:K247)</f>
        <v>0</v>
      </c>
      <c r="L245" s="564">
        <f>SUM(L246:L247)</f>
        <v>0</v>
      </c>
      <c r="M245" s="564">
        <f>SUM(M246:M247)</f>
        <v>0</v>
      </c>
      <c r="N245" s="564">
        <f>SUM(N246:N247)</f>
        <v>355000</v>
      </c>
      <c r="O245" s="565">
        <f>SUM(O246:O247)</f>
        <v>355000</v>
      </c>
      <c r="P245" s="21"/>
      <c r="Q245" s="564">
        <f t="shared" ref="Q245:AJ245" si="257">SUM(Q246:Q247)</f>
        <v>0</v>
      </c>
      <c r="R245" s="564">
        <f t="shared" si="257"/>
        <v>0</v>
      </c>
      <c r="S245" s="564">
        <f t="shared" si="257"/>
        <v>0</v>
      </c>
      <c r="T245" s="564">
        <f>SUM(T246:T247)</f>
        <v>0</v>
      </c>
      <c r="U245" s="564">
        <f t="shared" si="257"/>
        <v>0</v>
      </c>
      <c r="V245" s="566">
        <f t="shared" si="257"/>
        <v>0</v>
      </c>
      <c r="W245" s="567">
        <f t="shared" si="257"/>
        <v>0</v>
      </c>
      <c r="X245" s="568">
        <f t="shared" si="257"/>
        <v>0</v>
      </c>
      <c r="Y245" s="567">
        <f t="shared" si="257"/>
        <v>0</v>
      </c>
      <c r="Z245" s="567">
        <f>SUM(Z246:Z247)</f>
        <v>0</v>
      </c>
      <c r="AA245" s="567">
        <f t="shared" si="257"/>
        <v>0</v>
      </c>
      <c r="AB245" s="568">
        <f t="shared" si="257"/>
        <v>0</v>
      </c>
      <c r="AC245" s="564">
        <f t="shared" si="257"/>
        <v>0</v>
      </c>
      <c r="AD245" s="564">
        <f t="shared" si="257"/>
        <v>0</v>
      </c>
      <c r="AE245" s="564">
        <f t="shared" si="257"/>
        <v>0</v>
      </c>
      <c r="AF245" s="564">
        <f t="shared" si="257"/>
        <v>0</v>
      </c>
      <c r="AG245" s="564">
        <f t="shared" si="257"/>
        <v>0</v>
      </c>
      <c r="AH245" s="564">
        <f t="shared" si="257"/>
        <v>0</v>
      </c>
      <c r="AI245" s="564">
        <f t="shared" si="257"/>
        <v>0</v>
      </c>
      <c r="AJ245" s="565">
        <f t="shared" si="257"/>
        <v>0</v>
      </c>
      <c r="AL245" s="565">
        <f>SUM(AL246:AL247)</f>
        <v>0</v>
      </c>
      <c r="AN245" s="565">
        <f>SUM(AN246:AN247)</f>
        <v>355000</v>
      </c>
    </row>
    <row r="246" spans="1:40" x14ac:dyDescent="0.25">
      <c r="A246" s="22" t="s">
        <v>777</v>
      </c>
      <c r="B246" s="23" t="s">
        <v>778</v>
      </c>
      <c r="C246" s="342">
        <v>0</v>
      </c>
      <c r="D246" s="343">
        <v>0</v>
      </c>
      <c r="E246" s="343">
        <v>0</v>
      </c>
      <c r="F246" s="345">
        <v>0</v>
      </c>
      <c r="G246" s="345">
        <v>0</v>
      </c>
      <c r="H246" s="345">
        <v>0</v>
      </c>
      <c r="I246" s="345">
        <v>0</v>
      </c>
      <c r="J246" s="569">
        <v>0</v>
      </c>
      <c r="K246" s="21">
        <v>0</v>
      </c>
      <c r="L246" s="21">
        <v>0</v>
      </c>
      <c r="M246" s="21">
        <v>0</v>
      </c>
      <c r="N246" s="209">
        <v>0</v>
      </c>
      <c r="O246" s="559">
        <f>SUM(K246:N246)</f>
        <v>0</v>
      </c>
      <c r="P246" s="21"/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574">
        <v>0</v>
      </c>
      <c r="W246" s="268">
        <v>0</v>
      </c>
      <c r="X246" s="575">
        <f>SUM(V246:W246)</f>
        <v>0</v>
      </c>
      <c r="Y246" s="268">
        <v>0</v>
      </c>
      <c r="Z246" s="268">
        <v>0</v>
      </c>
      <c r="AA246" s="268">
        <v>0</v>
      </c>
      <c r="AB246" s="575">
        <f>SUM(Y246:AA246)</f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559">
        <f>+Q246+R246+S246+T246+U246+X246+AB246+AC246+AD246+AE246+AF246+AG246+AH246+AI246</f>
        <v>0</v>
      </c>
      <c r="AL246" s="559">
        <v>0</v>
      </c>
      <c r="AN246" s="559">
        <f t="shared" ref="AN246:AN247" si="258">+O246+AJ246+AL246</f>
        <v>0</v>
      </c>
    </row>
    <row r="247" spans="1:40" x14ac:dyDescent="0.25">
      <c r="A247" s="22" t="s">
        <v>779</v>
      </c>
      <c r="B247" s="23" t="s">
        <v>780</v>
      </c>
      <c r="C247" s="342">
        <v>0</v>
      </c>
      <c r="D247" s="343">
        <v>0</v>
      </c>
      <c r="E247" s="343">
        <v>0</v>
      </c>
      <c r="F247" s="345">
        <v>0</v>
      </c>
      <c r="G247" s="345">
        <v>0</v>
      </c>
      <c r="H247" s="345">
        <v>0</v>
      </c>
      <c r="I247" s="345">
        <v>0</v>
      </c>
      <c r="J247" s="569">
        <v>0</v>
      </c>
      <c r="K247" s="21">
        <v>0</v>
      </c>
      <c r="L247" s="21">
        <v>0</v>
      </c>
      <c r="M247" s="21">
        <v>0</v>
      </c>
      <c r="N247" s="773">
        <v>355000</v>
      </c>
      <c r="O247" s="559">
        <f>SUM(K247:N247)</f>
        <v>355000</v>
      </c>
      <c r="P247" s="21"/>
      <c r="Q247" s="21">
        <v>0</v>
      </c>
      <c r="R247" s="21">
        <v>0</v>
      </c>
      <c r="S247" s="21">
        <v>0</v>
      </c>
      <c r="T247" s="21">
        <v>0</v>
      </c>
      <c r="U247" s="21">
        <v>0</v>
      </c>
      <c r="V247" s="574">
        <v>0</v>
      </c>
      <c r="W247" s="268">
        <v>0</v>
      </c>
      <c r="X247" s="575">
        <f>SUM(V247:W247)</f>
        <v>0</v>
      </c>
      <c r="Y247" s="268">
        <v>0</v>
      </c>
      <c r="Z247" s="268">
        <v>0</v>
      </c>
      <c r="AA247" s="268">
        <v>0</v>
      </c>
      <c r="AB247" s="575">
        <f>SUM(Y247:AA247)</f>
        <v>0</v>
      </c>
      <c r="AC247" s="21">
        <v>0</v>
      </c>
      <c r="AD247" s="21">
        <v>0</v>
      </c>
      <c r="AE247" s="21">
        <v>0</v>
      </c>
      <c r="AF247" s="21">
        <v>0</v>
      </c>
      <c r="AG247" s="21">
        <v>0</v>
      </c>
      <c r="AH247" s="21">
        <v>0</v>
      </c>
      <c r="AI247" s="21">
        <v>0</v>
      </c>
      <c r="AJ247" s="559">
        <f>+Q247+R247+S247+T247+U247+X247+AB247+AC247+AD247+AE247+AF247+AG247+AH247+AI247</f>
        <v>0</v>
      </c>
      <c r="AL247" s="559">
        <v>0</v>
      </c>
      <c r="AN247" s="559">
        <f t="shared" si="258"/>
        <v>355000</v>
      </c>
    </row>
    <row r="248" spans="1:40" x14ac:dyDescent="0.25">
      <c r="A248" s="22"/>
      <c r="B248" s="23"/>
      <c r="C248" s="342"/>
      <c r="D248" s="343"/>
      <c r="E248" s="343"/>
      <c r="F248" s="345"/>
      <c r="G248" s="345"/>
      <c r="H248" s="345"/>
      <c r="I248" s="345"/>
      <c r="J248" s="569"/>
      <c r="O248" s="559"/>
      <c r="P248" s="21"/>
      <c r="V248" s="574"/>
      <c r="X248" s="575"/>
      <c r="AB248" s="575"/>
      <c r="AJ248" s="559"/>
      <c r="AL248" s="559"/>
      <c r="AN248" s="559"/>
    </row>
    <row r="249" spans="1:40" x14ac:dyDescent="0.25">
      <c r="A249" s="24" t="s">
        <v>781</v>
      </c>
      <c r="B249" s="25" t="s">
        <v>782</v>
      </c>
      <c r="C249" s="340">
        <f t="shared" ref="C249:O249" si="259">SUM(C250:C251)</f>
        <v>0</v>
      </c>
      <c r="D249" s="341">
        <f t="shared" ref="D249" si="260">SUM(D250:D251)</f>
        <v>0</v>
      </c>
      <c r="E249" s="341">
        <f t="shared" si="259"/>
        <v>0</v>
      </c>
      <c r="F249" s="341">
        <f t="shared" si="259"/>
        <v>0</v>
      </c>
      <c r="G249" s="341">
        <f t="shared" si="259"/>
        <v>0</v>
      </c>
      <c r="H249" s="341">
        <f t="shared" si="259"/>
        <v>0</v>
      </c>
      <c r="I249" s="341">
        <f t="shared" si="259"/>
        <v>0</v>
      </c>
      <c r="J249" s="370">
        <f t="shared" si="259"/>
        <v>0</v>
      </c>
      <c r="K249" s="564">
        <f t="shared" si="259"/>
        <v>0</v>
      </c>
      <c r="L249" s="564">
        <f t="shared" si="259"/>
        <v>0</v>
      </c>
      <c r="M249" s="564">
        <f t="shared" si="259"/>
        <v>0</v>
      </c>
      <c r="N249" s="564">
        <f t="shared" si="259"/>
        <v>0</v>
      </c>
      <c r="O249" s="565">
        <f t="shared" si="259"/>
        <v>0</v>
      </c>
      <c r="P249" s="21"/>
      <c r="Q249" s="564">
        <f t="shared" ref="Q249:AJ249" si="261">SUM(Q250:Q251)</f>
        <v>0</v>
      </c>
      <c r="R249" s="564">
        <f t="shared" si="261"/>
        <v>0</v>
      </c>
      <c r="S249" s="564">
        <f t="shared" si="261"/>
        <v>0</v>
      </c>
      <c r="T249" s="564">
        <f>SUM(T250:T251)</f>
        <v>0</v>
      </c>
      <c r="U249" s="564">
        <f t="shared" si="261"/>
        <v>0</v>
      </c>
      <c r="V249" s="566">
        <f t="shared" si="261"/>
        <v>0</v>
      </c>
      <c r="W249" s="567">
        <f t="shared" si="261"/>
        <v>0</v>
      </c>
      <c r="X249" s="568">
        <f t="shared" si="261"/>
        <v>0</v>
      </c>
      <c r="Y249" s="567">
        <f t="shared" si="261"/>
        <v>0</v>
      </c>
      <c r="Z249" s="567">
        <f>SUM(Z250:Z251)</f>
        <v>0</v>
      </c>
      <c r="AA249" s="567">
        <f t="shared" si="261"/>
        <v>0</v>
      </c>
      <c r="AB249" s="568">
        <f t="shared" si="261"/>
        <v>0</v>
      </c>
      <c r="AC249" s="564">
        <f t="shared" si="261"/>
        <v>0</v>
      </c>
      <c r="AD249" s="564">
        <f t="shared" si="261"/>
        <v>0</v>
      </c>
      <c r="AE249" s="564">
        <f t="shared" si="261"/>
        <v>0</v>
      </c>
      <c r="AF249" s="564">
        <f t="shared" si="261"/>
        <v>0</v>
      </c>
      <c r="AG249" s="564">
        <f t="shared" si="261"/>
        <v>0</v>
      </c>
      <c r="AH249" s="564">
        <f t="shared" si="261"/>
        <v>0</v>
      </c>
      <c r="AI249" s="564">
        <f t="shared" si="261"/>
        <v>0</v>
      </c>
      <c r="AJ249" s="565">
        <f t="shared" si="261"/>
        <v>0</v>
      </c>
      <c r="AL249" s="565">
        <f>SUM(AL250:AL251)</f>
        <v>0</v>
      </c>
      <c r="AN249" s="565">
        <f>SUM(AN250:AN251)</f>
        <v>0</v>
      </c>
    </row>
    <row r="250" spans="1:40" x14ac:dyDescent="0.25">
      <c r="A250" s="22" t="s">
        <v>783</v>
      </c>
      <c r="B250" s="23" t="s">
        <v>784</v>
      </c>
      <c r="C250" s="342">
        <v>0</v>
      </c>
      <c r="D250" s="343">
        <v>0</v>
      </c>
      <c r="E250" s="343">
        <v>0</v>
      </c>
      <c r="F250" s="345">
        <v>0</v>
      </c>
      <c r="G250" s="345">
        <v>0</v>
      </c>
      <c r="H250" s="345">
        <v>0</v>
      </c>
      <c r="I250" s="345">
        <v>0</v>
      </c>
      <c r="J250" s="569">
        <v>0</v>
      </c>
      <c r="K250" s="209">
        <f>SUM(C250:J250)</f>
        <v>0</v>
      </c>
      <c r="L250" s="21">
        <v>0</v>
      </c>
      <c r="M250" s="21">
        <v>0</v>
      </c>
      <c r="N250" s="21">
        <v>0</v>
      </c>
      <c r="O250" s="559">
        <f>SUM(K250:N250)</f>
        <v>0</v>
      </c>
      <c r="P250" s="21"/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574">
        <v>0</v>
      </c>
      <c r="W250" s="268">
        <v>0</v>
      </c>
      <c r="X250" s="575">
        <f>SUM(V250:W250)</f>
        <v>0</v>
      </c>
      <c r="Y250" s="268">
        <v>0</v>
      </c>
      <c r="Z250" s="268">
        <v>0</v>
      </c>
      <c r="AA250" s="268">
        <v>0</v>
      </c>
      <c r="AB250" s="575">
        <f>SUM(Y250:AA250)</f>
        <v>0</v>
      </c>
      <c r="AC250" s="21">
        <v>0</v>
      </c>
      <c r="AD250" s="21">
        <v>0</v>
      </c>
      <c r="AE250" s="21">
        <v>0</v>
      </c>
      <c r="AF250" s="21">
        <v>0</v>
      </c>
      <c r="AG250" s="21">
        <v>0</v>
      </c>
      <c r="AH250" s="21">
        <v>0</v>
      </c>
      <c r="AI250" s="21">
        <v>0</v>
      </c>
      <c r="AJ250" s="559">
        <f>+Q250+R250+S250+T250+U250+X250+AB250+AC250+AD250+AE250+AF250+AG250+AH250+AI250</f>
        <v>0</v>
      </c>
      <c r="AL250" s="559">
        <v>0</v>
      </c>
      <c r="AN250" s="559">
        <f t="shared" ref="AN250:AN251" si="262">+O250+AJ250+AL250</f>
        <v>0</v>
      </c>
    </row>
    <row r="251" spans="1:40" x14ac:dyDescent="0.25">
      <c r="A251" s="22" t="s">
        <v>785</v>
      </c>
      <c r="B251" s="23" t="s">
        <v>786</v>
      </c>
      <c r="C251" s="342">
        <v>0</v>
      </c>
      <c r="D251" s="343">
        <v>0</v>
      </c>
      <c r="E251" s="343">
        <v>0</v>
      </c>
      <c r="F251" s="345">
        <v>0</v>
      </c>
      <c r="G251" s="345">
        <v>0</v>
      </c>
      <c r="H251" s="345">
        <v>0</v>
      </c>
      <c r="I251" s="345">
        <v>0</v>
      </c>
      <c r="J251" s="569">
        <v>0</v>
      </c>
      <c r="K251" s="209">
        <f>SUM(C251:J251)</f>
        <v>0</v>
      </c>
      <c r="L251" s="21">
        <v>0</v>
      </c>
      <c r="M251" s="21">
        <v>0</v>
      </c>
      <c r="N251" s="21">
        <v>0</v>
      </c>
      <c r="O251" s="559">
        <f>SUM(K251:N251)</f>
        <v>0</v>
      </c>
      <c r="P251" s="21"/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574">
        <v>0</v>
      </c>
      <c r="W251" s="268">
        <v>0</v>
      </c>
      <c r="X251" s="575">
        <f>SUM(V251:W251)</f>
        <v>0</v>
      </c>
      <c r="Y251" s="268">
        <v>0</v>
      </c>
      <c r="Z251" s="268">
        <v>0</v>
      </c>
      <c r="AA251" s="268">
        <v>0</v>
      </c>
      <c r="AB251" s="575">
        <f>SUM(Y251:AA251)</f>
        <v>0</v>
      </c>
      <c r="AC251" s="21">
        <v>0</v>
      </c>
      <c r="AD251" s="21">
        <v>0</v>
      </c>
      <c r="AE251" s="21">
        <v>0</v>
      </c>
      <c r="AF251" s="21">
        <v>0</v>
      </c>
      <c r="AG251" s="21">
        <v>0</v>
      </c>
      <c r="AH251" s="21">
        <v>0</v>
      </c>
      <c r="AI251" s="21">
        <v>0</v>
      </c>
      <c r="AJ251" s="559">
        <f>+Q251+R251+S251+T251+U251+X251+AB251+AC251+AD251+AE251+AF251+AG251+AH251+AI251</f>
        <v>0</v>
      </c>
      <c r="AL251" s="559">
        <v>0</v>
      </c>
      <c r="AN251" s="559">
        <f t="shared" si="262"/>
        <v>0</v>
      </c>
    </row>
    <row r="252" spans="1:40" x14ac:dyDescent="0.25">
      <c r="A252" s="22"/>
      <c r="B252" s="23"/>
      <c r="C252" s="342"/>
      <c r="D252" s="343"/>
      <c r="E252" s="343"/>
      <c r="F252" s="345"/>
      <c r="G252" s="345"/>
      <c r="H252" s="345"/>
      <c r="I252" s="345"/>
      <c r="J252" s="569"/>
      <c r="O252" s="559"/>
      <c r="P252" s="21"/>
      <c r="V252" s="574"/>
      <c r="X252" s="575"/>
      <c r="AB252" s="575"/>
      <c r="AJ252" s="559"/>
      <c r="AL252" s="559"/>
      <c r="AN252" s="559"/>
    </row>
    <row r="253" spans="1:40" x14ac:dyDescent="0.25">
      <c r="A253" s="24">
        <v>5</v>
      </c>
      <c r="B253" s="25" t="s">
        <v>194</v>
      </c>
      <c r="C253" s="566">
        <f t="shared" ref="C253:L253" si="263">+C267+C277+C280+C285+C255</f>
        <v>0</v>
      </c>
      <c r="D253" s="567">
        <f t="shared" ref="D253" si="264">+D267+D277+D280+D285+D255</f>
        <v>0</v>
      </c>
      <c r="E253" s="567">
        <f t="shared" si="263"/>
        <v>350000</v>
      </c>
      <c r="F253" s="567">
        <f t="shared" si="263"/>
        <v>60000</v>
      </c>
      <c r="G253" s="567">
        <f t="shared" si="263"/>
        <v>2975000</v>
      </c>
      <c r="H253" s="567">
        <f t="shared" si="263"/>
        <v>35770000</v>
      </c>
      <c r="I253" s="567">
        <f t="shared" si="263"/>
        <v>1600000</v>
      </c>
      <c r="J253" s="577">
        <f t="shared" si="263"/>
        <v>2700000</v>
      </c>
      <c r="K253" s="564">
        <f t="shared" si="263"/>
        <v>0</v>
      </c>
      <c r="L253" s="564">
        <f t="shared" si="263"/>
        <v>1800000</v>
      </c>
      <c r="M253" s="564">
        <f>+M267+M277+M280+M285+M255</f>
        <v>43455000</v>
      </c>
      <c r="N253" s="564">
        <f>+N267+N277+N280+N285+N255</f>
        <v>0</v>
      </c>
      <c r="O253" s="565">
        <f>+O267+O277+O280+O285+O255</f>
        <v>45255000</v>
      </c>
      <c r="P253" s="21"/>
      <c r="Q253" s="564">
        <f t="shared" ref="Q253:AJ253" si="265">+Q267+Q277+Q280+Q285+Q255</f>
        <v>710000</v>
      </c>
      <c r="R253" s="564">
        <f t="shared" si="265"/>
        <v>750000</v>
      </c>
      <c r="S253" s="564">
        <f t="shared" si="265"/>
        <v>0</v>
      </c>
      <c r="T253" s="564">
        <f>+T267+T277+T280+T285+T255</f>
        <v>0</v>
      </c>
      <c r="U253" s="564">
        <f t="shared" si="265"/>
        <v>0</v>
      </c>
      <c r="V253" s="566">
        <f t="shared" si="265"/>
        <v>2364300</v>
      </c>
      <c r="W253" s="567">
        <f t="shared" si="265"/>
        <v>0</v>
      </c>
      <c r="X253" s="568">
        <f t="shared" si="265"/>
        <v>2364300</v>
      </c>
      <c r="Y253" s="567">
        <f t="shared" si="265"/>
        <v>0</v>
      </c>
      <c r="Z253" s="567">
        <f t="shared" si="265"/>
        <v>0</v>
      </c>
      <c r="AA253" s="567">
        <f t="shared" si="265"/>
        <v>4492600</v>
      </c>
      <c r="AB253" s="568">
        <f t="shared" si="265"/>
        <v>4492600</v>
      </c>
      <c r="AC253" s="564">
        <f t="shared" si="265"/>
        <v>0</v>
      </c>
      <c r="AD253" s="564">
        <f t="shared" si="265"/>
        <v>0</v>
      </c>
      <c r="AE253" s="564">
        <f t="shared" si="265"/>
        <v>0</v>
      </c>
      <c r="AF253" s="564">
        <f t="shared" si="265"/>
        <v>355000</v>
      </c>
      <c r="AG253" s="564">
        <f t="shared" si="265"/>
        <v>0</v>
      </c>
      <c r="AH253" s="564">
        <f t="shared" si="265"/>
        <v>0</v>
      </c>
      <c r="AI253" s="564">
        <f t="shared" si="265"/>
        <v>0</v>
      </c>
      <c r="AJ253" s="565">
        <f t="shared" si="265"/>
        <v>8671900</v>
      </c>
      <c r="AL253" s="565">
        <f>+AL267+AL277+AL280+AL285+AL255</f>
        <v>547295424.11000001</v>
      </c>
      <c r="AN253" s="565">
        <f>+AN267+AN277+AN280+AN285+AN255</f>
        <v>601222324.11000001</v>
      </c>
    </row>
    <row r="254" spans="1:40" x14ac:dyDescent="0.25">
      <c r="A254" s="22"/>
      <c r="B254" s="23"/>
      <c r="C254" s="342"/>
      <c r="D254" s="343"/>
      <c r="E254" s="343"/>
      <c r="F254" s="345"/>
      <c r="G254" s="345"/>
      <c r="H254" s="345"/>
      <c r="I254" s="345"/>
      <c r="J254" s="569"/>
      <c r="K254" s="21"/>
      <c r="O254" s="559"/>
      <c r="P254" s="21"/>
      <c r="V254" s="574"/>
      <c r="X254" s="575"/>
      <c r="AB254" s="575"/>
      <c r="AJ254" s="559"/>
      <c r="AL254" s="559"/>
      <c r="AN254" s="559"/>
    </row>
    <row r="255" spans="1:40" x14ac:dyDescent="0.25">
      <c r="A255" s="24" t="s">
        <v>787</v>
      </c>
      <c r="B255" s="25" t="s">
        <v>788</v>
      </c>
      <c r="C255" s="340">
        <f t="shared" ref="C255:J255" si="266">SUM(C257:C264)</f>
        <v>0</v>
      </c>
      <c r="D255" s="341">
        <f t="shared" ref="D255" si="267">SUM(D257:D264)</f>
        <v>0</v>
      </c>
      <c r="E255" s="341">
        <f t="shared" si="266"/>
        <v>0</v>
      </c>
      <c r="F255" s="341">
        <f t="shared" si="266"/>
        <v>0</v>
      </c>
      <c r="G255" s="341">
        <f t="shared" si="266"/>
        <v>0</v>
      </c>
      <c r="H255" s="341">
        <f t="shared" si="266"/>
        <v>0</v>
      </c>
      <c r="I255" s="341">
        <f t="shared" si="266"/>
        <v>0</v>
      </c>
      <c r="J255" s="370">
        <f t="shared" si="266"/>
        <v>0</v>
      </c>
      <c r="K255" s="564">
        <f>SUM(K257:K264)</f>
        <v>0</v>
      </c>
      <c r="L255" s="564">
        <f>SUM(L257:L264)</f>
        <v>0</v>
      </c>
      <c r="M255" s="564">
        <f>SUM(M257:M264)</f>
        <v>0</v>
      </c>
      <c r="N255" s="564">
        <f>SUM(N257:N264)</f>
        <v>0</v>
      </c>
      <c r="O255" s="565">
        <f>SUM(O257:O264)</f>
        <v>0</v>
      </c>
      <c r="P255" s="21"/>
      <c r="Q255" s="564">
        <f t="shared" ref="Q255:AI255" si="268">SUM(Q257:Q264)</f>
        <v>0</v>
      </c>
      <c r="R255" s="564">
        <f t="shared" si="268"/>
        <v>0</v>
      </c>
      <c r="S255" s="564">
        <f t="shared" si="268"/>
        <v>0</v>
      </c>
      <c r="T255" s="564">
        <f>SUM(T257:T264)</f>
        <v>0</v>
      </c>
      <c r="U255" s="564">
        <f t="shared" si="268"/>
        <v>0</v>
      </c>
      <c r="V255" s="566">
        <f>SUM(V257:V264)</f>
        <v>0</v>
      </c>
      <c r="W255" s="567">
        <f>SUM(W257:W264)</f>
        <v>0</v>
      </c>
      <c r="X255" s="568">
        <f t="shared" si="268"/>
        <v>0</v>
      </c>
      <c r="Y255" s="567">
        <f>SUM(Y257:Y264)</f>
        <v>0</v>
      </c>
      <c r="Z255" s="567">
        <f>SUM(Z257:Z264)</f>
        <v>0</v>
      </c>
      <c r="AA255" s="567">
        <f>SUM(AA257:AA264)</f>
        <v>0</v>
      </c>
      <c r="AB255" s="568">
        <f t="shared" si="268"/>
        <v>0</v>
      </c>
      <c r="AC255" s="564">
        <f t="shared" si="268"/>
        <v>0</v>
      </c>
      <c r="AD255" s="564">
        <f t="shared" si="268"/>
        <v>0</v>
      </c>
      <c r="AE255" s="564">
        <f t="shared" si="268"/>
        <v>0</v>
      </c>
      <c r="AF255" s="564">
        <f t="shared" si="268"/>
        <v>0</v>
      </c>
      <c r="AG255" s="564">
        <f>SUM(AG257:AG264)</f>
        <v>0</v>
      </c>
      <c r="AH255" s="564">
        <f t="shared" si="268"/>
        <v>0</v>
      </c>
      <c r="AI255" s="564">
        <f t="shared" si="268"/>
        <v>0</v>
      </c>
      <c r="AJ255" s="565">
        <f>SUM(AJ257:AJ264)</f>
        <v>0</v>
      </c>
      <c r="AL255" s="565">
        <f>SUM(AL257:AL264)</f>
        <v>536202944.63999999</v>
      </c>
      <c r="AN255" s="565">
        <f>SUM(AN257:AN264)</f>
        <v>536202944.63999999</v>
      </c>
    </row>
    <row r="256" spans="1:40" x14ac:dyDescent="0.25">
      <c r="A256" s="24"/>
      <c r="B256" s="25"/>
      <c r="C256" s="342"/>
      <c r="D256" s="343"/>
      <c r="E256" s="343"/>
      <c r="F256" s="345"/>
      <c r="G256" s="345"/>
      <c r="H256" s="345"/>
      <c r="I256" s="345"/>
      <c r="J256" s="569"/>
      <c r="K256" s="21"/>
      <c r="O256" s="559"/>
      <c r="P256" s="21"/>
      <c r="V256" s="574"/>
      <c r="X256" s="575"/>
      <c r="AB256" s="575"/>
      <c r="AJ256" s="559"/>
      <c r="AL256" s="559"/>
      <c r="AN256" s="559"/>
    </row>
    <row r="257" spans="1:40" x14ac:dyDescent="0.25">
      <c r="A257" s="22" t="s">
        <v>789</v>
      </c>
      <c r="B257" s="23" t="s">
        <v>790</v>
      </c>
      <c r="C257" s="342">
        <v>0</v>
      </c>
      <c r="D257" s="343">
        <v>0</v>
      </c>
      <c r="E257" s="343">
        <v>0</v>
      </c>
      <c r="F257" s="345">
        <v>0</v>
      </c>
      <c r="G257" s="345">
        <v>0</v>
      </c>
      <c r="H257" s="345">
        <v>0</v>
      </c>
      <c r="I257" s="345">
        <v>0</v>
      </c>
      <c r="J257" s="569">
        <v>0</v>
      </c>
      <c r="K257" s="21">
        <v>0</v>
      </c>
      <c r="L257" s="21">
        <v>0</v>
      </c>
      <c r="M257" s="21">
        <f>SUM(C257:J257)</f>
        <v>0</v>
      </c>
      <c r="N257" s="21">
        <v>0</v>
      </c>
      <c r="O257" s="559">
        <f t="shared" ref="O257:O264" si="269">SUM(K257:N257)</f>
        <v>0</v>
      </c>
      <c r="P257" s="21"/>
      <c r="Q257" s="21">
        <v>0</v>
      </c>
      <c r="R257" s="21">
        <v>0</v>
      </c>
      <c r="S257" s="21">
        <v>0</v>
      </c>
      <c r="T257" s="21">
        <v>0</v>
      </c>
      <c r="U257" s="21">
        <v>0</v>
      </c>
      <c r="V257" s="574">
        <v>0</v>
      </c>
      <c r="W257" s="268">
        <v>0</v>
      </c>
      <c r="X257" s="575">
        <f t="shared" ref="X257:X264" si="270">SUM(V257:W257)</f>
        <v>0</v>
      </c>
      <c r="Y257" s="268">
        <v>0</v>
      </c>
      <c r="Z257" s="268">
        <v>0</v>
      </c>
      <c r="AA257" s="268">
        <v>0</v>
      </c>
      <c r="AB257" s="575">
        <f t="shared" ref="AB257:AB264" si="271">SUM(Y257:AA257)</f>
        <v>0</v>
      </c>
      <c r="AC257" s="21">
        <v>0</v>
      </c>
      <c r="AD257" s="21">
        <v>0</v>
      </c>
      <c r="AE257" s="21">
        <v>0</v>
      </c>
      <c r="AF257" s="21">
        <v>0</v>
      </c>
      <c r="AG257" s="21">
        <v>0</v>
      </c>
      <c r="AH257" s="21">
        <v>0</v>
      </c>
      <c r="AI257" s="21">
        <v>0</v>
      </c>
      <c r="AJ257" s="559">
        <f t="shared" ref="AJ257:AJ264" si="272">+Q257+R257+S257+T257+U257+X257+AB257+AC257+AD257+AE257+AF257+AG257+AH257+AI257</f>
        <v>0</v>
      </c>
      <c r="AL257" s="559">
        <v>0</v>
      </c>
      <c r="AN257" s="559">
        <f t="shared" ref="AN257:AN264" si="273">+O257+AJ257+AL257</f>
        <v>0</v>
      </c>
    </row>
    <row r="258" spans="1:40" x14ac:dyDescent="0.25">
      <c r="A258" s="22" t="s">
        <v>791</v>
      </c>
      <c r="B258" s="23" t="s">
        <v>792</v>
      </c>
      <c r="C258" s="342">
        <v>0</v>
      </c>
      <c r="D258" s="343">
        <v>0</v>
      </c>
      <c r="E258" s="343">
        <v>0</v>
      </c>
      <c r="F258" s="345">
        <v>0</v>
      </c>
      <c r="G258" s="345">
        <v>0</v>
      </c>
      <c r="H258" s="345">
        <v>0</v>
      </c>
      <c r="I258" s="345">
        <v>0</v>
      </c>
      <c r="J258" s="569">
        <v>0</v>
      </c>
      <c r="K258" s="21">
        <v>0</v>
      </c>
      <c r="L258" s="21">
        <v>0</v>
      </c>
      <c r="M258" s="21">
        <f t="shared" ref="M258:M263" si="274">SUM(C258:J258)</f>
        <v>0</v>
      </c>
      <c r="N258" s="21">
        <v>0</v>
      </c>
      <c r="O258" s="559">
        <f t="shared" si="269"/>
        <v>0</v>
      </c>
      <c r="P258" s="21"/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574">
        <v>0</v>
      </c>
      <c r="W258" s="268">
        <v>0</v>
      </c>
      <c r="X258" s="575">
        <f t="shared" si="270"/>
        <v>0</v>
      </c>
      <c r="Y258" s="268">
        <v>0</v>
      </c>
      <c r="Z258" s="268">
        <v>0</v>
      </c>
      <c r="AA258" s="268">
        <v>0</v>
      </c>
      <c r="AB258" s="575">
        <f t="shared" si="271"/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0</v>
      </c>
      <c r="AI258" s="21">
        <v>0</v>
      </c>
      <c r="AJ258" s="559">
        <f t="shared" si="272"/>
        <v>0</v>
      </c>
      <c r="AL258" s="559">
        <f>+'DETALLE PROG. III'!D165+'DETALLE PROG. III'!D176+'DETALLE PROG. III'!D184+'DETALLE PROG. III'!D195+'DETALLE PROG. III'!D202+'DETALLE PROG. III'!D220+'DETALLE PROG. III'!D225</f>
        <v>536202944.63999999</v>
      </c>
      <c r="AN258" s="559">
        <f t="shared" si="273"/>
        <v>536202944.63999999</v>
      </c>
    </row>
    <row r="259" spans="1:40" x14ac:dyDescent="0.25">
      <c r="A259" s="22" t="s">
        <v>793</v>
      </c>
      <c r="B259" s="23" t="s">
        <v>794</v>
      </c>
      <c r="C259" s="342">
        <v>0</v>
      </c>
      <c r="D259" s="343">
        <v>0</v>
      </c>
      <c r="E259" s="343">
        <v>0</v>
      </c>
      <c r="F259" s="345">
        <v>0</v>
      </c>
      <c r="G259" s="345">
        <v>0</v>
      </c>
      <c r="H259" s="345">
        <v>0</v>
      </c>
      <c r="I259" s="345">
        <v>0</v>
      </c>
      <c r="J259" s="569">
        <v>0</v>
      </c>
      <c r="K259" s="21">
        <v>0</v>
      </c>
      <c r="L259" s="21">
        <v>0</v>
      </c>
      <c r="M259" s="21">
        <f t="shared" si="274"/>
        <v>0</v>
      </c>
      <c r="N259" s="21">
        <v>0</v>
      </c>
      <c r="O259" s="559">
        <f t="shared" si="269"/>
        <v>0</v>
      </c>
      <c r="P259" s="21"/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574">
        <v>0</v>
      </c>
      <c r="W259" s="268">
        <v>0</v>
      </c>
      <c r="X259" s="575">
        <f t="shared" si="270"/>
        <v>0</v>
      </c>
      <c r="Y259" s="268">
        <v>0</v>
      </c>
      <c r="Z259" s="268">
        <v>0</v>
      </c>
      <c r="AA259" s="268">
        <v>0</v>
      </c>
      <c r="AB259" s="575">
        <f t="shared" si="271"/>
        <v>0</v>
      </c>
      <c r="AC259" s="21">
        <v>0</v>
      </c>
      <c r="AD259" s="21">
        <v>0</v>
      </c>
      <c r="AE259" s="21">
        <v>0</v>
      </c>
      <c r="AF259" s="21">
        <v>0</v>
      </c>
      <c r="AG259" s="21">
        <v>0</v>
      </c>
      <c r="AH259" s="21">
        <v>0</v>
      </c>
      <c r="AI259" s="21">
        <v>0</v>
      </c>
      <c r="AJ259" s="559">
        <f t="shared" si="272"/>
        <v>0</v>
      </c>
      <c r="AL259" s="559">
        <v>0</v>
      </c>
      <c r="AN259" s="559">
        <f t="shared" si="273"/>
        <v>0</v>
      </c>
    </row>
    <row r="260" spans="1:40" x14ac:dyDescent="0.25">
      <c r="A260" s="22" t="s">
        <v>795</v>
      </c>
      <c r="B260" s="23" t="s">
        <v>796</v>
      </c>
      <c r="C260" s="342">
        <v>0</v>
      </c>
      <c r="D260" s="343">
        <v>0</v>
      </c>
      <c r="E260" s="343">
        <v>0</v>
      </c>
      <c r="F260" s="345">
        <v>0</v>
      </c>
      <c r="G260" s="345">
        <v>0</v>
      </c>
      <c r="H260" s="345">
        <v>0</v>
      </c>
      <c r="I260" s="345">
        <v>0</v>
      </c>
      <c r="J260" s="569">
        <v>0</v>
      </c>
      <c r="K260" s="21">
        <v>0</v>
      </c>
      <c r="L260" s="21">
        <v>0</v>
      </c>
      <c r="M260" s="21">
        <f t="shared" si="274"/>
        <v>0</v>
      </c>
      <c r="N260" s="21">
        <v>0</v>
      </c>
      <c r="O260" s="559">
        <f t="shared" si="269"/>
        <v>0</v>
      </c>
      <c r="P260" s="21"/>
      <c r="Q260" s="21">
        <v>0</v>
      </c>
      <c r="R260" s="21">
        <v>0</v>
      </c>
      <c r="S260" s="21">
        <v>0</v>
      </c>
      <c r="T260" s="21">
        <v>0</v>
      </c>
      <c r="U260" s="21">
        <v>0</v>
      </c>
      <c r="V260" s="574">
        <v>0</v>
      </c>
      <c r="W260" s="268">
        <v>0</v>
      </c>
      <c r="X260" s="575">
        <f t="shared" si="270"/>
        <v>0</v>
      </c>
      <c r="Y260" s="268">
        <v>0</v>
      </c>
      <c r="Z260" s="268">
        <v>0</v>
      </c>
      <c r="AA260" s="268">
        <v>0</v>
      </c>
      <c r="AB260" s="575">
        <f t="shared" si="271"/>
        <v>0</v>
      </c>
      <c r="AC260" s="21">
        <v>0</v>
      </c>
      <c r="AD260" s="21">
        <v>0</v>
      </c>
      <c r="AE260" s="21">
        <v>0</v>
      </c>
      <c r="AF260" s="21">
        <v>0</v>
      </c>
      <c r="AG260" s="21">
        <v>0</v>
      </c>
      <c r="AH260" s="21">
        <v>0</v>
      </c>
      <c r="AI260" s="21">
        <v>0</v>
      </c>
      <c r="AJ260" s="559">
        <f t="shared" si="272"/>
        <v>0</v>
      </c>
      <c r="AL260" s="559">
        <v>0</v>
      </c>
      <c r="AN260" s="559">
        <f t="shared" si="273"/>
        <v>0</v>
      </c>
    </row>
    <row r="261" spans="1:40" x14ac:dyDescent="0.25">
      <c r="A261" s="22" t="s">
        <v>797</v>
      </c>
      <c r="B261" s="23" t="s">
        <v>798</v>
      </c>
      <c r="C261" s="342">
        <v>0</v>
      </c>
      <c r="D261" s="343">
        <v>0</v>
      </c>
      <c r="E261" s="343">
        <v>0</v>
      </c>
      <c r="F261" s="345">
        <v>0</v>
      </c>
      <c r="G261" s="345">
        <v>0</v>
      </c>
      <c r="H261" s="345">
        <v>0</v>
      </c>
      <c r="I261" s="345">
        <v>0</v>
      </c>
      <c r="J261" s="569">
        <v>0</v>
      </c>
      <c r="K261" s="21">
        <v>0</v>
      </c>
      <c r="L261" s="21">
        <v>0</v>
      </c>
      <c r="M261" s="21">
        <f t="shared" si="274"/>
        <v>0</v>
      </c>
      <c r="N261" s="21">
        <v>0</v>
      </c>
      <c r="O261" s="559">
        <f t="shared" si="269"/>
        <v>0</v>
      </c>
      <c r="P261" s="21"/>
      <c r="Q261" s="21">
        <v>0</v>
      </c>
      <c r="R261" s="21">
        <v>0</v>
      </c>
      <c r="S261" s="21">
        <v>0</v>
      </c>
      <c r="T261" s="21">
        <v>0</v>
      </c>
      <c r="U261" s="21">
        <v>0</v>
      </c>
      <c r="V261" s="574">
        <v>0</v>
      </c>
      <c r="W261" s="268">
        <v>0</v>
      </c>
      <c r="X261" s="575">
        <f t="shared" si="270"/>
        <v>0</v>
      </c>
      <c r="Y261" s="268">
        <v>0</v>
      </c>
      <c r="Z261" s="268">
        <v>0</v>
      </c>
      <c r="AA261" s="268">
        <v>0</v>
      </c>
      <c r="AB261" s="575">
        <f t="shared" si="271"/>
        <v>0</v>
      </c>
      <c r="AC261" s="21">
        <v>0</v>
      </c>
      <c r="AD261" s="21">
        <v>0</v>
      </c>
      <c r="AE261" s="21">
        <v>0</v>
      </c>
      <c r="AF261" s="21">
        <v>0</v>
      </c>
      <c r="AG261" s="21">
        <v>0</v>
      </c>
      <c r="AH261" s="21">
        <v>0</v>
      </c>
      <c r="AI261" s="21">
        <v>0</v>
      </c>
      <c r="AJ261" s="559">
        <f t="shared" si="272"/>
        <v>0</v>
      </c>
      <c r="AL261" s="559">
        <v>0</v>
      </c>
      <c r="AN261" s="559">
        <f t="shared" si="273"/>
        <v>0</v>
      </c>
    </row>
    <row r="262" spans="1:40" x14ac:dyDescent="0.25">
      <c r="A262" s="22" t="s">
        <v>799</v>
      </c>
      <c r="B262" s="23" t="s">
        <v>800</v>
      </c>
      <c r="C262" s="342">
        <v>0</v>
      </c>
      <c r="D262" s="343">
        <v>0</v>
      </c>
      <c r="E262" s="343">
        <v>0</v>
      </c>
      <c r="F262" s="345">
        <v>0</v>
      </c>
      <c r="G262" s="345">
        <v>0</v>
      </c>
      <c r="H262" s="345">
        <v>0</v>
      </c>
      <c r="I262" s="345">
        <v>0</v>
      </c>
      <c r="J262" s="569">
        <v>0</v>
      </c>
      <c r="K262" s="21">
        <v>0</v>
      </c>
      <c r="L262" s="21">
        <v>0</v>
      </c>
      <c r="M262" s="21">
        <f t="shared" si="274"/>
        <v>0</v>
      </c>
      <c r="N262" s="21">
        <v>0</v>
      </c>
      <c r="O262" s="559">
        <f t="shared" si="269"/>
        <v>0</v>
      </c>
      <c r="P262" s="21"/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574">
        <v>0</v>
      </c>
      <c r="W262" s="268">
        <v>0</v>
      </c>
      <c r="X262" s="575">
        <f t="shared" si="270"/>
        <v>0</v>
      </c>
      <c r="Y262" s="268">
        <v>0</v>
      </c>
      <c r="Z262" s="268">
        <v>0</v>
      </c>
      <c r="AA262" s="268">
        <v>0</v>
      </c>
      <c r="AB262" s="575">
        <f t="shared" si="271"/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559">
        <f t="shared" si="272"/>
        <v>0</v>
      </c>
      <c r="AL262" s="559">
        <v>0</v>
      </c>
      <c r="AN262" s="559">
        <f t="shared" si="273"/>
        <v>0</v>
      </c>
    </row>
    <row r="263" spans="1:40" x14ac:dyDescent="0.25">
      <c r="A263" s="22" t="s">
        <v>801</v>
      </c>
      <c r="B263" s="23" t="s">
        <v>802</v>
      </c>
      <c r="C263" s="342">
        <v>0</v>
      </c>
      <c r="D263" s="343">
        <v>0</v>
      </c>
      <c r="E263" s="343">
        <v>0</v>
      </c>
      <c r="F263" s="345">
        <v>0</v>
      </c>
      <c r="G263" s="345">
        <v>0</v>
      </c>
      <c r="H263" s="345">
        <v>0</v>
      </c>
      <c r="I263" s="345">
        <v>0</v>
      </c>
      <c r="J263" s="569">
        <v>0</v>
      </c>
      <c r="K263" s="21">
        <v>0</v>
      </c>
      <c r="L263" s="21">
        <v>0</v>
      </c>
      <c r="M263" s="21">
        <f t="shared" si="274"/>
        <v>0</v>
      </c>
      <c r="N263" s="21">
        <v>0</v>
      </c>
      <c r="O263" s="559">
        <f t="shared" si="269"/>
        <v>0</v>
      </c>
      <c r="P263" s="21"/>
      <c r="Q263" s="21">
        <v>0</v>
      </c>
      <c r="R263" s="21">
        <v>0</v>
      </c>
      <c r="S263" s="21">
        <v>0</v>
      </c>
      <c r="T263" s="21">
        <v>0</v>
      </c>
      <c r="U263" s="21">
        <v>0</v>
      </c>
      <c r="V263" s="574">
        <v>0</v>
      </c>
      <c r="W263" s="268">
        <v>0</v>
      </c>
      <c r="X263" s="575">
        <f t="shared" si="270"/>
        <v>0</v>
      </c>
      <c r="Y263" s="268">
        <v>0</v>
      </c>
      <c r="Z263" s="268">
        <v>0</v>
      </c>
      <c r="AA263" s="268">
        <v>0</v>
      </c>
      <c r="AB263" s="575">
        <f t="shared" si="271"/>
        <v>0</v>
      </c>
      <c r="AC263" s="21">
        <v>0</v>
      </c>
      <c r="AD263" s="21">
        <v>0</v>
      </c>
      <c r="AE263" s="21">
        <v>0</v>
      </c>
      <c r="AF263" s="21">
        <v>0</v>
      </c>
      <c r="AG263" s="21">
        <v>0</v>
      </c>
      <c r="AH263" s="21">
        <v>0</v>
      </c>
      <c r="AI263" s="21">
        <v>0</v>
      </c>
      <c r="AJ263" s="559">
        <f t="shared" si="272"/>
        <v>0</v>
      </c>
      <c r="AL263" s="559">
        <v>0</v>
      </c>
      <c r="AN263" s="559">
        <f t="shared" si="273"/>
        <v>0</v>
      </c>
    </row>
    <row r="264" spans="1:40" x14ac:dyDescent="0.25">
      <c r="A264" s="22" t="s">
        <v>803</v>
      </c>
      <c r="B264" s="23" t="s">
        <v>804</v>
      </c>
      <c r="C264" s="342">
        <v>0</v>
      </c>
      <c r="D264" s="343">
        <v>0</v>
      </c>
      <c r="E264" s="343">
        <v>0</v>
      </c>
      <c r="F264" s="345">
        <v>0</v>
      </c>
      <c r="G264" s="345">
        <v>0</v>
      </c>
      <c r="H264" s="345">
        <v>0</v>
      </c>
      <c r="I264" s="345">
        <v>0</v>
      </c>
      <c r="J264" s="569">
        <v>0</v>
      </c>
      <c r="K264" s="21">
        <v>0</v>
      </c>
      <c r="L264" s="21">
        <v>0</v>
      </c>
      <c r="M264" s="21">
        <f>SUM(C264:J264)</f>
        <v>0</v>
      </c>
      <c r="N264" s="21">
        <v>0</v>
      </c>
      <c r="O264" s="559">
        <f t="shared" si="269"/>
        <v>0</v>
      </c>
      <c r="P264" s="21"/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574">
        <v>0</v>
      </c>
      <c r="W264" s="268">
        <v>0</v>
      </c>
      <c r="X264" s="575">
        <f t="shared" si="270"/>
        <v>0</v>
      </c>
      <c r="Y264" s="268">
        <v>0</v>
      </c>
      <c r="Z264" s="268">
        <v>0</v>
      </c>
      <c r="AA264" s="268">
        <v>0</v>
      </c>
      <c r="AB264" s="575">
        <f t="shared" si="271"/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559">
        <f t="shared" si="272"/>
        <v>0</v>
      </c>
      <c r="AL264" s="559">
        <v>0</v>
      </c>
      <c r="AN264" s="559">
        <f t="shared" si="273"/>
        <v>0</v>
      </c>
    </row>
    <row r="265" spans="1:40" x14ac:dyDescent="0.25">
      <c r="A265" s="22"/>
      <c r="B265" s="23"/>
      <c r="C265" s="342"/>
      <c r="D265" s="343"/>
      <c r="E265" s="343"/>
      <c r="F265" s="345"/>
      <c r="G265" s="345"/>
      <c r="H265" s="345"/>
      <c r="I265" s="345"/>
      <c r="J265" s="569"/>
      <c r="O265" s="559"/>
      <c r="P265" s="21"/>
      <c r="V265" s="574"/>
      <c r="X265" s="575"/>
      <c r="AB265" s="575"/>
      <c r="AJ265" s="559"/>
      <c r="AL265" s="559"/>
      <c r="AN265" s="559"/>
    </row>
    <row r="266" spans="1:40" x14ac:dyDescent="0.25">
      <c r="A266" s="22"/>
      <c r="B266" s="23"/>
      <c r="C266" s="342"/>
      <c r="D266" s="343"/>
      <c r="E266" s="343"/>
      <c r="F266" s="345"/>
      <c r="G266" s="345"/>
      <c r="H266" s="345"/>
      <c r="I266" s="345"/>
      <c r="J266" s="569"/>
      <c r="O266" s="559"/>
      <c r="P266" s="21"/>
      <c r="V266" s="574"/>
      <c r="X266" s="575"/>
      <c r="AB266" s="575"/>
      <c r="AJ266" s="559"/>
      <c r="AL266" s="559"/>
      <c r="AN266" s="559"/>
    </row>
    <row r="267" spans="1:40" x14ac:dyDescent="0.25">
      <c r="A267" s="24" t="s">
        <v>805</v>
      </c>
      <c r="B267" s="25" t="s">
        <v>806</v>
      </c>
      <c r="C267" s="340">
        <f t="shared" ref="C267:J267" si="275">SUM(C268:C275)</f>
        <v>0</v>
      </c>
      <c r="D267" s="341">
        <f t="shared" ref="D267" si="276">SUM(D268:D275)</f>
        <v>0</v>
      </c>
      <c r="E267" s="341">
        <f t="shared" si="275"/>
        <v>350000</v>
      </c>
      <c r="F267" s="341">
        <f t="shared" si="275"/>
        <v>60000</v>
      </c>
      <c r="G267" s="341">
        <f t="shared" si="275"/>
        <v>2975000</v>
      </c>
      <c r="H267" s="341">
        <f t="shared" si="275"/>
        <v>12770000</v>
      </c>
      <c r="I267" s="341">
        <f t="shared" si="275"/>
        <v>1600000</v>
      </c>
      <c r="J267" s="370">
        <f t="shared" si="275"/>
        <v>2700000</v>
      </c>
      <c r="K267" s="564">
        <f>SUM(K268:K275)</f>
        <v>0</v>
      </c>
      <c r="L267" s="564">
        <f t="shared" ref="L267:Q267" si="277">SUM(L268:L275)</f>
        <v>1800000</v>
      </c>
      <c r="M267" s="564">
        <f>SUM(M268:M281)</f>
        <v>20455000</v>
      </c>
      <c r="N267" s="564">
        <f>SUM(N268:N275)</f>
        <v>0</v>
      </c>
      <c r="O267" s="565">
        <f t="shared" si="277"/>
        <v>22255000</v>
      </c>
      <c r="P267" s="21"/>
      <c r="Q267" s="564">
        <f t="shared" si="277"/>
        <v>710000</v>
      </c>
      <c r="R267" s="564">
        <f t="shared" ref="R267:AI267" si="278">SUM(R268:R275)</f>
        <v>750000</v>
      </c>
      <c r="S267" s="564">
        <f t="shared" si="278"/>
        <v>0</v>
      </c>
      <c r="T267" s="564">
        <f>SUM(T268:T275)</f>
        <v>0</v>
      </c>
      <c r="U267" s="564">
        <f t="shared" si="278"/>
        <v>0</v>
      </c>
      <c r="V267" s="566">
        <f t="shared" si="278"/>
        <v>2364300</v>
      </c>
      <c r="W267" s="567">
        <f t="shared" si="278"/>
        <v>0</v>
      </c>
      <c r="X267" s="568">
        <f t="shared" si="278"/>
        <v>2364300</v>
      </c>
      <c r="Y267" s="567">
        <f>SUM(Y268:Y275)</f>
        <v>0</v>
      </c>
      <c r="Z267" s="567">
        <f>SUM(Z268:Z275)</f>
        <v>0</v>
      </c>
      <c r="AA267" s="567">
        <f>SUM(AA268:AA275)</f>
        <v>4492600</v>
      </c>
      <c r="AB267" s="568">
        <f t="shared" si="278"/>
        <v>4492600</v>
      </c>
      <c r="AC267" s="564">
        <f t="shared" si="278"/>
        <v>0</v>
      </c>
      <c r="AD267" s="564">
        <f t="shared" si="278"/>
        <v>0</v>
      </c>
      <c r="AE267" s="564">
        <f t="shared" si="278"/>
        <v>0</v>
      </c>
      <c r="AF267" s="564">
        <f t="shared" si="278"/>
        <v>355000</v>
      </c>
      <c r="AG267" s="564">
        <f>SUM(AG268:AG275)</f>
        <v>0</v>
      </c>
      <c r="AH267" s="564">
        <f t="shared" si="278"/>
        <v>0</v>
      </c>
      <c r="AI267" s="564">
        <f t="shared" si="278"/>
        <v>0</v>
      </c>
      <c r="AJ267" s="565">
        <f>SUM(AJ268:AJ275)</f>
        <v>8671900</v>
      </c>
      <c r="AL267" s="565">
        <f>SUM(AL268:AL275)</f>
        <v>3592479.4699999997</v>
      </c>
      <c r="AN267" s="565">
        <f>SUM(AN268:AN275)</f>
        <v>34519379.469999999</v>
      </c>
    </row>
    <row r="268" spans="1:40" x14ac:dyDescent="0.25">
      <c r="A268" s="22" t="s">
        <v>807</v>
      </c>
      <c r="B268" s="23" t="s">
        <v>808</v>
      </c>
      <c r="C268" s="342">
        <v>0</v>
      </c>
      <c r="D268" s="343">
        <v>0</v>
      </c>
      <c r="E268" s="343">
        <v>0</v>
      </c>
      <c r="F268" s="345">
        <v>0</v>
      </c>
      <c r="G268" s="345">
        <v>200000</v>
      </c>
      <c r="H268" s="345">
        <v>0</v>
      </c>
      <c r="I268" s="345">
        <v>900000</v>
      </c>
      <c r="J268" s="569">
        <v>700000</v>
      </c>
      <c r="K268" s="21">
        <v>0</v>
      </c>
      <c r="L268" s="353">
        <v>0</v>
      </c>
      <c r="M268" s="21">
        <f>SUM(C268:J268)</f>
        <v>1800000</v>
      </c>
      <c r="N268" s="21">
        <v>0</v>
      </c>
      <c r="O268" s="559">
        <f>SUM(K268:N268)</f>
        <v>1800000</v>
      </c>
      <c r="P268" s="21"/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777">
        <v>42600</v>
      </c>
      <c r="W268" s="268">
        <v>0</v>
      </c>
      <c r="X268" s="575">
        <f t="shared" ref="X268:X275" si="279">SUM(V268:W268)</f>
        <v>42600</v>
      </c>
      <c r="Y268" s="268">
        <v>0</v>
      </c>
      <c r="Z268" s="268">
        <v>0</v>
      </c>
      <c r="AA268" s="268">
        <v>0</v>
      </c>
      <c r="AB268" s="575">
        <f t="shared" ref="AB268:AB275" si="280">SUM(Y268:AA268)</f>
        <v>0</v>
      </c>
      <c r="AC268" s="21">
        <v>0</v>
      </c>
      <c r="AD268" s="21">
        <v>0</v>
      </c>
      <c r="AE268" s="21">
        <v>0</v>
      </c>
      <c r="AF268" s="773">
        <v>355000</v>
      </c>
      <c r="AG268" s="21">
        <v>0</v>
      </c>
      <c r="AH268" s="21">
        <v>0</v>
      </c>
      <c r="AI268" s="21">
        <v>0</v>
      </c>
      <c r="AJ268" s="559">
        <f t="shared" ref="AJ268:AJ275" si="281">+Q268+R268+S268+T268+U268+X268+AB268+AC268+AD268+AE268+AF268+AG268+AH268+AI268</f>
        <v>397600</v>
      </c>
      <c r="AL268" s="559">
        <f>+'DETALLE PROG. III'!D137+'DETALLE PROG. III'!D312</f>
        <v>0</v>
      </c>
      <c r="AN268" s="559">
        <f t="shared" ref="AN268:AN275" si="282">+O268+AJ268+AL268</f>
        <v>2197600</v>
      </c>
    </row>
    <row r="269" spans="1:40" x14ac:dyDescent="0.25">
      <c r="A269" s="22" t="s">
        <v>809</v>
      </c>
      <c r="B269" s="23" t="s">
        <v>810</v>
      </c>
      <c r="C269" s="342">
        <v>0</v>
      </c>
      <c r="D269" s="343">
        <v>0</v>
      </c>
      <c r="E269" s="343">
        <v>0</v>
      </c>
      <c r="F269" s="345">
        <v>0</v>
      </c>
      <c r="G269" s="345">
        <v>0</v>
      </c>
      <c r="H269" s="345">
        <v>0</v>
      </c>
      <c r="I269" s="345">
        <v>0</v>
      </c>
      <c r="J269" s="569">
        <v>0</v>
      </c>
      <c r="K269" s="21">
        <v>0</v>
      </c>
      <c r="L269" s="353">
        <v>0</v>
      </c>
      <c r="M269" s="21">
        <f t="shared" ref="M269:M275" si="283">SUM(C269:J269)</f>
        <v>0</v>
      </c>
      <c r="N269" s="21">
        <v>0</v>
      </c>
      <c r="O269" s="559">
        <f t="shared" ref="O269:O275" si="284">SUM(K269:N269)</f>
        <v>0</v>
      </c>
      <c r="P269" s="21"/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574">
        <v>0</v>
      </c>
      <c r="W269" s="268">
        <v>0</v>
      </c>
      <c r="X269" s="575">
        <f t="shared" si="279"/>
        <v>0</v>
      </c>
      <c r="Y269" s="268">
        <v>0</v>
      </c>
      <c r="Z269" s="268">
        <v>0</v>
      </c>
      <c r="AA269" s="268">
        <v>0</v>
      </c>
      <c r="AB269" s="575">
        <f t="shared" si="280"/>
        <v>0</v>
      </c>
      <c r="AC269" s="21">
        <v>0</v>
      </c>
      <c r="AD269" s="21">
        <v>0</v>
      </c>
      <c r="AE269" s="21">
        <v>0</v>
      </c>
      <c r="AF269" s="21">
        <v>0</v>
      </c>
      <c r="AG269" s="21">
        <v>0</v>
      </c>
      <c r="AH269" s="21">
        <v>0</v>
      </c>
      <c r="AI269" s="21">
        <v>0</v>
      </c>
      <c r="AJ269" s="559">
        <f t="shared" si="281"/>
        <v>0</v>
      </c>
      <c r="AL269" s="559">
        <f>+'DETALLE PROG. III'!D138+'DETALLE PROG. III'!D313</f>
        <v>0</v>
      </c>
      <c r="AN269" s="559">
        <f t="shared" si="282"/>
        <v>0</v>
      </c>
    </row>
    <row r="270" spans="1:40" x14ac:dyDescent="0.25">
      <c r="A270" s="22" t="s">
        <v>811</v>
      </c>
      <c r="B270" s="23" t="s">
        <v>812</v>
      </c>
      <c r="C270" s="342">
        <v>0</v>
      </c>
      <c r="D270" s="343">
        <v>0</v>
      </c>
      <c r="E270" s="343">
        <v>0</v>
      </c>
      <c r="F270" s="345">
        <v>0</v>
      </c>
      <c r="G270" s="345">
        <v>1000000</v>
      </c>
      <c r="H270" s="345">
        <v>7650000</v>
      </c>
      <c r="I270" s="345">
        <v>0</v>
      </c>
      <c r="J270" s="569">
        <v>0</v>
      </c>
      <c r="K270" s="209">
        <v>0</v>
      </c>
      <c r="L270" s="353">
        <v>0</v>
      </c>
      <c r="M270" s="21">
        <f t="shared" si="283"/>
        <v>8650000</v>
      </c>
      <c r="N270" s="21">
        <v>0</v>
      </c>
      <c r="O270" s="559">
        <f t="shared" si="284"/>
        <v>8650000</v>
      </c>
      <c r="P270" s="21"/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574">
        <v>0</v>
      </c>
      <c r="W270" s="268">
        <v>0</v>
      </c>
      <c r="X270" s="575">
        <f t="shared" si="279"/>
        <v>0</v>
      </c>
      <c r="Y270" s="268">
        <v>0</v>
      </c>
      <c r="Z270" s="268">
        <v>0</v>
      </c>
      <c r="AA270" s="268">
        <v>0</v>
      </c>
      <c r="AB270" s="575">
        <f>SUM(Y270:AA270)</f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21">
        <v>0</v>
      </c>
      <c r="AJ270" s="559">
        <f t="shared" si="281"/>
        <v>0</v>
      </c>
      <c r="AL270" s="559">
        <v>0</v>
      </c>
      <c r="AN270" s="559">
        <f t="shared" si="282"/>
        <v>8650000</v>
      </c>
    </row>
    <row r="271" spans="1:40" x14ac:dyDescent="0.25">
      <c r="A271" s="22" t="s">
        <v>813</v>
      </c>
      <c r="B271" s="23" t="s">
        <v>814</v>
      </c>
      <c r="C271" s="342">
        <v>0</v>
      </c>
      <c r="D271" s="343">
        <v>0</v>
      </c>
      <c r="E271" s="343">
        <v>0</v>
      </c>
      <c r="F271" s="345">
        <v>60000</v>
      </c>
      <c r="G271" s="345">
        <v>155000</v>
      </c>
      <c r="H271" s="345">
        <v>5120000</v>
      </c>
      <c r="I271" s="345">
        <v>700000</v>
      </c>
      <c r="J271" s="569">
        <v>1000000</v>
      </c>
      <c r="K271" s="209">
        <v>0</v>
      </c>
      <c r="L271" s="353">
        <v>1000000</v>
      </c>
      <c r="M271" s="21">
        <f t="shared" si="283"/>
        <v>7035000</v>
      </c>
      <c r="N271" s="21">
        <v>0</v>
      </c>
      <c r="O271" s="559">
        <f t="shared" si="284"/>
        <v>8035000</v>
      </c>
      <c r="P271" s="21"/>
      <c r="Q271" s="21">
        <v>0</v>
      </c>
      <c r="R271" s="21">
        <v>250000</v>
      </c>
      <c r="S271" s="21">
        <v>0</v>
      </c>
      <c r="T271" s="21">
        <v>0</v>
      </c>
      <c r="U271" s="21">
        <v>0</v>
      </c>
      <c r="V271" s="777">
        <v>2321700</v>
      </c>
      <c r="W271" s="268">
        <v>0</v>
      </c>
      <c r="X271" s="575">
        <f t="shared" si="279"/>
        <v>2321700</v>
      </c>
      <c r="Y271" s="268">
        <v>0</v>
      </c>
      <c r="Z271" s="268">
        <v>0</v>
      </c>
      <c r="AA271" s="268">
        <v>0</v>
      </c>
      <c r="AB271" s="575">
        <f t="shared" si="280"/>
        <v>0</v>
      </c>
      <c r="AC271" s="21">
        <v>0</v>
      </c>
      <c r="AD271" s="21">
        <v>0</v>
      </c>
      <c r="AE271" s="21">
        <v>0</v>
      </c>
      <c r="AF271" s="21">
        <v>0</v>
      </c>
      <c r="AG271" s="21">
        <v>0</v>
      </c>
      <c r="AH271" s="21">
        <v>0</v>
      </c>
      <c r="AI271" s="21">
        <v>0</v>
      </c>
      <c r="AJ271" s="559">
        <f t="shared" si="281"/>
        <v>2571700</v>
      </c>
      <c r="AL271" s="559">
        <v>0</v>
      </c>
      <c r="AN271" s="559">
        <f t="shared" si="282"/>
        <v>10606700</v>
      </c>
    </row>
    <row r="272" spans="1:40" x14ac:dyDescent="0.25">
      <c r="A272" s="22" t="s">
        <v>815</v>
      </c>
      <c r="B272" s="23" t="s">
        <v>816</v>
      </c>
      <c r="C272" s="342">
        <v>0</v>
      </c>
      <c r="D272" s="343">
        <v>0</v>
      </c>
      <c r="E272" s="343">
        <v>350000</v>
      </c>
      <c r="F272" s="345">
        <v>0</v>
      </c>
      <c r="G272" s="345">
        <v>1620000</v>
      </c>
      <c r="H272" s="345">
        <v>0</v>
      </c>
      <c r="I272" s="345">
        <v>0</v>
      </c>
      <c r="J272" s="569">
        <v>1000000</v>
      </c>
      <c r="K272" s="209">
        <v>0</v>
      </c>
      <c r="L272" s="353">
        <v>800000</v>
      </c>
      <c r="M272" s="21">
        <f t="shared" si="283"/>
        <v>2970000</v>
      </c>
      <c r="N272" s="21">
        <v>0</v>
      </c>
      <c r="O272" s="559">
        <f t="shared" si="284"/>
        <v>3770000</v>
      </c>
      <c r="P272" s="21"/>
      <c r="Q272" s="21">
        <v>0</v>
      </c>
      <c r="R272" s="21">
        <v>500000</v>
      </c>
      <c r="S272" s="21">
        <v>0</v>
      </c>
      <c r="T272" s="21">
        <v>0</v>
      </c>
      <c r="U272" s="21">
        <v>0</v>
      </c>
      <c r="V272" s="574">
        <v>0</v>
      </c>
      <c r="W272" s="268">
        <v>0</v>
      </c>
      <c r="X272" s="575">
        <f t="shared" si="279"/>
        <v>0</v>
      </c>
      <c r="Y272" s="268">
        <v>0</v>
      </c>
      <c r="Z272" s="268">
        <v>0</v>
      </c>
      <c r="AA272" s="268">
        <v>0</v>
      </c>
      <c r="AB272" s="575">
        <f t="shared" si="280"/>
        <v>0</v>
      </c>
      <c r="AC272" s="21">
        <v>0</v>
      </c>
      <c r="AD272" s="21">
        <v>0</v>
      </c>
      <c r="AE272" s="21">
        <v>0</v>
      </c>
      <c r="AF272" s="21">
        <v>0</v>
      </c>
      <c r="AG272" s="21">
        <v>0</v>
      </c>
      <c r="AH272" s="21">
        <v>0</v>
      </c>
      <c r="AI272" s="21">
        <v>0</v>
      </c>
      <c r="AJ272" s="559">
        <f t="shared" si="281"/>
        <v>500000</v>
      </c>
      <c r="AL272" s="559">
        <f>+'DETALLE PROG. III'!D359</f>
        <v>497000</v>
      </c>
      <c r="AN272" s="559">
        <f t="shared" si="282"/>
        <v>4767000</v>
      </c>
    </row>
    <row r="273" spans="1:40" x14ac:dyDescent="0.25">
      <c r="A273" s="22" t="s">
        <v>817</v>
      </c>
      <c r="B273" s="23" t="s">
        <v>818</v>
      </c>
      <c r="C273" s="342">
        <v>0</v>
      </c>
      <c r="D273" s="343">
        <v>0</v>
      </c>
      <c r="E273" s="343">
        <v>0</v>
      </c>
      <c r="F273" s="345">
        <v>0</v>
      </c>
      <c r="G273" s="345">
        <v>0</v>
      </c>
      <c r="H273" s="345">
        <v>0</v>
      </c>
      <c r="I273" s="345">
        <v>0</v>
      </c>
      <c r="J273" s="569">
        <v>0</v>
      </c>
      <c r="K273" s="209">
        <v>0</v>
      </c>
      <c r="L273" s="353">
        <v>0</v>
      </c>
      <c r="M273" s="21">
        <f t="shared" si="283"/>
        <v>0</v>
      </c>
      <c r="N273" s="21">
        <v>0</v>
      </c>
      <c r="O273" s="559">
        <f t="shared" si="284"/>
        <v>0</v>
      </c>
      <c r="P273" s="21"/>
      <c r="Q273" s="21">
        <v>0</v>
      </c>
      <c r="R273" s="21">
        <v>0</v>
      </c>
      <c r="S273" s="21">
        <v>0</v>
      </c>
      <c r="T273" s="21">
        <v>0</v>
      </c>
      <c r="U273" s="21">
        <v>0</v>
      </c>
      <c r="V273" s="574">
        <v>0</v>
      </c>
      <c r="W273" s="268">
        <v>0</v>
      </c>
      <c r="X273" s="575">
        <f t="shared" si="279"/>
        <v>0</v>
      </c>
      <c r="Y273" s="268">
        <v>0</v>
      </c>
      <c r="Z273" s="268">
        <v>0</v>
      </c>
      <c r="AA273" s="268">
        <v>0</v>
      </c>
      <c r="AB273" s="575">
        <f t="shared" si="280"/>
        <v>0</v>
      </c>
      <c r="AC273" s="21">
        <v>0</v>
      </c>
      <c r="AD273" s="21">
        <v>0</v>
      </c>
      <c r="AE273" s="21">
        <v>0</v>
      </c>
      <c r="AF273" s="21">
        <v>0</v>
      </c>
      <c r="AG273" s="21">
        <v>0</v>
      </c>
      <c r="AH273" s="21">
        <v>0</v>
      </c>
      <c r="AI273" s="21">
        <v>0</v>
      </c>
      <c r="AJ273" s="559">
        <f t="shared" si="281"/>
        <v>0</v>
      </c>
      <c r="AL273" s="559">
        <f>+'DETALLE PROG. III'!D360</f>
        <v>1455479.47</v>
      </c>
      <c r="AN273" s="559">
        <f t="shared" si="282"/>
        <v>1455479.47</v>
      </c>
    </row>
    <row r="274" spans="1:40" x14ac:dyDescent="0.25">
      <c r="A274" s="22" t="s">
        <v>819</v>
      </c>
      <c r="B274" s="23" t="s">
        <v>820</v>
      </c>
      <c r="C274" s="342">
        <v>0</v>
      </c>
      <c r="D274" s="343">
        <v>0</v>
      </c>
      <c r="E274" s="343">
        <v>0</v>
      </c>
      <c r="F274" s="345">
        <v>0</v>
      </c>
      <c r="G274" s="345">
        <v>0</v>
      </c>
      <c r="H274" s="345">
        <v>0</v>
      </c>
      <c r="I274" s="345">
        <v>0</v>
      </c>
      <c r="J274" s="569">
        <v>0</v>
      </c>
      <c r="K274" s="21">
        <v>0</v>
      </c>
      <c r="L274" s="353">
        <v>0</v>
      </c>
      <c r="M274" s="21">
        <f t="shared" si="283"/>
        <v>0</v>
      </c>
      <c r="N274" s="21">
        <v>0</v>
      </c>
      <c r="O274" s="559">
        <f t="shared" si="284"/>
        <v>0</v>
      </c>
      <c r="P274" s="21"/>
      <c r="Q274" s="21">
        <v>0</v>
      </c>
      <c r="R274" s="21">
        <v>0</v>
      </c>
      <c r="S274" s="21">
        <v>0</v>
      </c>
      <c r="T274" s="21">
        <v>0</v>
      </c>
      <c r="U274" s="21">
        <v>0</v>
      </c>
      <c r="V274" s="574">
        <v>0</v>
      </c>
      <c r="W274" s="268">
        <v>0</v>
      </c>
      <c r="X274" s="575">
        <f t="shared" si="279"/>
        <v>0</v>
      </c>
      <c r="Y274" s="268">
        <v>0</v>
      </c>
      <c r="Z274" s="268">
        <v>0</v>
      </c>
      <c r="AA274" s="268">
        <v>0</v>
      </c>
      <c r="AB274" s="575">
        <f t="shared" si="280"/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0</v>
      </c>
      <c r="AI274" s="21">
        <v>0</v>
      </c>
      <c r="AJ274" s="559">
        <f t="shared" si="281"/>
        <v>0</v>
      </c>
      <c r="AL274" s="559">
        <v>0</v>
      </c>
      <c r="AN274" s="559">
        <f t="shared" si="282"/>
        <v>0</v>
      </c>
    </row>
    <row r="275" spans="1:40" x14ac:dyDescent="0.25">
      <c r="A275" s="22" t="s">
        <v>821</v>
      </c>
      <c r="B275" s="23" t="s">
        <v>822</v>
      </c>
      <c r="C275" s="342">
        <v>0</v>
      </c>
      <c r="D275" s="343">
        <v>0</v>
      </c>
      <c r="E275" s="343">
        <v>0</v>
      </c>
      <c r="F275" s="345">
        <v>0</v>
      </c>
      <c r="G275" s="345">
        <v>0</v>
      </c>
      <c r="H275" s="345">
        <v>0</v>
      </c>
      <c r="I275" s="345">
        <v>0</v>
      </c>
      <c r="J275" s="569">
        <v>0</v>
      </c>
      <c r="K275" s="21">
        <v>0</v>
      </c>
      <c r="L275" s="353">
        <v>0</v>
      </c>
      <c r="M275" s="21">
        <f t="shared" si="283"/>
        <v>0</v>
      </c>
      <c r="N275" s="21">
        <v>0</v>
      </c>
      <c r="O275" s="559">
        <f t="shared" si="284"/>
        <v>0</v>
      </c>
      <c r="P275" s="21"/>
      <c r="Q275" s="773">
        <v>710000</v>
      </c>
      <c r="R275" s="773">
        <v>0</v>
      </c>
      <c r="S275" s="209">
        <v>0</v>
      </c>
      <c r="T275" s="209">
        <v>0</v>
      </c>
      <c r="U275" s="21">
        <v>0</v>
      </c>
      <c r="V275" s="574">
        <v>0</v>
      </c>
      <c r="W275" s="268">
        <v>0</v>
      </c>
      <c r="X275" s="575">
        <f t="shared" si="279"/>
        <v>0</v>
      </c>
      <c r="Y275" s="268">
        <v>0</v>
      </c>
      <c r="Z275" s="268">
        <v>0</v>
      </c>
      <c r="AA275" s="268">
        <v>4492600</v>
      </c>
      <c r="AB275" s="575">
        <f t="shared" si="280"/>
        <v>4492600</v>
      </c>
      <c r="AC275" s="21">
        <v>0</v>
      </c>
      <c r="AD275" s="21">
        <v>0</v>
      </c>
      <c r="AE275" s="21">
        <v>0</v>
      </c>
      <c r="AF275" s="21">
        <v>0</v>
      </c>
      <c r="AG275" s="21">
        <v>0</v>
      </c>
      <c r="AH275" s="21">
        <v>0</v>
      </c>
      <c r="AI275" s="21">
        <v>0</v>
      </c>
      <c r="AJ275" s="559">
        <f t="shared" si="281"/>
        <v>5202600</v>
      </c>
      <c r="AL275" s="559">
        <f>+'DETALLE PROG. III'!D142+'DETALLE PROG. III'!D361</f>
        <v>1640000</v>
      </c>
      <c r="AN275" s="559">
        <f t="shared" si="282"/>
        <v>6842600</v>
      </c>
    </row>
    <row r="276" spans="1:40" x14ac:dyDescent="0.25">
      <c r="A276" s="22"/>
      <c r="B276" s="23"/>
      <c r="C276" s="342"/>
      <c r="D276" s="343"/>
      <c r="E276" s="343"/>
      <c r="F276" s="345"/>
      <c r="G276" s="345"/>
      <c r="H276" s="345"/>
      <c r="I276" s="345"/>
      <c r="J276" s="569"/>
      <c r="O276" s="559"/>
      <c r="P276" s="21"/>
      <c r="V276" s="574"/>
      <c r="X276" s="575"/>
      <c r="AB276" s="575"/>
      <c r="AJ276" s="559"/>
      <c r="AL276" s="559"/>
      <c r="AN276" s="559"/>
    </row>
    <row r="277" spans="1:40" x14ac:dyDescent="0.25">
      <c r="A277" s="24" t="s">
        <v>823</v>
      </c>
      <c r="B277" s="25" t="s">
        <v>824</v>
      </c>
      <c r="C277" s="340">
        <f t="shared" ref="C277:J277" si="285">+C278</f>
        <v>0</v>
      </c>
      <c r="D277" s="341">
        <f t="shared" si="285"/>
        <v>0</v>
      </c>
      <c r="E277" s="341">
        <f t="shared" si="285"/>
        <v>0</v>
      </c>
      <c r="F277" s="341">
        <f t="shared" si="285"/>
        <v>0</v>
      </c>
      <c r="G277" s="341">
        <f t="shared" si="285"/>
        <v>0</v>
      </c>
      <c r="H277" s="341">
        <f t="shared" si="285"/>
        <v>0</v>
      </c>
      <c r="I277" s="341">
        <f t="shared" si="285"/>
        <v>0</v>
      </c>
      <c r="J277" s="370">
        <f t="shared" si="285"/>
        <v>0</v>
      </c>
      <c r="K277" s="564">
        <f t="shared" ref="K277:AL277" si="286">+K278</f>
        <v>0</v>
      </c>
      <c r="L277" s="564">
        <f t="shared" si="286"/>
        <v>0</v>
      </c>
      <c r="M277" s="564">
        <f t="shared" si="286"/>
        <v>0</v>
      </c>
      <c r="N277" s="564">
        <f t="shared" si="286"/>
        <v>0</v>
      </c>
      <c r="O277" s="565">
        <f t="shared" si="286"/>
        <v>0</v>
      </c>
      <c r="P277" s="21"/>
      <c r="Q277" s="564">
        <f t="shared" si="286"/>
        <v>0</v>
      </c>
      <c r="R277" s="564">
        <f t="shared" si="286"/>
        <v>0</v>
      </c>
      <c r="S277" s="564">
        <f t="shared" si="286"/>
        <v>0</v>
      </c>
      <c r="T277" s="564">
        <f t="shared" si="286"/>
        <v>0</v>
      </c>
      <c r="U277" s="564">
        <f t="shared" si="286"/>
        <v>0</v>
      </c>
      <c r="V277" s="566">
        <f t="shared" si="286"/>
        <v>0</v>
      </c>
      <c r="W277" s="567">
        <f t="shared" si="286"/>
        <v>0</v>
      </c>
      <c r="X277" s="568">
        <f t="shared" si="286"/>
        <v>0</v>
      </c>
      <c r="Y277" s="567">
        <f t="shared" si="286"/>
        <v>0</v>
      </c>
      <c r="Z277" s="567">
        <f t="shared" si="286"/>
        <v>0</v>
      </c>
      <c r="AA277" s="567">
        <f t="shared" si="286"/>
        <v>0</v>
      </c>
      <c r="AB277" s="568">
        <f t="shared" si="286"/>
        <v>0</v>
      </c>
      <c r="AC277" s="564">
        <f t="shared" si="286"/>
        <v>0</v>
      </c>
      <c r="AD277" s="564">
        <f t="shared" si="286"/>
        <v>0</v>
      </c>
      <c r="AE277" s="564">
        <f t="shared" si="286"/>
        <v>0</v>
      </c>
      <c r="AF277" s="564">
        <f t="shared" si="286"/>
        <v>0</v>
      </c>
      <c r="AG277" s="564">
        <f t="shared" si="286"/>
        <v>0</v>
      </c>
      <c r="AH277" s="564">
        <f t="shared" si="286"/>
        <v>0</v>
      </c>
      <c r="AI277" s="564">
        <f t="shared" si="286"/>
        <v>0</v>
      </c>
      <c r="AJ277" s="565">
        <f>+AJ278</f>
        <v>0</v>
      </c>
      <c r="AL277" s="565">
        <f t="shared" si="286"/>
        <v>0</v>
      </c>
      <c r="AN277" s="565">
        <f>+AN278</f>
        <v>0</v>
      </c>
    </row>
    <row r="278" spans="1:40" x14ac:dyDescent="0.25">
      <c r="A278" s="22" t="s">
        <v>825</v>
      </c>
      <c r="B278" s="23" t="s">
        <v>826</v>
      </c>
      <c r="C278" s="342">
        <v>0</v>
      </c>
      <c r="D278" s="343">
        <v>0</v>
      </c>
      <c r="E278" s="343">
        <v>0</v>
      </c>
      <c r="F278" s="345">
        <v>0</v>
      </c>
      <c r="G278" s="345">
        <v>0</v>
      </c>
      <c r="H278" s="345">
        <v>0</v>
      </c>
      <c r="I278" s="345">
        <v>0</v>
      </c>
      <c r="J278" s="569">
        <v>0</v>
      </c>
      <c r="K278" s="21">
        <v>0</v>
      </c>
      <c r="L278" s="21">
        <v>0</v>
      </c>
      <c r="M278" s="21">
        <f>SUM(C278:J278)</f>
        <v>0</v>
      </c>
      <c r="N278" s="21">
        <v>0</v>
      </c>
      <c r="O278" s="559">
        <f>SUM(K278:N278)</f>
        <v>0</v>
      </c>
      <c r="P278" s="21"/>
      <c r="Q278" s="21">
        <v>0</v>
      </c>
      <c r="R278" s="21">
        <v>0</v>
      </c>
      <c r="S278" s="21">
        <v>0</v>
      </c>
      <c r="T278" s="21">
        <v>0</v>
      </c>
      <c r="U278" s="21">
        <v>0</v>
      </c>
      <c r="V278" s="574">
        <v>0</v>
      </c>
      <c r="W278" s="268">
        <v>0</v>
      </c>
      <c r="X278" s="575">
        <f>SUM(V278:W278)</f>
        <v>0</v>
      </c>
      <c r="Y278" s="268">
        <v>0</v>
      </c>
      <c r="Z278" s="268">
        <v>0</v>
      </c>
      <c r="AA278" s="268">
        <v>0</v>
      </c>
      <c r="AB278" s="575">
        <f>SUM(Y278:AA278)</f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21">
        <v>0</v>
      </c>
      <c r="AJ278" s="559">
        <f>+Q278+R278+S278+T278+U278+X278+AB278+AC278+AD278+AE278+AF278+AG278+AH278+AI278</f>
        <v>0</v>
      </c>
      <c r="AL278" s="559">
        <v>0</v>
      </c>
      <c r="AN278" s="559">
        <f t="shared" ref="AN278" si="287">+O278+AJ278+AL278</f>
        <v>0</v>
      </c>
    </row>
    <row r="279" spans="1:40" x14ac:dyDescent="0.25">
      <c r="A279" s="22"/>
      <c r="B279" s="23"/>
      <c r="C279" s="342"/>
      <c r="D279" s="343"/>
      <c r="E279" s="343"/>
      <c r="F279" s="345"/>
      <c r="G279" s="345"/>
      <c r="H279" s="345"/>
      <c r="I279" s="345"/>
      <c r="J279" s="569"/>
      <c r="K279" s="21"/>
      <c r="O279" s="559"/>
      <c r="P279" s="21"/>
      <c r="V279" s="574"/>
      <c r="X279" s="575"/>
      <c r="AB279" s="575"/>
      <c r="AJ279" s="559"/>
      <c r="AL279" s="559"/>
      <c r="AN279" s="559"/>
    </row>
    <row r="280" spans="1:40" x14ac:dyDescent="0.25">
      <c r="A280" s="24" t="s">
        <v>827</v>
      </c>
      <c r="B280" s="25" t="s">
        <v>828</v>
      </c>
      <c r="C280" s="340">
        <f t="shared" ref="C280:J280" si="288">SUM(C281:C283)</f>
        <v>0</v>
      </c>
      <c r="D280" s="341">
        <f>SUM(D281:D283)</f>
        <v>0</v>
      </c>
      <c r="E280" s="341">
        <f>SUM(E281:E283)</f>
        <v>0</v>
      </c>
      <c r="F280" s="341">
        <f t="shared" si="288"/>
        <v>0</v>
      </c>
      <c r="G280" s="341">
        <f t="shared" si="288"/>
        <v>0</v>
      </c>
      <c r="H280" s="345">
        <f>+[7]INFORMATICO!D158</f>
        <v>0</v>
      </c>
      <c r="I280" s="341">
        <f t="shared" si="288"/>
        <v>0</v>
      </c>
      <c r="J280" s="370">
        <f t="shared" si="288"/>
        <v>0</v>
      </c>
      <c r="K280" s="564">
        <f>SUM(K281:K283)</f>
        <v>0</v>
      </c>
      <c r="L280" s="564">
        <f>SUM(L281:L283)</f>
        <v>0</v>
      </c>
      <c r="M280" s="564">
        <f>SUM(M281:M283)</f>
        <v>0</v>
      </c>
      <c r="N280" s="564">
        <f>SUM(N281:N283)</f>
        <v>0</v>
      </c>
      <c r="O280" s="565">
        <f>SUM(O281:O283)</f>
        <v>0</v>
      </c>
      <c r="P280" s="21"/>
      <c r="Q280" s="564">
        <f t="shared" ref="Q280:AI280" si="289">SUM(Q281:Q283)</f>
        <v>0</v>
      </c>
      <c r="R280" s="564">
        <f t="shared" si="289"/>
        <v>0</v>
      </c>
      <c r="S280" s="564">
        <f t="shared" si="289"/>
        <v>0</v>
      </c>
      <c r="T280" s="564">
        <f>SUM(T281:T283)</f>
        <v>0</v>
      </c>
      <c r="U280" s="564">
        <f t="shared" si="289"/>
        <v>0</v>
      </c>
      <c r="V280" s="566">
        <f>SUM(V281:V283)</f>
        <v>0</v>
      </c>
      <c r="W280" s="567">
        <f>SUM(W281:W283)</f>
        <v>0</v>
      </c>
      <c r="X280" s="568">
        <f t="shared" si="289"/>
        <v>0</v>
      </c>
      <c r="Y280" s="567">
        <f>SUM(Y281:Y283)</f>
        <v>0</v>
      </c>
      <c r="Z280" s="567">
        <f>SUM(Z281:Z283)</f>
        <v>0</v>
      </c>
      <c r="AA280" s="567">
        <f>SUM(AA281:AA283)</f>
        <v>0</v>
      </c>
      <c r="AB280" s="568">
        <f t="shared" si="289"/>
        <v>0</v>
      </c>
      <c r="AC280" s="564">
        <f t="shared" si="289"/>
        <v>0</v>
      </c>
      <c r="AD280" s="564">
        <f t="shared" si="289"/>
        <v>0</v>
      </c>
      <c r="AE280" s="564">
        <f t="shared" si="289"/>
        <v>0</v>
      </c>
      <c r="AF280" s="564">
        <f t="shared" si="289"/>
        <v>0</v>
      </c>
      <c r="AG280" s="564">
        <f>SUM(AG281:AG283)</f>
        <v>0</v>
      </c>
      <c r="AH280" s="564">
        <f t="shared" si="289"/>
        <v>0</v>
      </c>
      <c r="AI280" s="564">
        <f t="shared" si="289"/>
        <v>0</v>
      </c>
      <c r="AJ280" s="565">
        <f>SUM(AJ281:AJ283)</f>
        <v>0</v>
      </c>
      <c r="AL280" s="565">
        <f>SUM(AL281:AL283)</f>
        <v>0</v>
      </c>
      <c r="AN280" s="565">
        <f>SUM(AN281:AN283)</f>
        <v>0</v>
      </c>
    </row>
    <row r="281" spans="1:40" x14ac:dyDescent="0.25">
      <c r="A281" s="22" t="s">
        <v>829</v>
      </c>
      <c r="B281" s="23" t="s">
        <v>830</v>
      </c>
      <c r="C281" s="342">
        <v>0</v>
      </c>
      <c r="D281" s="343">
        <v>0</v>
      </c>
      <c r="E281" s="343">
        <v>0</v>
      </c>
      <c r="F281" s="345">
        <v>0</v>
      </c>
      <c r="G281" s="345">
        <f>+[7]TRIBUTARIO!D159</f>
        <v>0</v>
      </c>
      <c r="H281" s="345">
        <f>+[7]INFORMATICO!D159</f>
        <v>0</v>
      </c>
      <c r="I281" s="345">
        <v>0</v>
      </c>
      <c r="J281" s="569">
        <v>0</v>
      </c>
      <c r="K281" s="21">
        <f>+'[7]0BJ PROGR. I-II Y III'!J275</f>
        <v>0</v>
      </c>
      <c r="L281" s="21">
        <f>+'[7]0BJ PROGR. I-II Y III'!K275</f>
        <v>0</v>
      </c>
      <c r="M281" s="21">
        <f>SUM(C281:J281)</f>
        <v>0</v>
      </c>
      <c r="N281" s="21">
        <v>0</v>
      </c>
      <c r="O281" s="559">
        <f>SUM(K281:N281)</f>
        <v>0</v>
      </c>
      <c r="P281" s="21"/>
      <c r="Q281" s="21">
        <v>0</v>
      </c>
      <c r="R281" s="21">
        <v>0</v>
      </c>
      <c r="S281" s="21">
        <v>0</v>
      </c>
      <c r="T281" s="21">
        <v>0</v>
      </c>
      <c r="U281" s="21">
        <v>0</v>
      </c>
      <c r="V281" s="574">
        <v>0</v>
      </c>
      <c r="W281" s="268">
        <v>0</v>
      </c>
      <c r="X281" s="575">
        <f>SUM(V281:W281)</f>
        <v>0</v>
      </c>
      <c r="Y281" s="268">
        <v>0</v>
      </c>
      <c r="Z281" s="268">
        <v>0</v>
      </c>
      <c r="AA281" s="268">
        <v>0</v>
      </c>
      <c r="AB281" s="575">
        <f>SUM(Y281:AA281)</f>
        <v>0</v>
      </c>
      <c r="AC281" s="21">
        <v>0</v>
      </c>
      <c r="AD281" s="21">
        <v>0</v>
      </c>
      <c r="AE281" s="21">
        <v>0</v>
      </c>
      <c r="AF281" s="21">
        <v>0</v>
      </c>
      <c r="AG281" s="21">
        <v>0</v>
      </c>
      <c r="AH281" s="21">
        <v>0</v>
      </c>
      <c r="AI281" s="21">
        <v>0</v>
      </c>
      <c r="AJ281" s="559">
        <f>+Q281+R281+S281+T281+U281+X281+AB281+AC281+AD281+AE281+AF281+AG281+AH281+AI281</f>
        <v>0</v>
      </c>
      <c r="AL281" s="559">
        <v>0</v>
      </c>
      <c r="AN281" s="559">
        <f t="shared" ref="AN281:AN283" si="290">+O281+AJ281+AL281</f>
        <v>0</v>
      </c>
    </row>
    <row r="282" spans="1:40" x14ac:dyDescent="0.25">
      <c r="A282" s="22" t="s">
        <v>831</v>
      </c>
      <c r="B282" s="23" t="s">
        <v>832</v>
      </c>
      <c r="C282" s="342">
        <v>0</v>
      </c>
      <c r="D282" s="343">
        <v>0</v>
      </c>
      <c r="E282" s="343">
        <v>0</v>
      </c>
      <c r="F282" s="345">
        <v>0</v>
      </c>
      <c r="G282" s="345">
        <f>+[7]TRIBUTARIO!D160</f>
        <v>0</v>
      </c>
      <c r="H282" s="345">
        <f>+[7]INFORMATICO!D160</f>
        <v>0</v>
      </c>
      <c r="I282" s="345">
        <v>0</v>
      </c>
      <c r="J282" s="569">
        <v>0</v>
      </c>
      <c r="K282" s="21">
        <f>+'[7]0BJ PROGR. I-II Y III'!J276</f>
        <v>0</v>
      </c>
      <c r="L282" s="21">
        <f>+'[7]0BJ PROGR. I-II Y III'!K276</f>
        <v>0</v>
      </c>
      <c r="M282" s="21">
        <f t="shared" ref="M282:M283" si="291">SUM(C282:J282)</f>
        <v>0</v>
      </c>
      <c r="N282" s="21">
        <v>0</v>
      </c>
      <c r="O282" s="559">
        <f>SUM(K282:N282)</f>
        <v>0</v>
      </c>
      <c r="P282" s="21"/>
      <c r="Q282" s="21">
        <v>0</v>
      </c>
      <c r="R282" s="21">
        <v>0</v>
      </c>
      <c r="S282" s="21">
        <v>0</v>
      </c>
      <c r="T282" s="21">
        <v>0</v>
      </c>
      <c r="U282" s="21">
        <v>0</v>
      </c>
      <c r="V282" s="574">
        <v>0</v>
      </c>
      <c r="W282" s="268">
        <v>0</v>
      </c>
      <c r="X282" s="575">
        <f>SUM(V282:W282)</f>
        <v>0</v>
      </c>
      <c r="Y282" s="268">
        <v>0</v>
      </c>
      <c r="Z282" s="268">
        <v>0</v>
      </c>
      <c r="AA282" s="268">
        <v>0</v>
      </c>
      <c r="AB282" s="575">
        <f>SUM(Y282:AA282)</f>
        <v>0</v>
      </c>
      <c r="AC282" s="21">
        <v>0</v>
      </c>
      <c r="AD282" s="21">
        <v>0</v>
      </c>
      <c r="AE282" s="21">
        <v>0</v>
      </c>
      <c r="AF282" s="21">
        <v>0</v>
      </c>
      <c r="AG282" s="21">
        <v>0</v>
      </c>
      <c r="AH282" s="21">
        <v>0</v>
      </c>
      <c r="AI282" s="21">
        <v>0</v>
      </c>
      <c r="AJ282" s="559">
        <f>+Q282+R282+S282+T282+U282+X282+AB282+AC282+AD282+AE282+AF282+AG282+AH282+AI282</f>
        <v>0</v>
      </c>
      <c r="AL282" s="559">
        <v>0</v>
      </c>
      <c r="AN282" s="559">
        <f t="shared" si="290"/>
        <v>0</v>
      </c>
    </row>
    <row r="283" spans="1:40" x14ac:dyDescent="0.25">
      <c r="A283" s="22" t="s">
        <v>833</v>
      </c>
      <c r="B283" s="23" t="s">
        <v>834</v>
      </c>
      <c r="C283" s="342">
        <v>0</v>
      </c>
      <c r="D283" s="343">
        <v>0</v>
      </c>
      <c r="E283" s="343">
        <v>0</v>
      </c>
      <c r="F283" s="345">
        <v>0</v>
      </c>
      <c r="G283" s="345">
        <f>+[7]TRIBUTARIO!D161</f>
        <v>0</v>
      </c>
      <c r="H283" s="345">
        <f>+[7]INFORMATICO!D161</f>
        <v>0</v>
      </c>
      <c r="I283" s="345">
        <v>0</v>
      </c>
      <c r="J283" s="569">
        <v>0</v>
      </c>
      <c r="K283" s="21">
        <f>+'[7]0BJ PROGR. I-II Y III'!J277</f>
        <v>0</v>
      </c>
      <c r="L283" s="21">
        <f>+'[7]0BJ PROGR. I-II Y III'!K277</f>
        <v>0</v>
      </c>
      <c r="M283" s="21">
        <f t="shared" si="291"/>
        <v>0</v>
      </c>
      <c r="N283" s="21">
        <v>0</v>
      </c>
      <c r="O283" s="559">
        <f>SUM(K283:N283)</f>
        <v>0</v>
      </c>
      <c r="P283" s="21"/>
      <c r="Q283" s="21">
        <v>0</v>
      </c>
      <c r="R283" s="21">
        <v>0</v>
      </c>
      <c r="S283" s="21">
        <v>0</v>
      </c>
      <c r="T283" s="21">
        <v>0</v>
      </c>
      <c r="U283" s="21">
        <v>0</v>
      </c>
      <c r="V283" s="574">
        <v>0</v>
      </c>
      <c r="W283" s="268">
        <v>0</v>
      </c>
      <c r="X283" s="575">
        <f>SUM(V283:W283)</f>
        <v>0</v>
      </c>
      <c r="Y283" s="268">
        <v>0</v>
      </c>
      <c r="Z283" s="268">
        <v>0</v>
      </c>
      <c r="AA283" s="268">
        <v>0</v>
      </c>
      <c r="AB283" s="575">
        <f>SUM(Y283:AA283)</f>
        <v>0</v>
      </c>
      <c r="AC283" s="21">
        <v>0</v>
      </c>
      <c r="AD283" s="21">
        <v>0</v>
      </c>
      <c r="AE283" s="21">
        <v>0</v>
      </c>
      <c r="AF283" s="21">
        <v>0</v>
      </c>
      <c r="AG283" s="21">
        <v>0</v>
      </c>
      <c r="AH283" s="21">
        <v>0</v>
      </c>
      <c r="AI283" s="21">
        <v>0</v>
      </c>
      <c r="AJ283" s="559">
        <f>+Q283+R283+S283+T283+U283+X283+AB283+AC283+AD283+AE283+AF283+AG283+AH283+AI283</f>
        <v>0</v>
      </c>
      <c r="AL283" s="559">
        <v>0</v>
      </c>
      <c r="AN283" s="559">
        <f t="shared" si="290"/>
        <v>0</v>
      </c>
    </row>
    <row r="284" spans="1:40" x14ac:dyDescent="0.25">
      <c r="A284" s="22"/>
      <c r="B284" s="23"/>
      <c r="C284" s="342"/>
      <c r="D284" s="343"/>
      <c r="E284" s="343"/>
      <c r="F284" s="345"/>
      <c r="G284" s="345"/>
      <c r="H284" s="345"/>
      <c r="I284" s="345"/>
      <c r="J284" s="569"/>
      <c r="K284" s="21"/>
      <c r="O284" s="559"/>
      <c r="P284" s="21"/>
      <c r="V284" s="574"/>
      <c r="X284" s="575"/>
      <c r="AB284" s="575"/>
      <c r="AJ284" s="559"/>
      <c r="AL284" s="559"/>
      <c r="AN284" s="559"/>
    </row>
    <row r="285" spans="1:40" x14ac:dyDescent="0.25">
      <c r="A285" s="24" t="s">
        <v>823</v>
      </c>
      <c r="B285" s="25" t="s">
        <v>824</v>
      </c>
      <c r="C285" s="340">
        <f t="shared" ref="C285:J285" si="292">SUM(C287:C290)</f>
        <v>0</v>
      </c>
      <c r="D285" s="341">
        <f t="shared" ref="D285" si="293">SUM(D287:D290)</f>
        <v>0</v>
      </c>
      <c r="E285" s="341">
        <f t="shared" si="292"/>
        <v>0</v>
      </c>
      <c r="F285" s="341">
        <f t="shared" si="292"/>
        <v>0</v>
      </c>
      <c r="G285" s="341">
        <f t="shared" si="292"/>
        <v>0</v>
      </c>
      <c r="H285" s="341">
        <f t="shared" si="292"/>
        <v>23000000</v>
      </c>
      <c r="I285" s="341">
        <f t="shared" si="292"/>
        <v>0</v>
      </c>
      <c r="J285" s="370">
        <f t="shared" si="292"/>
        <v>0</v>
      </c>
      <c r="K285" s="564">
        <f>SUM(K287:K289)</f>
        <v>0</v>
      </c>
      <c r="L285" s="564">
        <f>SUM(L287:L289)</f>
        <v>0</v>
      </c>
      <c r="M285" s="564">
        <f>SUM(M287:M289)</f>
        <v>23000000</v>
      </c>
      <c r="N285" s="564">
        <f>SUM(N287:N289)</f>
        <v>0</v>
      </c>
      <c r="O285" s="565">
        <f>SUM(O287:O289)</f>
        <v>23000000</v>
      </c>
      <c r="P285" s="21"/>
      <c r="Q285" s="564">
        <f t="shared" ref="Q285:AI285" si="294">SUM(Q287:Q289)</f>
        <v>0</v>
      </c>
      <c r="R285" s="564">
        <f t="shared" si="294"/>
        <v>0</v>
      </c>
      <c r="S285" s="564">
        <f t="shared" si="294"/>
        <v>0</v>
      </c>
      <c r="T285" s="564">
        <f>SUM(T287:T289)</f>
        <v>0</v>
      </c>
      <c r="U285" s="564">
        <f t="shared" si="294"/>
        <v>0</v>
      </c>
      <c r="V285" s="566">
        <f>SUM(V287:V289)</f>
        <v>0</v>
      </c>
      <c r="W285" s="567">
        <f>SUM(W287:W289)</f>
        <v>0</v>
      </c>
      <c r="X285" s="568">
        <f t="shared" si="294"/>
        <v>0</v>
      </c>
      <c r="Y285" s="567">
        <f>SUM(Y287:Y289)</f>
        <v>0</v>
      </c>
      <c r="Z285" s="567">
        <f>SUM(Z287:Z289)</f>
        <v>0</v>
      </c>
      <c r="AA285" s="567">
        <f>SUM(AA287:AA289)</f>
        <v>0</v>
      </c>
      <c r="AB285" s="568">
        <f t="shared" si="294"/>
        <v>0</v>
      </c>
      <c r="AC285" s="564">
        <f t="shared" si="294"/>
        <v>0</v>
      </c>
      <c r="AD285" s="564">
        <f t="shared" si="294"/>
        <v>0</v>
      </c>
      <c r="AE285" s="564">
        <f t="shared" si="294"/>
        <v>0</v>
      </c>
      <c r="AF285" s="564">
        <f t="shared" si="294"/>
        <v>0</v>
      </c>
      <c r="AG285" s="564">
        <f>SUM(AG287:AG289)</f>
        <v>0</v>
      </c>
      <c r="AH285" s="564">
        <f t="shared" si="294"/>
        <v>0</v>
      </c>
      <c r="AI285" s="564">
        <f t="shared" si="294"/>
        <v>0</v>
      </c>
      <c r="AJ285" s="565">
        <f>SUM(AJ287:AJ289)</f>
        <v>0</v>
      </c>
      <c r="AL285" s="565">
        <f>SUM(AL287:AL289)</f>
        <v>7500000</v>
      </c>
      <c r="AN285" s="565">
        <f>SUM(AN287:AN289)</f>
        <v>30500000</v>
      </c>
    </row>
    <row r="286" spans="1:40" x14ac:dyDescent="0.25">
      <c r="A286" s="361" t="s">
        <v>825</v>
      </c>
      <c r="B286" s="587" t="s">
        <v>826</v>
      </c>
      <c r="C286" s="342">
        <f>+'[7]REC.HUM'!D171</f>
        <v>0</v>
      </c>
      <c r="D286" s="343">
        <v>0</v>
      </c>
      <c r="E286" s="343">
        <f>+'[7]GERENCIA '!D171</f>
        <v>0</v>
      </c>
      <c r="F286" s="345">
        <f>+[7]SECRET.CONCEJO!D171</f>
        <v>0</v>
      </c>
      <c r="G286" s="345">
        <f>+[7]TRIBUTARIO!D171</f>
        <v>0</v>
      </c>
      <c r="H286" s="345">
        <f>+[7]INFORMATICO!D171</f>
        <v>0</v>
      </c>
      <c r="I286" s="345">
        <f>+'[7]ARCHIVO '!D171</f>
        <v>0</v>
      </c>
      <c r="J286" s="569">
        <f>+[7]FINANCIERO!D171</f>
        <v>0</v>
      </c>
      <c r="K286" s="209">
        <v>0</v>
      </c>
      <c r="L286" s="209">
        <v>0</v>
      </c>
      <c r="M286" s="21">
        <f>SUM(C286:J286)</f>
        <v>0</v>
      </c>
      <c r="N286" s="21">
        <f>SUM(C286:J286)</f>
        <v>0</v>
      </c>
      <c r="O286" s="559">
        <f>SUM(K286:N286)</f>
        <v>0</v>
      </c>
      <c r="P286" s="21"/>
      <c r="Q286" s="21">
        <v>0</v>
      </c>
      <c r="R286" s="21">
        <v>0</v>
      </c>
      <c r="S286" s="21">
        <v>0</v>
      </c>
      <c r="T286" s="21">
        <v>0</v>
      </c>
      <c r="U286" s="21">
        <v>0</v>
      </c>
      <c r="V286" s="574">
        <v>0</v>
      </c>
      <c r="W286" s="268">
        <v>0</v>
      </c>
      <c r="X286" s="575">
        <f>SUM(V286:W286)</f>
        <v>0</v>
      </c>
      <c r="Y286" s="268">
        <v>0</v>
      </c>
      <c r="Z286" s="268">
        <v>0</v>
      </c>
      <c r="AA286" s="268">
        <v>0</v>
      </c>
      <c r="AB286" s="575">
        <f>SUM(Y286:AA286)</f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559">
        <f>+Q286+R286+S286+T286+U286+X286+AB286+AC286+AD286+AE286+AF286+AG286+AH286+AI286</f>
        <v>0</v>
      </c>
      <c r="AL286" s="559">
        <v>0</v>
      </c>
      <c r="AN286" s="559">
        <f t="shared" ref="AN286:AN289" si="295">+O286+AJ286+AL286</f>
        <v>0</v>
      </c>
    </row>
    <row r="287" spans="1:40" x14ac:dyDescent="0.25">
      <c r="A287" s="361" t="s">
        <v>837</v>
      </c>
      <c r="B287" s="587" t="s">
        <v>838</v>
      </c>
      <c r="C287" s="342">
        <f>+'[7]REC.HUM'!D172</f>
        <v>0</v>
      </c>
      <c r="D287" s="343">
        <v>0</v>
      </c>
      <c r="E287" s="343">
        <f>+'[7]GERENCIA '!D172</f>
        <v>0</v>
      </c>
      <c r="F287" s="345">
        <f>+[7]SECRET.CONCEJO!D172</f>
        <v>0</v>
      </c>
      <c r="G287" s="345">
        <f>+[7]TRIBUTARIO!D172</f>
        <v>0</v>
      </c>
      <c r="H287" s="345">
        <f>+[7]INFORMATICO!D172</f>
        <v>0</v>
      </c>
      <c r="I287" s="345">
        <f>+'[7]ARCHIVO '!D172</f>
        <v>0</v>
      </c>
      <c r="J287" s="569">
        <f>+[7]FINANCIERO!D172</f>
        <v>0</v>
      </c>
      <c r="K287" s="209">
        <v>0</v>
      </c>
      <c r="L287" s="209">
        <v>0</v>
      </c>
      <c r="M287" s="21">
        <f t="shared" ref="M287:M289" si="296">SUM(C287:J287)</f>
        <v>0</v>
      </c>
      <c r="N287" s="21">
        <f>SUM(C287:J287)</f>
        <v>0</v>
      </c>
      <c r="O287" s="559">
        <f>SUM(K287:N287)</f>
        <v>0</v>
      </c>
      <c r="P287" s="21"/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574">
        <v>0</v>
      </c>
      <c r="W287" s="268">
        <v>0</v>
      </c>
      <c r="X287" s="575">
        <f>SUM(V287:W287)</f>
        <v>0</v>
      </c>
      <c r="Y287" s="268">
        <v>0</v>
      </c>
      <c r="Z287" s="268">
        <v>0</v>
      </c>
      <c r="AA287" s="268">
        <v>0</v>
      </c>
      <c r="AB287" s="575">
        <f>SUM(Y287:AA287)</f>
        <v>0</v>
      </c>
      <c r="AC287" s="21">
        <v>0</v>
      </c>
      <c r="AD287" s="21">
        <v>0</v>
      </c>
      <c r="AE287" s="21">
        <v>0</v>
      </c>
      <c r="AF287" s="21">
        <v>0</v>
      </c>
      <c r="AG287" s="21">
        <v>0</v>
      </c>
      <c r="AH287" s="21">
        <v>0</v>
      </c>
      <c r="AI287" s="21">
        <v>0</v>
      </c>
      <c r="AJ287" s="559">
        <f>+Q287+R287+S287+T287+U287+X287+AB287+AC287+AD287+AE287+AF287+AG287+AH287+AI287</f>
        <v>0</v>
      </c>
      <c r="AL287" s="559">
        <v>0</v>
      </c>
      <c r="AN287" s="559">
        <f t="shared" si="295"/>
        <v>0</v>
      </c>
    </row>
    <row r="288" spans="1:40" x14ac:dyDescent="0.25">
      <c r="A288" s="361" t="s">
        <v>835</v>
      </c>
      <c r="B288" s="587" t="s">
        <v>836</v>
      </c>
      <c r="C288" s="342">
        <f>+'[7]REC.HUM'!D173</f>
        <v>0</v>
      </c>
      <c r="D288" s="343">
        <v>0</v>
      </c>
      <c r="E288" s="343">
        <v>0</v>
      </c>
      <c r="F288" s="345">
        <f>+[7]SECRET.CONCEJO!D173</f>
        <v>0</v>
      </c>
      <c r="G288" s="345">
        <f>+[7]TRIBUTARIO!D173</f>
        <v>0</v>
      </c>
      <c r="H288" s="345">
        <v>23000000</v>
      </c>
      <c r="I288" s="345">
        <f>+'[7]ARCHIVO '!D173</f>
        <v>0</v>
      </c>
      <c r="J288" s="569">
        <f>+[7]FINANCIERO!D173</f>
        <v>0</v>
      </c>
      <c r="K288" s="21">
        <v>0</v>
      </c>
      <c r="L288" s="21">
        <v>0</v>
      </c>
      <c r="M288" s="21">
        <f t="shared" si="296"/>
        <v>23000000</v>
      </c>
      <c r="N288" s="21">
        <v>0</v>
      </c>
      <c r="O288" s="559">
        <f>SUM(K288:N288)</f>
        <v>23000000</v>
      </c>
      <c r="P288" s="21"/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574">
        <v>0</v>
      </c>
      <c r="W288" s="268">
        <v>0</v>
      </c>
      <c r="X288" s="575">
        <f>SUM(V288:W288)</f>
        <v>0</v>
      </c>
      <c r="Y288" s="268">
        <v>0</v>
      </c>
      <c r="Z288" s="268">
        <v>0</v>
      </c>
      <c r="AA288" s="268">
        <v>0</v>
      </c>
      <c r="AB288" s="575">
        <f>SUM(Y288:AA288)</f>
        <v>0</v>
      </c>
      <c r="AC288" s="21">
        <v>0</v>
      </c>
      <c r="AD288" s="21">
        <v>0</v>
      </c>
      <c r="AE288" s="21">
        <v>0</v>
      </c>
      <c r="AF288" s="21">
        <v>0</v>
      </c>
      <c r="AG288" s="21">
        <v>0</v>
      </c>
      <c r="AH288" s="21">
        <v>0</v>
      </c>
      <c r="AI288" s="21">
        <v>0</v>
      </c>
      <c r="AJ288" s="559">
        <f>+Q288+R288+S288+T288+U288+X288+AB288+AC288+AD288+AE288+AF288+AG288+AH288+AI288</f>
        <v>0</v>
      </c>
      <c r="AL288" s="559">
        <f>+'DETALLE PROG. III'!D144+'DETALLE PROG. III'!D373</f>
        <v>7500000</v>
      </c>
      <c r="AN288" s="559">
        <f t="shared" si="295"/>
        <v>30500000</v>
      </c>
    </row>
    <row r="289" spans="1:40" x14ac:dyDescent="0.25">
      <c r="A289" s="361" t="s">
        <v>839</v>
      </c>
      <c r="B289" s="587" t="s">
        <v>840</v>
      </c>
      <c r="C289" s="342">
        <f>+'[7]REC.HUM'!D174</f>
        <v>0</v>
      </c>
      <c r="D289" s="343">
        <v>0</v>
      </c>
      <c r="E289" s="343">
        <f>+'[7]GERENCIA '!D174</f>
        <v>0</v>
      </c>
      <c r="F289" s="345">
        <f>+[7]SECRET.CONCEJO!D174</f>
        <v>0</v>
      </c>
      <c r="G289" s="345">
        <f>+[7]TRIBUTARIO!D174</f>
        <v>0</v>
      </c>
      <c r="H289" s="345">
        <v>0</v>
      </c>
      <c r="I289" s="345">
        <f>+'[7]ARCHIVO '!D174</f>
        <v>0</v>
      </c>
      <c r="J289" s="569">
        <f>+[7]FINANCIERO!D174</f>
        <v>0</v>
      </c>
      <c r="K289" s="21">
        <v>0</v>
      </c>
      <c r="L289" s="21">
        <v>0</v>
      </c>
      <c r="M289" s="21">
        <f t="shared" si="296"/>
        <v>0</v>
      </c>
      <c r="N289" s="21">
        <v>0</v>
      </c>
      <c r="O289" s="559">
        <f>SUM(K289:N289)</f>
        <v>0</v>
      </c>
      <c r="P289" s="21"/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574">
        <v>0</v>
      </c>
      <c r="W289" s="268">
        <v>0</v>
      </c>
      <c r="X289" s="575">
        <f>SUM(V289:W289)</f>
        <v>0</v>
      </c>
      <c r="Y289" s="268">
        <v>0</v>
      </c>
      <c r="Z289" s="268">
        <v>0</v>
      </c>
      <c r="AA289" s="268">
        <v>0</v>
      </c>
      <c r="AB289" s="575">
        <f>SUM(Y289:AA289)</f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559">
        <f>+Q289+R289+S289+T289+U289+X289+AB289+AC289+AD289+AE289+AF289+AG289+AH289+AI289</f>
        <v>0</v>
      </c>
      <c r="AL289" s="559">
        <v>0</v>
      </c>
      <c r="AN289" s="559">
        <f t="shared" si="295"/>
        <v>0</v>
      </c>
    </row>
    <row r="290" spans="1:40" x14ac:dyDescent="0.25">
      <c r="A290" s="22"/>
      <c r="B290" s="23"/>
      <c r="C290" s="342"/>
      <c r="D290" s="343"/>
      <c r="E290" s="343"/>
      <c r="F290" s="345"/>
      <c r="G290" s="345"/>
      <c r="H290" s="345"/>
      <c r="I290" s="345"/>
      <c r="J290" s="569"/>
      <c r="O290" s="559"/>
      <c r="P290" s="21"/>
      <c r="V290" s="574"/>
      <c r="X290" s="575"/>
      <c r="AB290" s="575"/>
      <c r="AJ290" s="559"/>
      <c r="AL290" s="559"/>
      <c r="AN290" s="559"/>
    </row>
    <row r="291" spans="1:40" x14ac:dyDescent="0.25">
      <c r="A291" s="22"/>
      <c r="B291" s="23"/>
      <c r="C291" s="342"/>
      <c r="D291" s="343"/>
      <c r="E291" s="343"/>
      <c r="F291" s="345"/>
      <c r="G291" s="341"/>
      <c r="H291" s="341"/>
      <c r="I291" s="341"/>
      <c r="J291" s="370"/>
      <c r="O291" s="559"/>
      <c r="P291" s="21"/>
      <c r="V291" s="574"/>
      <c r="X291" s="575"/>
      <c r="AB291" s="575"/>
      <c r="AJ291" s="559"/>
      <c r="AL291" s="559"/>
      <c r="AN291" s="559"/>
    </row>
    <row r="292" spans="1:40" x14ac:dyDescent="0.25">
      <c r="A292" s="360">
        <v>7</v>
      </c>
      <c r="B292" s="588" t="s">
        <v>167</v>
      </c>
      <c r="C292" s="340">
        <f t="shared" ref="C292:O292" si="297">+C294+C304+C306+C311+C317</f>
        <v>0</v>
      </c>
      <c r="D292" s="341">
        <f t="shared" ref="D292" si="298">+D294+D304+D306+D311+D317</f>
        <v>0</v>
      </c>
      <c r="E292" s="341">
        <f t="shared" si="297"/>
        <v>0</v>
      </c>
      <c r="F292" s="341">
        <f t="shared" si="297"/>
        <v>0</v>
      </c>
      <c r="G292" s="341">
        <f t="shared" si="297"/>
        <v>0</v>
      </c>
      <c r="H292" s="341">
        <f t="shared" si="297"/>
        <v>0</v>
      </c>
      <c r="I292" s="341">
        <f t="shared" si="297"/>
        <v>0</v>
      </c>
      <c r="J292" s="370">
        <f t="shared" si="297"/>
        <v>0</v>
      </c>
      <c r="K292" s="564">
        <f t="shared" si="297"/>
        <v>0</v>
      </c>
      <c r="L292" s="564">
        <f t="shared" si="297"/>
        <v>0</v>
      </c>
      <c r="M292" s="564">
        <f t="shared" si="297"/>
        <v>0</v>
      </c>
      <c r="N292" s="564">
        <f t="shared" si="297"/>
        <v>0</v>
      </c>
      <c r="O292" s="565">
        <f t="shared" si="297"/>
        <v>0</v>
      </c>
      <c r="P292" s="21"/>
      <c r="Q292" s="564">
        <f t="shared" ref="Q292:AJ292" si="299">+Q294+Q304+Q306+Q311+Q317</f>
        <v>0</v>
      </c>
      <c r="R292" s="564">
        <f t="shared" si="299"/>
        <v>0</v>
      </c>
      <c r="S292" s="564">
        <f t="shared" si="299"/>
        <v>0</v>
      </c>
      <c r="T292" s="564">
        <f t="shared" si="299"/>
        <v>0</v>
      </c>
      <c r="U292" s="564">
        <f t="shared" si="299"/>
        <v>0</v>
      </c>
      <c r="V292" s="566">
        <f t="shared" si="299"/>
        <v>0</v>
      </c>
      <c r="W292" s="567">
        <f t="shared" si="299"/>
        <v>0</v>
      </c>
      <c r="X292" s="568">
        <f t="shared" si="299"/>
        <v>0</v>
      </c>
      <c r="Y292" s="567">
        <f t="shared" si="299"/>
        <v>0</v>
      </c>
      <c r="Z292" s="567">
        <f t="shared" si="299"/>
        <v>0</v>
      </c>
      <c r="AA292" s="567">
        <f t="shared" si="299"/>
        <v>0</v>
      </c>
      <c r="AB292" s="568">
        <f t="shared" si="299"/>
        <v>0</v>
      </c>
      <c r="AC292" s="564">
        <f t="shared" si="299"/>
        <v>0</v>
      </c>
      <c r="AD292" s="564">
        <f t="shared" si="299"/>
        <v>0</v>
      </c>
      <c r="AE292" s="564">
        <f t="shared" si="299"/>
        <v>0</v>
      </c>
      <c r="AF292" s="564">
        <f t="shared" si="299"/>
        <v>0</v>
      </c>
      <c r="AG292" s="564">
        <f t="shared" si="299"/>
        <v>0</v>
      </c>
      <c r="AH292" s="564">
        <f t="shared" si="299"/>
        <v>0</v>
      </c>
      <c r="AI292" s="564">
        <f t="shared" si="299"/>
        <v>0</v>
      </c>
      <c r="AJ292" s="565">
        <f t="shared" si="299"/>
        <v>0</v>
      </c>
      <c r="AL292" s="565">
        <f>+AL294+AL304+AL306+AL311+AL317</f>
        <v>0</v>
      </c>
      <c r="AN292" s="565">
        <f>+AN294+AN304+AN306+AN311+AN317</f>
        <v>0</v>
      </c>
    </row>
    <row r="293" spans="1:40" x14ac:dyDescent="0.25">
      <c r="A293" s="361"/>
      <c r="B293" s="587"/>
      <c r="C293" s="344"/>
      <c r="D293" s="345"/>
      <c r="E293" s="345"/>
      <c r="F293" s="345"/>
      <c r="G293" s="345"/>
      <c r="H293" s="345"/>
      <c r="I293" s="345"/>
      <c r="J293" s="569"/>
      <c r="K293" s="21"/>
      <c r="O293" s="559"/>
      <c r="P293" s="21"/>
      <c r="V293" s="574"/>
      <c r="X293" s="575"/>
      <c r="AB293" s="575"/>
      <c r="AJ293" s="559"/>
      <c r="AL293" s="559"/>
      <c r="AN293" s="559"/>
    </row>
    <row r="294" spans="1:40" x14ac:dyDescent="0.25">
      <c r="A294" s="360" t="s">
        <v>841</v>
      </c>
      <c r="B294" s="588" t="s">
        <v>842</v>
      </c>
      <c r="C294" s="340">
        <f t="shared" ref="C294:O294" si="300">+C295+C296+C298+C299+C300+C301+C302</f>
        <v>0</v>
      </c>
      <c r="D294" s="341">
        <f t="shared" ref="D294" si="301">+D295+D296+D298+D299+D300+D301+D302</f>
        <v>0</v>
      </c>
      <c r="E294" s="341">
        <f t="shared" si="300"/>
        <v>0</v>
      </c>
      <c r="F294" s="341">
        <f t="shared" si="300"/>
        <v>0</v>
      </c>
      <c r="G294" s="341">
        <f t="shared" si="300"/>
        <v>0</v>
      </c>
      <c r="H294" s="341">
        <f t="shared" si="300"/>
        <v>0</v>
      </c>
      <c r="I294" s="341">
        <f t="shared" si="300"/>
        <v>0</v>
      </c>
      <c r="J294" s="370">
        <f t="shared" si="300"/>
        <v>0</v>
      </c>
      <c r="K294" s="564">
        <f t="shared" si="300"/>
        <v>0</v>
      </c>
      <c r="L294" s="564">
        <f t="shared" si="300"/>
        <v>0</v>
      </c>
      <c r="M294" s="564">
        <f t="shared" si="300"/>
        <v>0</v>
      </c>
      <c r="N294" s="564">
        <f t="shared" si="300"/>
        <v>0</v>
      </c>
      <c r="O294" s="565">
        <f t="shared" si="300"/>
        <v>0</v>
      </c>
      <c r="P294" s="21"/>
      <c r="Q294" s="564">
        <f t="shared" ref="Q294:AJ294" si="302">+Q295+Q296+Q298+Q299+Q300+Q301+Q302</f>
        <v>0</v>
      </c>
      <c r="R294" s="564">
        <f t="shared" si="302"/>
        <v>0</v>
      </c>
      <c r="S294" s="564">
        <f t="shared" si="302"/>
        <v>0</v>
      </c>
      <c r="T294" s="564">
        <f t="shared" si="302"/>
        <v>0</v>
      </c>
      <c r="U294" s="564">
        <f t="shared" si="302"/>
        <v>0</v>
      </c>
      <c r="V294" s="566">
        <f t="shared" si="302"/>
        <v>0</v>
      </c>
      <c r="W294" s="567">
        <f t="shared" si="302"/>
        <v>0</v>
      </c>
      <c r="X294" s="568">
        <f t="shared" si="302"/>
        <v>0</v>
      </c>
      <c r="Y294" s="567">
        <f t="shared" si="302"/>
        <v>0</v>
      </c>
      <c r="Z294" s="567">
        <f t="shared" si="302"/>
        <v>0</v>
      </c>
      <c r="AA294" s="567">
        <f t="shared" si="302"/>
        <v>0</v>
      </c>
      <c r="AB294" s="568">
        <f t="shared" si="302"/>
        <v>0</v>
      </c>
      <c r="AC294" s="564">
        <f t="shared" si="302"/>
        <v>0</v>
      </c>
      <c r="AD294" s="564">
        <f t="shared" si="302"/>
        <v>0</v>
      </c>
      <c r="AE294" s="564">
        <f t="shared" si="302"/>
        <v>0</v>
      </c>
      <c r="AF294" s="564">
        <f t="shared" si="302"/>
        <v>0</v>
      </c>
      <c r="AG294" s="564">
        <f t="shared" si="302"/>
        <v>0</v>
      </c>
      <c r="AH294" s="564">
        <f t="shared" si="302"/>
        <v>0</v>
      </c>
      <c r="AI294" s="564">
        <f t="shared" si="302"/>
        <v>0</v>
      </c>
      <c r="AJ294" s="565">
        <f t="shared" si="302"/>
        <v>0</v>
      </c>
      <c r="AL294" s="565">
        <f>+AL295+AL296+AL298+AL299+AL300+AL301+AL302</f>
        <v>0</v>
      </c>
      <c r="AN294" s="565">
        <f>+AN295+AN296+AN298+AN299+AN300+AN301+AN302</f>
        <v>0</v>
      </c>
    </row>
    <row r="295" spans="1:40" x14ac:dyDescent="0.25">
      <c r="A295" s="361" t="s">
        <v>843</v>
      </c>
      <c r="B295" s="587" t="s">
        <v>844</v>
      </c>
      <c r="C295" s="342">
        <v>0</v>
      </c>
      <c r="D295" s="343">
        <v>0</v>
      </c>
      <c r="E295" s="343">
        <v>0</v>
      </c>
      <c r="F295" s="345">
        <v>0</v>
      </c>
      <c r="G295" s="345">
        <v>0</v>
      </c>
      <c r="H295" s="345">
        <v>0</v>
      </c>
      <c r="I295" s="345">
        <v>0</v>
      </c>
      <c r="J295" s="569">
        <v>0</v>
      </c>
      <c r="K295" s="21">
        <v>0</v>
      </c>
      <c r="L295" s="21">
        <v>0</v>
      </c>
      <c r="M295" s="21">
        <v>0</v>
      </c>
      <c r="N295" s="21">
        <v>0</v>
      </c>
      <c r="O295" s="559">
        <f>SUM(K295:N295)</f>
        <v>0</v>
      </c>
      <c r="P295" s="21"/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574">
        <v>0</v>
      </c>
      <c r="W295" s="268">
        <v>0</v>
      </c>
      <c r="X295" s="575">
        <f t="shared" ref="X295:X302" si="303">SUM(V295:W295)</f>
        <v>0</v>
      </c>
      <c r="Y295" s="268">
        <v>0</v>
      </c>
      <c r="Z295" s="268">
        <v>0</v>
      </c>
      <c r="AA295" s="268">
        <v>0</v>
      </c>
      <c r="AB295" s="575">
        <f t="shared" ref="AB295:AB302" si="304">SUM(Y295:AA295)</f>
        <v>0</v>
      </c>
      <c r="AC295" s="21">
        <v>0</v>
      </c>
      <c r="AD295" s="21">
        <v>0</v>
      </c>
      <c r="AE295" s="21">
        <v>0</v>
      </c>
      <c r="AF295" s="21">
        <v>0</v>
      </c>
      <c r="AG295" s="21">
        <v>0</v>
      </c>
      <c r="AH295" s="21">
        <v>0</v>
      </c>
      <c r="AI295" s="21">
        <v>0</v>
      </c>
      <c r="AJ295" s="559">
        <f t="shared" ref="AJ295:AJ302" si="305">+Q295+R295+S295+T295+U295+X295+AB295+AC295+AD295+AE295+AF295+AG295+AH295+AI295</f>
        <v>0</v>
      </c>
      <c r="AL295" s="559">
        <v>0</v>
      </c>
      <c r="AN295" s="559">
        <f t="shared" ref="AN295:AN302" si="306">+O295+AJ295+AL295</f>
        <v>0</v>
      </c>
    </row>
    <row r="296" spans="1:40" x14ac:dyDescent="0.25">
      <c r="A296" s="361" t="s">
        <v>845</v>
      </c>
      <c r="B296" s="587" t="s">
        <v>846</v>
      </c>
      <c r="C296" s="342">
        <f t="shared" ref="C296:N298" si="307">SUM(C297)</f>
        <v>0</v>
      </c>
      <c r="D296" s="343">
        <f t="shared" si="307"/>
        <v>0</v>
      </c>
      <c r="E296" s="343">
        <f t="shared" si="307"/>
        <v>0</v>
      </c>
      <c r="F296" s="345">
        <f t="shared" si="307"/>
        <v>0</v>
      </c>
      <c r="G296" s="345">
        <f t="shared" si="307"/>
        <v>0</v>
      </c>
      <c r="H296" s="345">
        <f t="shared" si="307"/>
        <v>0</v>
      </c>
      <c r="I296" s="345">
        <f t="shared" si="307"/>
        <v>0</v>
      </c>
      <c r="J296" s="569">
        <f t="shared" si="307"/>
        <v>0</v>
      </c>
      <c r="K296" s="21">
        <f t="shared" si="307"/>
        <v>0</v>
      </c>
      <c r="L296" s="21">
        <f t="shared" si="307"/>
        <v>0</v>
      </c>
      <c r="M296" s="21">
        <f t="shared" si="307"/>
        <v>0</v>
      </c>
      <c r="N296" s="21">
        <f t="shared" si="307"/>
        <v>0</v>
      </c>
      <c r="O296" s="559">
        <f>SUM(L296:N296)</f>
        <v>0</v>
      </c>
      <c r="P296" s="21"/>
      <c r="Q296" s="21">
        <f t="shared" ref="Q296:W296" si="308">SUM(Q297)</f>
        <v>0</v>
      </c>
      <c r="R296" s="21">
        <f t="shared" si="308"/>
        <v>0</v>
      </c>
      <c r="S296" s="21">
        <f t="shared" si="308"/>
        <v>0</v>
      </c>
      <c r="T296" s="21">
        <f t="shared" si="308"/>
        <v>0</v>
      </c>
      <c r="U296" s="21">
        <f t="shared" si="308"/>
        <v>0</v>
      </c>
      <c r="V296" s="574">
        <f t="shared" si="308"/>
        <v>0</v>
      </c>
      <c r="W296" s="268">
        <f t="shared" si="308"/>
        <v>0</v>
      </c>
      <c r="X296" s="575">
        <f t="shared" si="303"/>
        <v>0</v>
      </c>
      <c r="Y296" s="268">
        <f>SUM(Y297)</f>
        <v>0</v>
      </c>
      <c r="Z296" s="268">
        <f>SUM(Z297)</f>
        <v>0</v>
      </c>
      <c r="AA296" s="268">
        <f>SUM(AA297)</f>
        <v>0</v>
      </c>
      <c r="AB296" s="575">
        <f t="shared" si="304"/>
        <v>0</v>
      </c>
      <c r="AC296" s="21">
        <f t="shared" ref="AC296:AI296" si="309">SUM(AC297)</f>
        <v>0</v>
      </c>
      <c r="AD296" s="21">
        <f t="shared" si="309"/>
        <v>0</v>
      </c>
      <c r="AE296" s="21">
        <f t="shared" si="309"/>
        <v>0</v>
      </c>
      <c r="AF296" s="21">
        <f t="shared" si="309"/>
        <v>0</v>
      </c>
      <c r="AG296" s="21">
        <f t="shared" si="309"/>
        <v>0</v>
      </c>
      <c r="AH296" s="21">
        <f t="shared" si="309"/>
        <v>0</v>
      </c>
      <c r="AI296" s="21">
        <f t="shared" si="309"/>
        <v>0</v>
      </c>
      <c r="AJ296" s="559">
        <f t="shared" si="305"/>
        <v>0</v>
      </c>
      <c r="AL296" s="559">
        <v>0</v>
      </c>
      <c r="AN296" s="559">
        <f t="shared" si="306"/>
        <v>0</v>
      </c>
    </row>
    <row r="297" spans="1:40" x14ac:dyDescent="0.25">
      <c r="A297" s="361"/>
      <c r="B297" s="587" t="s">
        <v>1548</v>
      </c>
      <c r="C297" s="342">
        <v>0</v>
      </c>
      <c r="D297" s="343">
        <v>0</v>
      </c>
      <c r="E297" s="343">
        <v>0</v>
      </c>
      <c r="F297" s="345">
        <v>0</v>
      </c>
      <c r="G297" s="345">
        <v>0</v>
      </c>
      <c r="H297" s="345">
        <v>0</v>
      </c>
      <c r="I297" s="345">
        <v>0</v>
      </c>
      <c r="J297" s="569">
        <v>0</v>
      </c>
      <c r="K297" s="21">
        <v>0</v>
      </c>
      <c r="L297" s="21">
        <v>0</v>
      </c>
      <c r="M297" s="21">
        <v>0</v>
      </c>
      <c r="N297" s="21">
        <f t="shared" si="307"/>
        <v>0</v>
      </c>
      <c r="O297" s="559">
        <f t="shared" ref="O297:O302" si="310">SUM(K297:N297)</f>
        <v>0</v>
      </c>
      <c r="P297" s="21"/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574">
        <v>0</v>
      </c>
      <c r="W297" s="268">
        <v>0</v>
      </c>
      <c r="X297" s="575">
        <f t="shared" si="303"/>
        <v>0</v>
      </c>
      <c r="Y297" s="268">
        <v>0</v>
      </c>
      <c r="Z297" s="268">
        <v>0</v>
      </c>
      <c r="AA297" s="268">
        <v>0</v>
      </c>
      <c r="AB297" s="575">
        <f t="shared" si="304"/>
        <v>0</v>
      </c>
      <c r="AC297" s="21">
        <v>0</v>
      </c>
      <c r="AD297" s="21">
        <v>0</v>
      </c>
      <c r="AE297" s="21">
        <v>0</v>
      </c>
      <c r="AF297" s="21">
        <v>0</v>
      </c>
      <c r="AG297" s="21">
        <v>0</v>
      </c>
      <c r="AH297" s="21">
        <v>0</v>
      </c>
      <c r="AI297" s="21">
        <v>0</v>
      </c>
      <c r="AJ297" s="559">
        <f t="shared" si="305"/>
        <v>0</v>
      </c>
      <c r="AL297" s="559">
        <v>0</v>
      </c>
      <c r="AN297" s="559">
        <f t="shared" si="306"/>
        <v>0</v>
      </c>
    </row>
    <row r="298" spans="1:40" x14ac:dyDescent="0.25">
      <c r="A298" s="361" t="s">
        <v>847</v>
      </c>
      <c r="B298" s="587" t="s">
        <v>848</v>
      </c>
      <c r="C298" s="342">
        <v>0</v>
      </c>
      <c r="D298" s="343">
        <v>0</v>
      </c>
      <c r="E298" s="343">
        <v>0</v>
      </c>
      <c r="F298" s="345">
        <v>0</v>
      </c>
      <c r="G298" s="345">
        <v>0</v>
      </c>
      <c r="H298" s="345">
        <v>0</v>
      </c>
      <c r="I298" s="345">
        <v>0</v>
      </c>
      <c r="J298" s="569">
        <v>0</v>
      </c>
      <c r="K298" s="21">
        <v>0</v>
      </c>
      <c r="L298" s="21">
        <v>0</v>
      </c>
      <c r="M298" s="21">
        <v>0</v>
      </c>
      <c r="N298" s="21">
        <f t="shared" si="307"/>
        <v>0</v>
      </c>
      <c r="O298" s="559">
        <f t="shared" si="310"/>
        <v>0</v>
      </c>
      <c r="P298" s="21"/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574">
        <v>0</v>
      </c>
      <c r="W298" s="268">
        <v>0</v>
      </c>
      <c r="X298" s="575">
        <f t="shared" si="303"/>
        <v>0</v>
      </c>
      <c r="Y298" s="268">
        <v>0</v>
      </c>
      <c r="Z298" s="268">
        <v>0</v>
      </c>
      <c r="AA298" s="268">
        <v>0</v>
      </c>
      <c r="AB298" s="575">
        <f t="shared" si="304"/>
        <v>0</v>
      </c>
      <c r="AC298" s="21">
        <v>0</v>
      </c>
      <c r="AD298" s="21">
        <v>0</v>
      </c>
      <c r="AE298" s="21">
        <v>0</v>
      </c>
      <c r="AF298" s="21">
        <v>0</v>
      </c>
      <c r="AG298" s="21">
        <v>0</v>
      </c>
      <c r="AH298" s="21">
        <v>0</v>
      </c>
      <c r="AI298" s="21">
        <v>0</v>
      </c>
      <c r="AJ298" s="559">
        <f t="shared" si="305"/>
        <v>0</v>
      </c>
      <c r="AL298" s="559">
        <v>0</v>
      </c>
      <c r="AN298" s="559">
        <f t="shared" si="306"/>
        <v>0</v>
      </c>
    </row>
    <row r="299" spans="1:40" x14ac:dyDescent="0.25">
      <c r="A299" s="361" t="s">
        <v>849</v>
      </c>
      <c r="B299" s="587" t="s">
        <v>850</v>
      </c>
      <c r="C299" s="342">
        <v>0</v>
      </c>
      <c r="D299" s="343">
        <v>0</v>
      </c>
      <c r="E299" s="343">
        <v>0</v>
      </c>
      <c r="F299" s="345">
        <v>0</v>
      </c>
      <c r="G299" s="345">
        <v>0</v>
      </c>
      <c r="H299" s="345">
        <v>0</v>
      </c>
      <c r="I299" s="345">
        <v>0</v>
      </c>
      <c r="J299" s="569">
        <v>0</v>
      </c>
      <c r="K299" s="21">
        <v>0</v>
      </c>
      <c r="L299" s="21">
        <v>0</v>
      </c>
      <c r="M299" s="21">
        <v>0</v>
      </c>
      <c r="N299" s="21">
        <v>0</v>
      </c>
      <c r="O299" s="559">
        <f t="shared" si="310"/>
        <v>0</v>
      </c>
      <c r="P299" s="21"/>
      <c r="Q299" s="21">
        <v>0</v>
      </c>
      <c r="R299" s="21">
        <v>0</v>
      </c>
      <c r="S299" s="21">
        <v>0</v>
      </c>
      <c r="T299" s="21">
        <v>0</v>
      </c>
      <c r="U299" s="21">
        <v>0</v>
      </c>
      <c r="V299" s="574">
        <v>0</v>
      </c>
      <c r="W299" s="268">
        <v>0</v>
      </c>
      <c r="X299" s="575">
        <f t="shared" si="303"/>
        <v>0</v>
      </c>
      <c r="Y299" s="268">
        <v>0</v>
      </c>
      <c r="Z299" s="268">
        <v>0</v>
      </c>
      <c r="AA299" s="268">
        <v>0</v>
      </c>
      <c r="AB299" s="575">
        <f t="shared" si="304"/>
        <v>0</v>
      </c>
      <c r="AC299" s="21">
        <v>0</v>
      </c>
      <c r="AD299" s="21">
        <v>0</v>
      </c>
      <c r="AE299" s="21">
        <v>0</v>
      </c>
      <c r="AF299" s="21">
        <v>0</v>
      </c>
      <c r="AG299" s="21">
        <v>0</v>
      </c>
      <c r="AH299" s="21">
        <v>0</v>
      </c>
      <c r="AI299" s="21">
        <v>0</v>
      </c>
      <c r="AJ299" s="559">
        <f t="shared" si="305"/>
        <v>0</v>
      </c>
      <c r="AL299" s="559">
        <v>0</v>
      </c>
      <c r="AN299" s="559">
        <f t="shared" si="306"/>
        <v>0</v>
      </c>
    </row>
    <row r="300" spans="1:40" x14ac:dyDescent="0.25">
      <c r="A300" s="361" t="s">
        <v>851</v>
      </c>
      <c r="B300" s="587" t="s">
        <v>852</v>
      </c>
      <c r="C300" s="342">
        <v>0</v>
      </c>
      <c r="D300" s="343">
        <v>0</v>
      </c>
      <c r="E300" s="343">
        <v>0</v>
      </c>
      <c r="F300" s="345">
        <v>0</v>
      </c>
      <c r="G300" s="345">
        <v>0</v>
      </c>
      <c r="H300" s="345">
        <v>0</v>
      </c>
      <c r="I300" s="345">
        <v>0</v>
      </c>
      <c r="J300" s="569">
        <v>0</v>
      </c>
      <c r="K300" s="21">
        <v>0</v>
      </c>
      <c r="L300" s="21">
        <v>0</v>
      </c>
      <c r="M300" s="21">
        <v>0</v>
      </c>
      <c r="N300" s="21">
        <v>0</v>
      </c>
      <c r="O300" s="559">
        <f t="shared" si="310"/>
        <v>0</v>
      </c>
      <c r="P300" s="21"/>
      <c r="Q300" s="21">
        <v>0</v>
      </c>
      <c r="R300" s="21">
        <v>0</v>
      </c>
      <c r="S300" s="21">
        <v>0</v>
      </c>
      <c r="T300" s="21">
        <v>0</v>
      </c>
      <c r="U300" s="21">
        <v>0</v>
      </c>
      <c r="V300" s="574">
        <v>0</v>
      </c>
      <c r="W300" s="268">
        <v>0</v>
      </c>
      <c r="X300" s="575">
        <f t="shared" si="303"/>
        <v>0</v>
      </c>
      <c r="Y300" s="268">
        <v>0</v>
      </c>
      <c r="Z300" s="268">
        <v>0</v>
      </c>
      <c r="AA300" s="268">
        <v>0</v>
      </c>
      <c r="AB300" s="575">
        <f t="shared" si="304"/>
        <v>0</v>
      </c>
      <c r="AC300" s="21">
        <v>0</v>
      </c>
      <c r="AD300" s="21">
        <v>0</v>
      </c>
      <c r="AE300" s="21">
        <v>0</v>
      </c>
      <c r="AF300" s="21">
        <v>0</v>
      </c>
      <c r="AG300" s="21">
        <v>0</v>
      </c>
      <c r="AH300" s="21">
        <v>0</v>
      </c>
      <c r="AI300" s="21">
        <v>0</v>
      </c>
      <c r="AJ300" s="559">
        <f t="shared" si="305"/>
        <v>0</v>
      </c>
      <c r="AL300" s="559">
        <v>0</v>
      </c>
      <c r="AN300" s="559">
        <f t="shared" si="306"/>
        <v>0</v>
      </c>
    </row>
    <row r="301" spans="1:40" x14ac:dyDescent="0.25">
      <c r="A301" s="361" t="s">
        <v>853</v>
      </c>
      <c r="B301" s="587" t="s">
        <v>854</v>
      </c>
      <c r="C301" s="342">
        <v>0</v>
      </c>
      <c r="D301" s="343">
        <v>0</v>
      </c>
      <c r="E301" s="343">
        <v>0</v>
      </c>
      <c r="F301" s="345">
        <v>0</v>
      </c>
      <c r="G301" s="345">
        <v>0</v>
      </c>
      <c r="H301" s="345">
        <v>0</v>
      </c>
      <c r="I301" s="345">
        <v>0</v>
      </c>
      <c r="J301" s="569">
        <v>0</v>
      </c>
      <c r="K301" s="21">
        <v>0</v>
      </c>
      <c r="L301" s="21">
        <v>0</v>
      </c>
      <c r="M301" s="21">
        <v>0</v>
      </c>
      <c r="N301" s="21">
        <v>0</v>
      </c>
      <c r="O301" s="559">
        <f t="shared" si="310"/>
        <v>0</v>
      </c>
      <c r="P301" s="21"/>
      <c r="Q301" s="21">
        <v>0</v>
      </c>
      <c r="R301" s="21">
        <v>0</v>
      </c>
      <c r="S301" s="21">
        <v>0</v>
      </c>
      <c r="T301" s="21">
        <v>0</v>
      </c>
      <c r="U301" s="21">
        <v>0</v>
      </c>
      <c r="V301" s="574">
        <v>0</v>
      </c>
      <c r="W301" s="268">
        <v>0</v>
      </c>
      <c r="X301" s="575">
        <f t="shared" si="303"/>
        <v>0</v>
      </c>
      <c r="Y301" s="268">
        <v>0</v>
      </c>
      <c r="Z301" s="268">
        <v>0</v>
      </c>
      <c r="AA301" s="268">
        <v>0</v>
      </c>
      <c r="AB301" s="575">
        <f t="shared" si="304"/>
        <v>0</v>
      </c>
      <c r="AC301" s="21">
        <v>0</v>
      </c>
      <c r="AD301" s="21">
        <v>0</v>
      </c>
      <c r="AE301" s="21">
        <v>0</v>
      </c>
      <c r="AF301" s="21">
        <v>0</v>
      </c>
      <c r="AG301" s="21">
        <v>0</v>
      </c>
      <c r="AH301" s="21">
        <v>0</v>
      </c>
      <c r="AI301" s="21">
        <v>0</v>
      </c>
      <c r="AJ301" s="559">
        <f t="shared" si="305"/>
        <v>0</v>
      </c>
      <c r="AL301" s="559">
        <v>0</v>
      </c>
      <c r="AN301" s="559">
        <f t="shared" si="306"/>
        <v>0</v>
      </c>
    </row>
    <row r="302" spans="1:40" x14ac:dyDescent="0.25">
      <c r="A302" s="361" t="s">
        <v>855</v>
      </c>
      <c r="B302" s="587" t="s">
        <v>856</v>
      </c>
      <c r="C302" s="342">
        <v>0</v>
      </c>
      <c r="D302" s="343">
        <v>0</v>
      </c>
      <c r="E302" s="343">
        <v>0</v>
      </c>
      <c r="F302" s="345">
        <v>0</v>
      </c>
      <c r="G302" s="345">
        <v>0</v>
      </c>
      <c r="H302" s="345">
        <v>0</v>
      </c>
      <c r="I302" s="345">
        <v>0</v>
      </c>
      <c r="J302" s="569">
        <v>0</v>
      </c>
      <c r="K302" s="21">
        <v>0</v>
      </c>
      <c r="L302" s="21">
        <v>0</v>
      </c>
      <c r="M302" s="21">
        <v>0</v>
      </c>
      <c r="N302" s="21">
        <v>0</v>
      </c>
      <c r="O302" s="559">
        <f t="shared" si="310"/>
        <v>0</v>
      </c>
      <c r="P302" s="21"/>
      <c r="Q302" s="21">
        <v>0</v>
      </c>
      <c r="R302" s="21">
        <v>0</v>
      </c>
      <c r="S302" s="21">
        <v>0</v>
      </c>
      <c r="T302" s="21">
        <v>0</v>
      </c>
      <c r="U302" s="21">
        <v>0</v>
      </c>
      <c r="V302" s="574">
        <v>0</v>
      </c>
      <c r="W302" s="268">
        <v>0</v>
      </c>
      <c r="X302" s="575">
        <f t="shared" si="303"/>
        <v>0</v>
      </c>
      <c r="Y302" s="268">
        <v>0</v>
      </c>
      <c r="Z302" s="268">
        <v>0</v>
      </c>
      <c r="AA302" s="268">
        <v>0</v>
      </c>
      <c r="AB302" s="575">
        <f t="shared" si="304"/>
        <v>0</v>
      </c>
      <c r="AC302" s="21">
        <v>0</v>
      </c>
      <c r="AD302" s="21">
        <v>0</v>
      </c>
      <c r="AE302" s="21">
        <v>0</v>
      </c>
      <c r="AF302" s="21">
        <v>0</v>
      </c>
      <c r="AG302" s="21">
        <v>0</v>
      </c>
      <c r="AH302" s="21">
        <v>0</v>
      </c>
      <c r="AI302" s="21">
        <v>0</v>
      </c>
      <c r="AJ302" s="559">
        <f t="shared" si="305"/>
        <v>0</v>
      </c>
      <c r="AL302" s="559">
        <v>0</v>
      </c>
      <c r="AN302" s="559">
        <f t="shared" si="306"/>
        <v>0</v>
      </c>
    </row>
    <row r="303" spans="1:40" x14ac:dyDescent="0.25">
      <c r="A303" s="361"/>
      <c r="B303" s="587"/>
      <c r="C303" s="342"/>
      <c r="D303" s="343"/>
      <c r="E303" s="343"/>
      <c r="F303" s="345"/>
      <c r="G303" s="345"/>
      <c r="H303" s="345"/>
      <c r="I303" s="345"/>
      <c r="J303" s="569"/>
      <c r="K303" s="21"/>
      <c r="O303" s="559"/>
      <c r="P303" s="21"/>
      <c r="V303" s="574"/>
      <c r="X303" s="575"/>
      <c r="AB303" s="575"/>
      <c r="AJ303" s="559"/>
      <c r="AL303" s="559"/>
      <c r="AN303" s="559"/>
    </row>
    <row r="304" spans="1:40" x14ac:dyDescent="0.25">
      <c r="A304" s="360" t="s">
        <v>857</v>
      </c>
      <c r="B304" s="588" t="s">
        <v>858</v>
      </c>
      <c r="C304" s="340">
        <f t="shared" ref="C304:J304" si="311">+C305</f>
        <v>0</v>
      </c>
      <c r="D304" s="341">
        <f t="shared" si="311"/>
        <v>0</v>
      </c>
      <c r="E304" s="341">
        <f t="shared" si="311"/>
        <v>0</v>
      </c>
      <c r="F304" s="341">
        <f t="shared" si="311"/>
        <v>0</v>
      </c>
      <c r="G304" s="341">
        <f t="shared" si="311"/>
        <v>0</v>
      </c>
      <c r="H304" s="341">
        <f t="shared" si="311"/>
        <v>0</v>
      </c>
      <c r="I304" s="341">
        <f t="shared" si="311"/>
        <v>0</v>
      </c>
      <c r="J304" s="370">
        <f t="shared" si="311"/>
        <v>0</v>
      </c>
      <c r="K304" s="564">
        <f t="shared" ref="K304:AL304" si="312">+K305</f>
        <v>0</v>
      </c>
      <c r="L304" s="564">
        <f t="shared" si="312"/>
        <v>0</v>
      </c>
      <c r="M304" s="564">
        <f t="shared" si="312"/>
        <v>0</v>
      </c>
      <c r="N304" s="564">
        <f t="shared" si="312"/>
        <v>0</v>
      </c>
      <c r="O304" s="565">
        <f t="shared" si="312"/>
        <v>0</v>
      </c>
      <c r="P304" s="21"/>
      <c r="Q304" s="564">
        <f t="shared" si="312"/>
        <v>0</v>
      </c>
      <c r="R304" s="564">
        <f t="shared" si="312"/>
        <v>0</v>
      </c>
      <c r="S304" s="564">
        <f t="shared" si="312"/>
        <v>0</v>
      </c>
      <c r="T304" s="564">
        <f t="shared" si="312"/>
        <v>0</v>
      </c>
      <c r="U304" s="564">
        <f t="shared" si="312"/>
        <v>0</v>
      </c>
      <c r="V304" s="566">
        <f t="shared" si="312"/>
        <v>0</v>
      </c>
      <c r="W304" s="567">
        <f t="shared" si="312"/>
        <v>0</v>
      </c>
      <c r="X304" s="568">
        <f t="shared" si="312"/>
        <v>0</v>
      </c>
      <c r="Y304" s="567">
        <f t="shared" si="312"/>
        <v>0</v>
      </c>
      <c r="Z304" s="567">
        <f t="shared" si="312"/>
        <v>0</v>
      </c>
      <c r="AA304" s="567">
        <f t="shared" si="312"/>
        <v>0</v>
      </c>
      <c r="AB304" s="568">
        <f t="shared" si="312"/>
        <v>0</v>
      </c>
      <c r="AC304" s="564">
        <f t="shared" si="312"/>
        <v>0</v>
      </c>
      <c r="AD304" s="564">
        <f t="shared" si="312"/>
        <v>0</v>
      </c>
      <c r="AE304" s="564">
        <f t="shared" si="312"/>
        <v>0</v>
      </c>
      <c r="AF304" s="564">
        <f t="shared" si="312"/>
        <v>0</v>
      </c>
      <c r="AG304" s="564">
        <f t="shared" si="312"/>
        <v>0</v>
      </c>
      <c r="AH304" s="564">
        <f t="shared" si="312"/>
        <v>0</v>
      </c>
      <c r="AI304" s="564">
        <f t="shared" si="312"/>
        <v>0</v>
      </c>
      <c r="AJ304" s="565">
        <f>+AJ305</f>
        <v>0</v>
      </c>
      <c r="AL304" s="565">
        <f t="shared" si="312"/>
        <v>0</v>
      </c>
      <c r="AN304" s="565">
        <f>+AN305</f>
        <v>0</v>
      </c>
    </row>
    <row r="305" spans="1:40" x14ac:dyDescent="0.25">
      <c r="A305" s="361" t="s">
        <v>859</v>
      </c>
      <c r="B305" s="587" t="s">
        <v>860</v>
      </c>
      <c r="C305" s="342">
        <v>0</v>
      </c>
      <c r="D305" s="343">
        <v>0</v>
      </c>
      <c r="E305" s="343">
        <v>0</v>
      </c>
      <c r="F305" s="345">
        <v>0</v>
      </c>
      <c r="G305" s="345">
        <v>0</v>
      </c>
      <c r="H305" s="345">
        <v>0</v>
      </c>
      <c r="I305" s="345">
        <v>0</v>
      </c>
      <c r="J305" s="569">
        <v>0</v>
      </c>
      <c r="K305" s="21">
        <v>0</v>
      </c>
      <c r="L305" s="21">
        <v>0</v>
      </c>
      <c r="M305" s="21">
        <v>0</v>
      </c>
      <c r="N305" s="21">
        <v>0</v>
      </c>
      <c r="O305" s="559">
        <f>SUM(K305:N305)</f>
        <v>0</v>
      </c>
      <c r="P305" s="21"/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574">
        <v>0</v>
      </c>
      <c r="W305" s="268">
        <v>0</v>
      </c>
      <c r="X305" s="575">
        <f>SUM(V305:W305)</f>
        <v>0</v>
      </c>
      <c r="Y305" s="268">
        <v>0</v>
      </c>
      <c r="Z305" s="268">
        <v>0</v>
      </c>
      <c r="AA305" s="268">
        <v>0</v>
      </c>
      <c r="AB305" s="575">
        <f>SUM(Y305:AA305)</f>
        <v>0</v>
      </c>
      <c r="AC305" s="21">
        <v>0</v>
      </c>
      <c r="AD305" s="21">
        <v>0</v>
      </c>
      <c r="AE305" s="21">
        <v>0</v>
      </c>
      <c r="AF305" s="21">
        <v>0</v>
      </c>
      <c r="AG305" s="21">
        <v>0</v>
      </c>
      <c r="AH305" s="21">
        <v>0</v>
      </c>
      <c r="AI305" s="21">
        <v>0</v>
      </c>
      <c r="AJ305" s="559">
        <f>+Q305+R305+S305+T305+U305+X305+AB305+AC305+AD305+AE305+AF305+AG305+AH305+AI305</f>
        <v>0</v>
      </c>
      <c r="AL305" s="559">
        <v>0</v>
      </c>
      <c r="AN305" s="559">
        <f t="shared" ref="AN305" si="313">+O305+AJ305+AL305</f>
        <v>0</v>
      </c>
    </row>
    <row r="306" spans="1:40" x14ac:dyDescent="0.25">
      <c r="A306" s="360" t="s">
        <v>861</v>
      </c>
      <c r="B306" s="588" t="s">
        <v>862</v>
      </c>
      <c r="C306" s="340">
        <f t="shared" ref="C306:L306" si="314">SUM(C307:C310)</f>
        <v>0</v>
      </c>
      <c r="D306" s="341">
        <f>SUM(D307:D310)</f>
        <v>0</v>
      </c>
      <c r="E306" s="341">
        <f>SUM(E307:E310)</f>
        <v>0</v>
      </c>
      <c r="F306" s="341">
        <f t="shared" si="314"/>
        <v>0</v>
      </c>
      <c r="G306" s="341">
        <f t="shared" si="314"/>
        <v>0</v>
      </c>
      <c r="H306" s="341">
        <f t="shared" si="314"/>
        <v>0</v>
      </c>
      <c r="I306" s="341">
        <f t="shared" si="314"/>
        <v>0</v>
      </c>
      <c r="J306" s="370">
        <f t="shared" si="314"/>
        <v>0</v>
      </c>
      <c r="K306" s="564">
        <f t="shared" si="314"/>
        <v>0</v>
      </c>
      <c r="L306" s="564">
        <f t="shared" si="314"/>
        <v>0</v>
      </c>
      <c r="M306" s="564">
        <f>SUM(M307:M310)</f>
        <v>0</v>
      </c>
      <c r="N306" s="564">
        <f>SUM(N307:N310)</f>
        <v>0</v>
      </c>
      <c r="O306" s="565">
        <f>SUM(O307:O310)</f>
        <v>0</v>
      </c>
      <c r="P306" s="21"/>
      <c r="Q306" s="564">
        <f t="shared" ref="Q306:AI306" si="315">SUM(Q307:Q310)</f>
        <v>0</v>
      </c>
      <c r="R306" s="564">
        <f t="shared" si="315"/>
        <v>0</v>
      </c>
      <c r="S306" s="564">
        <f t="shared" si="315"/>
        <v>0</v>
      </c>
      <c r="T306" s="564">
        <f>SUM(T307:T310)</f>
        <v>0</v>
      </c>
      <c r="U306" s="564">
        <f t="shared" si="315"/>
        <v>0</v>
      </c>
      <c r="V306" s="566">
        <f>SUM(V307:V310)</f>
        <v>0</v>
      </c>
      <c r="W306" s="567">
        <f>SUM(W307:W310)</f>
        <v>0</v>
      </c>
      <c r="X306" s="568">
        <f t="shared" si="315"/>
        <v>0</v>
      </c>
      <c r="Y306" s="567">
        <f>SUM(Y307:Y310)</f>
        <v>0</v>
      </c>
      <c r="Z306" s="567">
        <f>SUM(Z307:Z310)</f>
        <v>0</v>
      </c>
      <c r="AA306" s="567">
        <f>SUM(AA307:AA310)</f>
        <v>0</v>
      </c>
      <c r="AB306" s="568">
        <f t="shared" si="315"/>
        <v>0</v>
      </c>
      <c r="AC306" s="564">
        <f t="shared" si="315"/>
        <v>0</v>
      </c>
      <c r="AD306" s="564">
        <f t="shared" si="315"/>
        <v>0</v>
      </c>
      <c r="AE306" s="564">
        <f t="shared" si="315"/>
        <v>0</v>
      </c>
      <c r="AF306" s="564">
        <f t="shared" si="315"/>
        <v>0</v>
      </c>
      <c r="AG306" s="564">
        <f>SUM(AG307:AG310)</f>
        <v>0</v>
      </c>
      <c r="AH306" s="564">
        <f t="shared" si="315"/>
        <v>0</v>
      </c>
      <c r="AI306" s="564">
        <f t="shared" si="315"/>
        <v>0</v>
      </c>
      <c r="AJ306" s="565">
        <f>SUM(AJ307:AJ310)</f>
        <v>0</v>
      </c>
      <c r="AL306" s="565">
        <f>SUM(AL307:AL310)</f>
        <v>0</v>
      </c>
      <c r="AN306" s="565">
        <f>SUM(AN307:AN310)</f>
        <v>0</v>
      </c>
    </row>
    <row r="307" spans="1:40" x14ac:dyDescent="0.25">
      <c r="A307" s="361" t="s">
        <v>863</v>
      </c>
      <c r="B307" s="587" t="s">
        <v>864</v>
      </c>
      <c r="C307" s="342">
        <v>0</v>
      </c>
      <c r="D307" s="343">
        <v>0</v>
      </c>
      <c r="E307" s="343">
        <v>0</v>
      </c>
      <c r="F307" s="345">
        <v>0</v>
      </c>
      <c r="G307" s="345">
        <v>0</v>
      </c>
      <c r="H307" s="345">
        <v>0</v>
      </c>
      <c r="I307" s="345">
        <v>0</v>
      </c>
      <c r="J307" s="569">
        <v>0</v>
      </c>
      <c r="K307" s="21">
        <v>0</v>
      </c>
      <c r="L307" s="21">
        <v>0</v>
      </c>
      <c r="M307" s="21">
        <v>0</v>
      </c>
      <c r="N307" s="21">
        <v>0</v>
      </c>
      <c r="O307" s="559">
        <f>SUM(K307:N307)</f>
        <v>0</v>
      </c>
      <c r="P307" s="21"/>
      <c r="Q307" s="21">
        <v>0</v>
      </c>
      <c r="R307" s="21">
        <v>0</v>
      </c>
      <c r="S307" s="21">
        <v>0</v>
      </c>
      <c r="T307" s="21">
        <v>0</v>
      </c>
      <c r="U307" s="21">
        <v>0</v>
      </c>
      <c r="V307" s="574">
        <v>0</v>
      </c>
      <c r="W307" s="268">
        <v>0</v>
      </c>
      <c r="X307" s="575">
        <f>SUM(V307:W307)</f>
        <v>0</v>
      </c>
      <c r="Y307" s="268">
        <v>0</v>
      </c>
      <c r="Z307" s="268">
        <v>0</v>
      </c>
      <c r="AA307" s="268">
        <v>0</v>
      </c>
      <c r="AB307" s="575">
        <f>SUM(Y307:AA307)</f>
        <v>0</v>
      </c>
      <c r="AC307" s="21">
        <v>0</v>
      </c>
      <c r="AD307" s="21">
        <v>0</v>
      </c>
      <c r="AE307" s="21">
        <v>0</v>
      </c>
      <c r="AF307" s="21">
        <v>0</v>
      </c>
      <c r="AG307" s="21">
        <v>0</v>
      </c>
      <c r="AH307" s="21">
        <v>0</v>
      </c>
      <c r="AI307" s="21">
        <v>0</v>
      </c>
      <c r="AJ307" s="559">
        <f>+Q307+R307+S307+T307+U307+X307+AB307+AC307+AD307+AE307+AF307+AG307+AH307+AI307</f>
        <v>0</v>
      </c>
      <c r="AL307" s="559">
        <v>0</v>
      </c>
      <c r="AN307" s="559">
        <f t="shared" ref="AN307:AN310" si="316">+O307+AJ307+AL307</f>
        <v>0</v>
      </c>
    </row>
    <row r="308" spans="1:40" x14ac:dyDescent="0.25">
      <c r="A308" s="361" t="s">
        <v>865</v>
      </c>
      <c r="B308" s="587" t="s">
        <v>866</v>
      </c>
      <c r="C308" s="342">
        <v>0</v>
      </c>
      <c r="D308" s="343">
        <v>0</v>
      </c>
      <c r="E308" s="343">
        <v>0</v>
      </c>
      <c r="F308" s="345">
        <v>0</v>
      </c>
      <c r="G308" s="345">
        <v>0</v>
      </c>
      <c r="H308" s="345">
        <v>0</v>
      </c>
      <c r="I308" s="345">
        <v>0</v>
      </c>
      <c r="J308" s="569">
        <v>0</v>
      </c>
      <c r="K308" s="21">
        <v>0</v>
      </c>
      <c r="L308" s="21">
        <v>0</v>
      </c>
      <c r="M308" s="21">
        <v>0</v>
      </c>
      <c r="N308" s="21">
        <v>0</v>
      </c>
      <c r="O308" s="559">
        <f>SUM(K308:N308)</f>
        <v>0</v>
      </c>
      <c r="P308" s="21"/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574">
        <v>0</v>
      </c>
      <c r="W308" s="268">
        <v>0</v>
      </c>
      <c r="X308" s="575">
        <f>SUM(V308:W308)</f>
        <v>0</v>
      </c>
      <c r="Y308" s="268">
        <v>0</v>
      </c>
      <c r="Z308" s="268">
        <v>0</v>
      </c>
      <c r="AA308" s="268">
        <v>0</v>
      </c>
      <c r="AB308" s="575">
        <f>SUM(Y308:AA308)</f>
        <v>0</v>
      </c>
      <c r="AC308" s="21">
        <v>0</v>
      </c>
      <c r="AD308" s="21">
        <v>0</v>
      </c>
      <c r="AE308" s="21">
        <v>0</v>
      </c>
      <c r="AF308" s="21">
        <v>0</v>
      </c>
      <c r="AG308" s="21">
        <v>0</v>
      </c>
      <c r="AH308" s="21">
        <v>0</v>
      </c>
      <c r="AI308" s="21">
        <v>0</v>
      </c>
      <c r="AJ308" s="559">
        <f>+Q308+R308+S308+T308+U308+X308+AB308+AC308+AD308+AE308+AF308+AG308+AH308+AI308</f>
        <v>0</v>
      </c>
      <c r="AL308" s="559">
        <v>0</v>
      </c>
      <c r="AN308" s="559">
        <f t="shared" si="316"/>
        <v>0</v>
      </c>
    </row>
    <row r="309" spans="1:40" x14ac:dyDescent="0.25">
      <c r="A309" s="361" t="s">
        <v>867</v>
      </c>
      <c r="B309" s="587" t="s">
        <v>868</v>
      </c>
      <c r="C309" s="342">
        <v>0</v>
      </c>
      <c r="D309" s="343">
        <v>0</v>
      </c>
      <c r="E309" s="343">
        <v>0</v>
      </c>
      <c r="F309" s="345">
        <v>0</v>
      </c>
      <c r="G309" s="345">
        <v>0</v>
      </c>
      <c r="H309" s="345">
        <v>0</v>
      </c>
      <c r="I309" s="345">
        <v>0</v>
      </c>
      <c r="J309" s="569">
        <v>0</v>
      </c>
      <c r="K309" s="21">
        <v>0</v>
      </c>
      <c r="L309" s="21">
        <v>0</v>
      </c>
      <c r="M309" s="21">
        <v>0</v>
      </c>
      <c r="N309" s="21">
        <v>0</v>
      </c>
      <c r="O309" s="559">
        <f>SUM(K309:N309)</f>
        <v>0</v>
      </c>
      <c r="P309" s="21"/>
      <c r="Q309" s="21">
        <v>0</v>
      </c>
      <c r="R309" s="21">
        <v>0</v>
      </c>
      <c r="S309" s="21">
        <v>0</v>
      </c>
      <c r="T309" s="21">
        <v>0</v>
      </c>
      <c r="U309" s="21">
        <v>0</v>
      </c>
      <c r="V309" s="574">
        <v>0</v>
      </c>
      <c r="W309" s="268">
        <v>0</v>
      </c>
      <c r="X309" s="575">
        <f>SUM(V309:W309)</f>
        <v>0</v>
      </c>
      <c r="Y309" s="268">
        <v>0</v>
      </c>
      <c r="Z309" s="268">
        <v>0</v>
      </c>
      <c r="AA309" s="268">
        <v>0</v>
      </c>
      <c r="AB309" s="575">
        <f>SUM(Y309:AA309)</f>
        <v>0</v>
      </c>
      <c r="AC309" s="21">
        <v>0</v>
      </c>
      <c r="AD309" s="21">
        <v>0</v>
      </c>
      <c r="AE309" s="21">
        <v>0</v>
      </c>
      <c r="AF309" s="21">
        <v>0</v>
      </c>
      <c r="AG309" s="21">
        <v>0</v>
      </c>
      <c r="AH309" s="21">
        <v>0</v>
      </c>
      <c r="AI309" s="21">
        <v>0</v>
      </c>
      <c r="AJ309" s="559">
        <f>+Q309+R309+S309+T309+U309+X309+AB309+AC309+AD309+AE309+AF309+AG309+AH309+AI309</f>
        <v>0</v>
      </c>
      <c r="AL309" s="559">
        <v>0</v>
      </c>
      <c r="AN309" s="559">
        <f t="shared" si="316"/>
        <v>0</v>
      </c>
    </row>
    <row r="310" spans="1:40" x14ac:dyDescent="0.25">
      <c r="A310" s="361" t="s">
        <v>869</v>
      </c>
      <c r="B310" s="587" t="s">
        <v>870</v>
      </c>
      <c r="C310" s="342">
        <v>0</v>
      </c>
      <c r="D310" s="343">
        <v>0</v>
      </c>
      <c r="E310" s="343">
        <v>0</v>
      </c>
      <c r="F310" s="345">
        <v>0</v>
      </c>
      <c r="G310" s="345">
        <v>0</v>
      </c>
      <c r="H310" s="345">
        <v>0</v>
      </c>
      <c r="I310" s="345">
        <v>0</v>
      </c>
      <c r="J310" s="569">
        <v>0</v>
      </c>
      <c r="K310" s="21">
        <v>0</v>
      </c>
      <c r="L310" s="21">
        <v>0</v>
      </c>
      <c r="M310" s="21">
        <v>0</v>
      </c>
      <c r="N310" s="21">
        <v>0</v>
      </c>
      <c r="O310" s="559">
        <f>SUM(K310:N310)</f>
        <v>0</v>
      </c>
      <c r="P310" s="21"/>
      <c r="Q310" s="21">
        <v>0</v>
      </c>
      <c r="R310" s="21">
        <v>0</v>
      </c>
      <c r="S310" s="21">
        <v>0</v>
      </c>
      <c r="T310" s="21">
        <v>0</v>
      </c>
      <c r="U310" s="21">
        <v>0</v>
      </c>
      <c r="V310" s="574">
        <v>0</v>
      </c>
      <c r="W310" s="268">
        <v>0</v>
      </c>
      <c r="X310" s="575">
        <f>SUM(V310:W310)</f>
        <v>0</v>
      </c>
      <c r="Y310" s="268">
        <v>0</v>
      </c>
      <c r="Z310" s="268">
        <v>0</v>
      </c>
      <c r="AA310" s="268">
        <v>0</v>
      </c>
      <c r="AB310" s="575">
        <f>SUM(Y310:AA310)</f>
        <v>0</v>
      </c>
      <c r="AC310" s="21">
        <v>0</v>
      </c>
      <c r="AD310" s="21">
        <v>0</v>
      </c>
      <c r="AE310" s="21">
        <v>0</v>
      </c>
      <c r="AF310" s="21">
        <v>0</v>
      </c>
      <c r="AG310" s="21">
        <v>0</v>
      </c>
      <c r="AH310" s="21">
        <v>0</v>
      </c>
      <c r="AI310" s="21">
        <v>0</v>
      </c>
      <c r="AJ310" s="559">
        <f>+Q310+R310+S310+T310+U310+X310+AB310+AC310+AD310+AE310+AF310+AG310+AH310+AI310</f>
        <v>0</v>
      </c>
      <c r="AL310" s="559">
        <v>0</v>
      </c>
      <c r="AN310" s="559">
        <f t="shared" si="316"/>
        <v>0</v>
      </c>
    </row>
    <row r="311" spans="1:40" x14ac:dyDescent="0.25">
      <c r="A311" s="360" t="s">
        <v>871</v>
      </c>
      <c r="B311" s="588" t="s">
        <v>872</v>
      </c>
      <c r="C311" s="342">
        <f t="shared" ref="C311:J311" si="317">SUM(C312)</f>
        <v>0</v>
      </c>
      <c r="D311" s="343">
        <f t="shared" si="317"/>
        <v>0</v>
      </c>
      <c r="E311" s="343">
        <f t="shared" si="317"/>
        <v>0</v>
      </c>
      <c r="F311" s="341">
        <f t="shared" si="317"/>
        <v>0</v>
      </c>
      <c r="G311" s="341">
        <f t="shared" si="317"/>
        <v>0</v>
      </c>
      <c r="H311" s="341">
        <f t="shared" si="317"/>
        <v>0</v>
      </c>
      <c r="I311" s="341">
        <f t="shared" si="317"/>
        <v>0</v>
      </c>
      <c r="J311" s="370">
        <f t="shared" si="317"/>
        <v>0</v>
      </c>
      <c r="K311" s="564">
        <f t="shared" ref="K311:AL311" si="318">SUM(K312)</f>
        <v>0</v>
      </c>
      <c r="L311" s="564">
        <f t="shared" si="318"/>
        <v>0</v>
      </c>
      <c r="M311" s="564">
        <f t="shared" si="318"/>
        <v>0</v>
      </c>
      <c r="N311" s="564">
        <f t="shared" si="318"/>
        <v>0</v>
      </c>
      <c r="O311" s="565">
        <f t="shared" si="318"/>
        <v>0</v>
      </c>
      <c r="P311" s="21"/>
      <c r="Q311" s="564">
        <f t="shared" si="318"/>
        <v>0</v>
      </c>
      <c r="R311" s="564">
        <f t="shared" si="318"/>
        <v>0</v>
      </c>
      <c r="S311" s="564">
        <f t="shared" si="318"/>
        <v>0</v>
      </c>
      <c r="T311" s="564">
        <f t="shared" si="318"/>
        <v>0</v>
      </c>
      <c r="U311" s="564">
        <f t="shared" si="318"/>
        <v>0</v>
      </c>
      <c r="V311" s="566">
        <f t="shared" si="318"/>
        <v>0</v>
      </c>
      <c r="W311" s="567">
        <f t="shared" si="318"/>
        <v>0</v>
      </c>
      <c r="X311" s="568">
        <f t="shared" si="318"/>
        <v>0</v>
      </c>
      <c r="Y311" s="567">
        <f t="shared" si="318"/>
        <v>0</v>
      </c>
      <c r="Z311" s="567">
        <f t="shared" si="318"/>
        <v>0</v>
      </c>
      <c r="AA311" s="567">
        <f t="shared" si="318"/>
        <v>0</v>
      </c>
      <c r="AB311" s="568">
        <f t="shared" si="318"/>
        <v>0</v>
      </c>
      <c r="AC311" s="564">
        <f t="shared" si="318"/>
        <v>0</v>
      </c>
      <c r="AD311" s="564">
        <f t="shared" si="318"/>
        <v>0</v>
      </c>
      <c r="AE311" s="564">
        <f t="shared" si="318"/>
        <v>0</v>
      </c>
      <c r="AF311" s="564">
        <f t="shared" si="318"/>
        <v>0</v>
      </c>
      <c r="AG311" s="564">
        <f t="shared" si="318"/>
        <v>0</v>
      </c>
      <c r="AH311" s="564">
        <f t="shared" si="318"/>
        <v>0</v>
      </c>
      <c r="AI311" s="564">
        <f t="shared" si="318"/>
        <v>0</v>
      </c>
      <c r="AJ311" s="565">
        <f>SUM(AJ312)</f>
        <v>0</v>
      </c>
      <c r="AL311" s="565">
        <f t="shared" si="318"/>
        <v>0</v>
      </c>
      <c r="AN311" s="565">
        <f>SUM(AN312)</f>
        <v>0</v>
      </c>
    </row>
    <row r="312" spans="1:40" x14ac:dyDescent="0.25">
      <c r="A312" s="361" t="s">
        <v>873</v>
      </c>
      <c r="B312" s="587" t="s">
        <v>874</v>
      </c>
      <c r="C312" s="342">
        <v>0</v>
      </c>
      <c r="D312" s="343">
        <v>0</v>
      </c>
      <c r="E312" s="343">
        <v>0</v>
      </c>
      <c r="F312" s="345">
        <v>0</v>
      </c>
      <c r="G312" s="345">
        <v>0</v>
      </c>
      <c r="H312" s="345">
        <v>0</v>
      </c>
      <c r="I312" s="345">
        <v>0</v>
      </c>
      <c r="J312" s="569">
        <v>0</v>
      </c>
      <c r="K312" s="21">
        <v>0</v>
      </c>
      <c r="L312" s="21">
        <v>0</v>
      </c>
      <c r="M312" s="21">
        <v>0</v>
      </c>
      <c r="N312" s="21">
        <v>0</v>
      </c>
      <c r="O312" s="559">
        <f>SUM(K312:N312)</f>
        <v>0</v>
      </c>
      <c r="P312" s="21"/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574">
        <v>0</v>
      </c>
      <c r="W312" s="268">
        <v>0</v>
      </c>
      <c r="X312" s="575">
        <f>SUM(V312:W312)</f>
        <v>0</v>
      </c>
      <c r="Y312" s="268">
        <v>0</v>
      </c>
      <c r="Z312" s="268">
        <v>0</v>
      </c>
      <c r="AA312" s="268">
        <v>0</v>
      </c>
      <c r="AB312" s="575">
        <f>SUM(Y312:AA312)</f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0</v>
      </c>
      <c r="AI312" s="21">
        <v>0</v>
      </c>
      <c r="AJ312" s="559">
        <f>+Q312+R312+S312+T312+U312+X312+AB312+AC312+AD312+AE312+AF312+AG312+AH312+AI312</f>
        <v>0</v>
      </c>
      <c r="AL312" s="559">
        <v>0</v>
      </c>
      <c r="AN312" s="559">
        <f t="shared" ref="AN312" si="319">+O312+AJ312+AL312</f>
        <v>0</v>
      </c>
    </row>
    <row r="313" spans="1:40" x14ac:dyDescent="0.25">
      <c r="A313" s="361"/>
      <c r="B313" s="587"/>
      <c r="C313" s="342"/>
      <c r="D313" s="343"/>
      <c r="E313" s="343"/>
      <c r="F313" s="345"/>
      <c r="G313" s="345"/>
      <c r="H313" s="345"/>
      <c r="I313" s="345"/>
      <c r="J313" s="569"/>
      <c r="K313" s="21"/>
      <c r="O313" s="559"/>
      <c r="P313" s="21"/>
      <c r="V313" s="574"/>
      <c r="X313" s="575"/>
      <c r="AB313" s="575"/>
      <c r="AJ313" s="559"/>
      <c r="AL313" s="559"/>
      <c r="AN313" s="559"/>
    </row>
    <row r="314" spans="1:40" x14ac:dyDescent="0.25">
      <c r="A314" s="361"/>
      <c r="B314" s="587"/>
      <c r="C314" s="342"/>
      <c r="D314" s="343"/>
      <c r="E314" s="343"/>
      <c r="F314" s="345"/>
      <c r="G314" s="345"/>
      <c r="H314" s="345"/>
      <c r="I314" s="345"/>
      <c r="J314" s="569"/>
      <c r="K314" s="21"/>
      <c r="O314" s="559"/>
      <c r="P314" s="21"/>
      <c r="V314" s="574"/>
      <c r="X314" s="575"/>
      <c r="AB314" s="575"/>
      <c r="AJ314" s="559"/>
      <c r="AL314" s="559"/>
      <c r="AN314" s="559"/>
    </row>
    <row r="315" spans="1:40" x14ac:dyDescent="0.25">
      <c r="A315" s="362"/>
      <c r="B315" s="589"/>
      <c r="C315" s="346"/>
      <c r="D315" s="590"/>
      <c r="E315" s="590"/>
      <c r="F315" s="590"/>
      <c r="G315" s="590"/>
      <c r="H315" s="590"/>
      <c r="I315" s="590"/>
      <c r="J315" s="591"/>
      <c r="K315" s="592"/>
      <c r="L315" s="592"/>
      <c r="M315" s="592"/>
      <c r="N315" s="592"/>
      <c r="O315" s="593"/>
      <c r="P315" s="21"/>
      <c r="Q315" s="592"/>
      <c r="R315" s="592"/>
      <c r="S315" s="592"/>
      <c r="T315" s="592"/>
      <c r="U315" s="592"/>
      <c r="V315" s="594"/>
      <c r="W315" s="595"/>
      <c r="X315" s="596"/>
      <c r="Y315" s="595"/>
      <c r="Z315" s="595"/>
      <c r="AA315" s="595"/>
      <c r="AB315" s="596"/>
      <c r="AC315" s="592"/>
      <c r="AD315" s="592"/>
      <c r="AE315" s="592"/>
      <c r="AF315" s="592"/>
      <c r="AG315" s="592"/>
      <c r="AH315" s="592"/>
      <c r="AI315" s="592"/>
      <c r="AJ315" s="593"/>
      <c r="AL315" s="593"/>
      <c r="AN315" s="593"/>
    </row>
    <row r="316" spans="1:40" x14ac:dyDescent="0.25">
      <c r="A316" s="361"/>
      <c r="B316" s="587"/>
      <c r="C316" s="342"/>
      <c r="D316" s="343"/>
      <c r="E316" s="343"/>
      <c r="F316" s="345"/>
      <c r="G316" s="345"/>
      <c r="H316" s="345"/>
      <c r="I316" s="345"/>
      <c r="J316" s="569"/>
      <c r="K316" s="21"/>
      <c r="O316" s="559"/>
      <c r="P316" s="21"/>
      <c r="V316" s="574"/>
      <c r="X316" s="575"/>
      <c r="AB316" s="575"/>
      <c r="AJ316" s="559"/>
      <c r="AL316" s="559"/>
      <c r="AN316" s="559"/>
    </row>
    <row r="317" spans="1:40" x14ac:dyDescent="0.25">
      <c r="A317" s="360" t="s">
        <v>875</v>
      </c>
      <c r="B317" s="588" t="s">
        <v>876</v>
      </c>
      <c r="C317" s="340">
        <f t="shared" ref="C317:L317" si="320">SUM(C318:C319)</f>
        <v>0</v>
      </c>
      <c r="D317" s="341">
        <f>SUM(D318:D319)</f>
        <v>0</v>
      </c>
      <c r="E317" s="341">
        <f>SUM(E318:E319)</f>
        <v>0</v>
      </c>
      <c r="F317" s="341">
        <f t="shared" si="320"/>
        <v>0</v>
      </c>
      <c r="G317" s="341">
        <f t="shared" si="320"/>
        <v>0</v>
      </c>
      <c r="H317" s="341">
        <f t="shared" si="320"/>
        <v>0</v>
      </c>
      <c r="I317" s="341">
        <f t="shared" si="320"/>
        <v>0</v>
      </c>
      <c r="J317" s="370">
        <f t="shared" si="320"/>
        <v>0</v>
      </c>
      <c r="K317" s="564">
        <f t="shared" si="320"/>
        <v>0</v>
      </c>
      <c r="L317" s="564">
        <f t="shared" si="320"/>
        <v>0</v>
      </c>
      <c r="M317" s="564">
        <f>SUM(M318:M319)</f>
        <v>0</v>
      </c>
      <c r="N317" s="564">
        <f>SUM(N318:N319)</f>
        <v>0</v>
      </c>
      <c r="O317" s="565">
        <f>SUM(O318:O319)</f>
        <v>0</v>
      </c>
      <c r="P317" s="21"/>
      <c r="Q317" s="564">
        <f t="shared" ref="Q317:AI317" si="321">SUM(Q318:Q319)</f>
        <v>0</v>
      </c>
      <c r="R317" s="564">
        <f t="shared" si="321"/>
        <v>0</v>
      </c>
      <c r="S317" s="564">
        <f t="shared" si="321"/>
        <v>0</v>
      </c>
      <c r="T317" s="564">
        <f>SUM(T318:T319)</f>
        <v>0</v>
      </c>
      <c r="U317" s="564">
        <f t="shared" si="321"/>
        <v>0</v>
      </c>
      <c r="V317" s="566">
        <f>SUM(V318:V319)</f>
        <v>0</v>
      </c>
      <c r="W317" s="567">
        <f>SUM(W318:W319)</f>
        <v>0</v>
      </c>
      <c r="X317" s="568">
        <f t="shared" si="321"/>
        <v>0</v>
      </c>
      <c r="Y317" s="567">
        <f>SUM(Y318:Y319)</f>
        <v>0</v>
      </c>
      <c r="Z317" s="567">
        <f>SUM(Z318:Z319)</f>
        <v>0</v>
      </c>
      <c r="AA317" s="567">
        <f>SUM(AA318:AA319)</f>
        <v>0</v>
      </c>
      <c r="AB317" s="568">
        <f t="shared" si="321"/>
        <v>0</v>
      </c>
      <c r="AC317" s="564">
        <f t="shared" si="321"/>
        <v>0</v>
      </c>
      <c r="AD317" s="564">
        <f t="shared" si="321"/>
        <v>0</v>
      </c>
      <c r="AE317" s="564">
        <f t="shared" si="321"/>
        <v>0</v>
      </c>
      <c r="AF317" s="564">
        <f t="shared" si="321"/>
        <v>0</v>
      </c>
      <c r="AG317" s="564">
        <f>SUM(AG318:AG319)</f>
        <v>0</v>
      </c>
      <c r="AH317" s="564">
        <f t="shared" si="321"/>
        <v>0</v>
      </c>
      <c r="AI317" s="564">
        <f t="shared" si="321"/>
        <v>0</v>
      </c>
      <c r="AJ317" s="565">
        <f>SUM(AJ318:AJ319)</f>
        <v>0</v>
      </c>
      <c r="AL317" s="565">
        <f>SUM(AL318:AL319)</f>
        <v>0</v>
      </c>
      <c r="AN317" s="565">
        <f>SUM(AN318:AN319)</f>
        <v>0</v>
      </c>
    </row>
    <row r="318" spans="1:40" x14ac:dyDescent="0.25">
      <c r="A318" s="361" t="s">
        <v>877</v>
      </c>
      <c r="B318" s="587" t="s">
        <v>878</v>
      </c>
      <c r="C318" s="342">
        <v>0</v>
      </c>
      <c r="D318" s="343">
        <v>0</v>
      </c>
      <c r="E318" s="343">
        <v>0</v>
      </c>
      <c r="F318" s="345">
        <v>0</v>
      </c>
      <c r="G318" s="345">
        <v>0</v>
      </c>
      <c r="H318" s="345">
        <v>0</v>
      </c>
      <c r="I318" s="345">
        <v>0</v>
      </c>
      <c r="J318" s="569">
        <v>0</v>
      </c>
      <c r="K318" s="21">
        <v>0</v>
      </c>
      <c r="L318" s="21">
        <v>0</v>
      </c>
      <c r="M318" s="21">
        <v>0</v>
      </c>
      <c r="N318" s="21">
        <v>0</v>
      </c>
      <c r="O318" s="559">
        <f>SUM(K318:N318)</f>
        <v>0</v>
      </c>
      <c r="P318" s="21"/>
      <c r="Q318" s="21">
        <v>0</v>
      </c>
      <c r="R318" s="21">
        <v>0</v>
      </c>
      <c r="S318" s="21">
        <v>0</v>
      </c>
      <c r="T318" s="21">
        <v>0</v>
      </c>
      <c r="U318" s="21">
        <v>0</v>
      </c>
      <c r="V318" s="574">
        <v>0</v>
      </c>
      <c r="W318" s="268">
        <v>0</v>
      </c>
      <c r="X318" s="575">
        <f>SUM(V318:W318)</f>
        <v>0</v>
      </c>
      <c r="Y318" s="268">
        <v>0</v>
      </c>
      <c r="Z318" s="268">
        <v>0</v>
      </c>
      <c r="AA318" s="268">
        <v>0</v>
      </c>
      <c r="AB318" s="575">
        <f>SUM(Y318:AA318)</f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0</v>
      </c>
      <c r="AI318" s="21">
        <v>0</v>
      </c>
      <c r="AJ318" s="559">
        <f>+Q318+R318+S318+T318+U318+X318+AB318+AC318+AD318+AE318+AF318+AG318+AH318+AI318</f>
        <v>0</v>
      </c>
      <c r="AL318" s="559">
        <v>0</v>
      </c>
      <c r="AN318" s="559">
        <f t="shared" ref="AN318:AN319" si="322">+O318+AJ318+AL318</f>
        <v>0</v>
      </c>
    </row>
    <row r="319" spans="1:40" x14ac:dyDescent="0.25">
      <c r="A319" s="361" t="s">
        <v>879</v>
      </c>
      <c r="B319" s="587" t="s">
        <v>880</v>
      </c>
      <c r="C319" s="342">
        <v>0</v>
      </c>
      <c r="D319" s="343">
        <v>0</v>
      </c>
      <c r="E319" s="343">
        <v>0</v>
      </c>
      <c r="F319" s="345">
        <v>0</v>
      </c>
      <c r="G319" s="345">
        <v>0</v>
      </c>
      <c r="H319" s="345">
        <v>0</v>
      </c>
      <c r="I319" s="345">
        <v>0</v>
      </c>
      <c r="J319" s="569">
        <v>0</v>
      </c>
      <c r="K319" s="21">
        <v>0</v>
      </c>
      <c r="L319" s="21">
        <v>0</v>
      </c>
      <c r="M319" s="21">
        <v>0</v>
      </c>
      <c r="N319" s="21">
        <v>0</v>
      </c>
      <c r="O319" s="559">
        <f>SUM(K319:N319)</f>
        <v>0</v>
      </c>
      <c r="P319" s="21"/>
      <c r="Q319" s="21">
        <v>0</v>
      </c>
      <c r="R319" s="21">
        <v>0</v>
      </c>
      <c r="S319" s="21">
        <v>0</v>
      </c>
      <c r="T319" s="21">
        <v>0</v>
      </c>
      <c r="U319" s="21">
        <v>0</v>
      </c>
      <c r="V319" s="574">
        <v>0</v>
      </c>
      <c r="W319" s="268">
        <v>0</v>
      </c>
      <c r="X319" s="575">
        <f>SUM(V319:W319)</f>
        <v>0</v>
      </c>
      <c r="Y319" s="268">
        <v>0</v>
      </c>
      <c r="Z319" s="268">
        <v>0</v>
      </c>
      <c r="AA319" s="268">
        <v>0</v>
      </c>
      <c r="AB319" s="575">
        <f>SUM(Y319:AA319)</f>
        <v>0</v>
      </c>
      <c r="AC319" s="21">
        <v>0</v>
      </c>
      <c r="AD319" s="21">
        <v>0</v>
      </c>
      <c r="AE319" s="21">
        <v>0</v>
      </c>
      <c r="AF319" s="21">
        <v>0</v>
      </c>
      <c r="AG319" s="21">
        <v>0</v>
      </c>
      <c r="AH319" s="21">
        <v>0</v>
      </c>
      <c r="AI319" s="21">
        <v>0</v>
      </c>
      <c r="AJ319" s="559">
        <f>+Q319+R319+S319+T319+U319+X319+AB319+AC319+AD319+AE319+AF319+AG319+AH319+AI319</f>
        <v>0</v>
      </c>
      <c r="AL319" s="559">
        <v>0</v>
      </c>
      <c r="AN319" s="559">
        <f t="shared" si="322"/>
        <v>0</v>
      </c>
    </row>
    <row r="320" spans="1:40" x14ac:dyDescent="0.25">
      <c r="A320" s="360"/>
      <c r="B320" s="587"/>
      <c r="C320" s="342"/>
      <c r="D320" s="343"/>
      <c r="E320" s="343"/>
      <c r="F320" s="345"/>
      <c r="G320" s="345"/>
      <c r="H320" s="345"/>
      <c r="I320" s="345"/>
      <c r="J320" s="569"/>
      <c r="K320" s="21"/>
      <c r="O320" s="559"/>
      <c r="P320" s="21"/>
      <c r="V320" s="574"/>
      <c r="X320" s="575"/>
      <c r="AB320" s="575"/>
      <c r="AJ320" s="559"/>
      <c r="AL320" s="559"/>
      <c r="AN320" s="559"/>
    </row>
    <row r="321" spans="1:40" x14ac:dyDescent="0.25">
      <c r="A321" s="361"/>
      <c r="B321" s="587"/>
      <c r="C321" s="342"/>
      <c r="D321" s="343"/>
      <c r="E321" s="343"/>
      <c r="F321" s="345"/>
      <c r="G321" s="345"/>
      <c r="H321" s="345"/>
      <c r="I321" s="345"/>
      <c r="J321" s="569"/>
      <c r="K321" s="21"/>
      <c r="O321" s="559"/>
      <c r="P321" s="21"/>
      <c r="V321" s="574"/>
      <c r="X321" s="575"/>
      <c r="AB321" s="575"/>
      <c r="AJ321" s="559"/>
      <c r="AL321" s="559"/>
      <c r="AN321" s="559"/>
    </row>
    <row r="322" spans="1:40" x14ac:dyDescent="0.25">
      <c r="A322" s="360">
        <v>4</v>
      </c>
      <c r="B322" s="588" t="s">
        <v>881</v>
      </c>
      <c r="C322" s="340">
        <f t="shared" ref="C322:L322" si="323">+C324+C334</f>
        <v>0</v>
      </c>
      <c r="D322" s="341">
        <f>+D324+D334</f>
        <v>0</v>
      </c>
      <c r="E322" s="341">
        <f>+E324+E334</f>
        <v>0</v>
      </c>
      <c r="F322" s="341">
        <f t="shared" si="323"/>
        <v>0</v>
      </c>
      <c r="G322" s="341">
        <f t="shared" si="323"/>
        <v>0</v>
      </c>
      <c r="H322" s="341">
        <f t="shared" si="323"/>
        <v>0</v>
      </c>
      <c r="I322" s="341">
        <f t="shared" si="323"/>
        <v>0</v>
      </c>
      <c r="J322" s="370">
        <f t="shared" si="323"/>
        <v>0</v>
      </c>
      <c r="K322" s="564">
        <f t="shared" si="323"/>
        <v>0</v>
      </c>
      <c r="L322" s="564">
        <f t="shared" si="323"/>
        <v>0</v>
      </c>
      <c r="M322" s="564">
        <f>+M324+M334</f>
        <v>0</v>
      </c>
      <c r="N322" s="564">
        <f>+N324+N334</f>
        <v>0</v>
      </c>
      <c r="O322" s="565">
        <f>+O324+O334</f>
        <v>0</v>
      </c>
      <c r="P322" s="21"/>
      <c r="Q322" s="564">
        <f t="shared" ref="Q322:AI322" si="324">+Q324+Q334</f>
        <v>0</v>
      </c>
      <c r="R322" s="564">
        <f t="shared" si="324"/>
        <v>0</v>
      </c>
      <c r="S322" s="564">
        <f t="shared" si="324"/>
        <v>0</v>
      </c>
      <c r="T322" s="564">
        <f>+T324+T334</f>
        <v>0</v>
      </c>
      <c r="U322" s="564">
        <f t="shared" si="324"/>
        <v>0</v>
      </c>
      <c r="V322" s="566">
        <f>+V324+V334</f>
        <v>0</v>
      </c>
      <c r="W322" s="567">
        <f>+W324+W334</f>
        <v>0</v>
      </c>
      <c r="X322" s="568">
        <f t="shared" si="324"/>
        <v>0</v>
      </c>
      <c r="Y322" s="567">
        <f>+Y324+Y334</f>
        <v>0</v>
      </c>
      <c r="Z322" s="567">
        <f>+Z324+Z334</f>
        <v>0</v>
      </c>
      <c r="AA322" s="567">
        <f>+AA324+AA334</f>
        <v>0</v>
      </c>
      <c r="AB322" s="568">
        <f t="shared" si="324"/>
        <v>0</v>
      </c>
      <c r="AC322" s="564">
        <f t="shared" si="324"/>
        <v>0</v>
      </c>
      <c r="AD322" s="564">
        <f t="shared" si="324"/>
        <v>0</v>
      </c>
      <c r="AE322" s="564">
        <f t="shared" si="324"/>
        <v>0</v>
      </c>
      <c r="AF322" s="564">
        <f t="shared" si="324"/>
        <v>0</v>
      </c>
      <c r="AG322" s="564">
        <f>+AG324+AG334</f>
        <v>0</v>
      </c>
      <c r="AH322" s="564">
        <f t="shared" si="324"/>
        <v>0</v>
      </c>
      <c r="AI322" s="564">
        <f t="shared" si="324"/>
        <v>0</v>
      </c>
      <c r="AJ322" s="565">
        <f>+AJ324+AJ334</f>
        <v>0</v>
      </c>
      <c r="AL322" s="565">
        <f>+AL324+AL334</f>
        <v>0</v>
      </c>
      <c r="AN322" s="565">
        <f>+AN324+AN334</f>
        <v>0</v>
      </c>
    </row>
    <row r="323" spans="1:40" x14ac:dyDescent="0.25">
      <c r="A323" s="361"/>
      <c r="B323" s="587"/>
      <c r="C323" s="344"/>
      <c r="D323" s="345"/>
      <c r="E323" s="345"/>
      <c r="F323" s="345"/>
      <c r="G323" s="345"/>
      <c r="H323" s="345"/>
      <c r="I323" s="345"/>
      <c r="J323" s="569"/>
      <c r="K323" s="21"/>
      <c r="O323" s="559"/>
      <c r="P323" s="21"/>
      <c r="V323" s="574"/>
      <c r="X323" s="575"/>
      <c r="AB323" s="575"/>
      <c r="AJ323" s="559"/>
      <c r="AL323" s="559"/>
      <c r="AN323" s="559"/>
    </row>
    <row r="324" spans="1:40" x14ac:dyDescent="0.25">
      <c r="A324" s="360" t="s">
        <v>882</v>
      </c>
      <c r="B324" s="588" t="s">
        <v>883</v>
      </c>
      <c r="C324" s="340">
        <f>SUM(C325:C332)</f>
        <v>0</v>
      </c>
      <c r="D324" s="341">
        <f>SUM(D325:D332)</f>
        <v>0</v>
      </c>
      <c r="E324" s="341">
        <f>SUM(E325:E332)</f>
        <v>0</v>
      </c>
      <c r="F324" s="341">
        <f t="shared" ref="F324:L324" si="325">SUM(F325:F332)</f>
        <v>0</v>
      </c>
      <c r="G324" s="341">
        <f t="shared" si="325"/>
        <v>0</v>
      </c>
      <c r="H324" s="341">
        <f t="shared" si="325"/>
        <v>0</v>
      </c>
      <c r="I324" s="341">
        <f t="shared" si="325"/>
        <v>0</v>
      </c>
      <c r="J324" s="370">
        <f t="shared" si="325"/>
        <v>0</v>
      </c>
      <c r="K324" s="564">
        <f t="shared" si="325"/>
        <v>0</v>
      </c>
      <c r="L324" s="564">
        <f t="shared" si="325"/>
        <v>0</v>
      </c>
      <c r="M324" s="564">
        <f>SUM(M325:M332)</f>
        <v>0</v>
      </c>
      <c r="N324" s="564">
        <f>SUM(N325:N332)</f>
        <v>0</v>
      </c>
      <c r="O324" s="565">
        <f>SUM(O325:O332)</f>
        <v>0</v>
      </c>
      <c r="P324" s="21"/>
      <c r="Q324" s="564">
        <f t="shared" ref="Q324:AI324" si="326">SUM(Q325:Q332)</f>
        <v>0</v>
      </c>
      <c r="R324" s="564">
        <f t="shared" si="326"/>
        <v>0</v>
      </c>
      <c r="S324" s="564">
        <f t="shared" si="326"/>
        <v>0</v>
      </c>
      <c r="T324" s="564">
        <f>SUM(T325:T332)</f>
        <v>0</v>
      </c>
      <c r="U324" s="564">
        <f t="shared" si="326"/>
        <v>0</v>
      </c>
      <c r="V324" s="566">
        <f>SUM(V325:V332)</f>
        <v>0</v>
      </c>
      <c r="W324" s="567">
        <f>SUM(W325:W332)</f>
        <v>0</v>
      </c>
      <c r="X324" s="568">
        <f t="shared" si="326"/>
        <v>0</v>
      </c>
      <c r="Y324" s="567">
        <f>SUM(Y325:Y332)</f>
        <v>0</v>
      </c>
      <c r="Z324" s="567">
        <f>SUM(Z325:Z332)</f>
        <v>0</v>
      </c>
      <c r="AA324" s="567">
        <f>SUM(AA325:AA332)</f>
        <v>0</v>
      </c>
      <c r="AB324" s="568">
        <f t="shared" si="326"/>
        <v>0</v>
      </c>
      <c r="AC324" s="564">
        <f t="shared" si="326"/>
        <v>0</v>
      </c>
      <c r="AD324" s="564">
        <f t="shared" si="326"/>
        <v>0</v>
      </c>
      <c r="AE324" s="564">
        <f t="shared" si="326"/>
        <v>0</v>
      </c>
      <c r="AF324" s="564">
        <f t="shared" si="326"/>
        <v>0</v>
      </c>
      <c r="AG324" s="564">
        <f>SUM(AG325:AG332)</f>
        <v>0</v>
      </c>
      <c r="AH324" s="564">
        <f t="shared" si="326"/>
        <v>0</v>
      </c>
      <c r="AI324" s="564">
        <f t="shared" si="326"/>
        <v>0</v>
      </c>
      <c r="AJ324" s="565">
        <f>SUM(AJ325:AJ332)</f>
        <v>0</v>
      </c>
      <c r="AL324" s="565">
        <f>SUM(AL325:AL332)</f>
        <v>0</v>
      </c>
      <c r="AN324" s="565">
        <f>SUM(AN325:AN332)</f>
        <v>0</v>
      </c>
    </row>
    <row r="325" spans="1:40" x14ac:dyDescent="0.25">
      <c r="A325" s="361" t="s">
        <v>884</v>
      </c>
      <c r="B325" s="587" t="s">
        <v>885</v>
      </c>
      <c r="C325" s="342">
        <v>0</v>
      </c>
      <c r="D325" s="343">
        <v>0</v>
      </c>
      <c r="E325" s="343">
        <v>0</v>
      </c>
      <c r="F325" s="345">
        <v>0</v>
      </c>
      <c r="G325" s="345">
        <v>0</v>
      </c>
      <c r="H325" s="345">
        <v>0</v>
      </c>
      <c r="I325" s="345">
        <v>0</v>
      </c>
      <c r="J325" s="569">
        <v>0</v>
      </c>
      <c r="K325" s="21">
        <v>0</v>
      </c>
      <c r="L325" s="21">
        <v>0</v>
      </c>
      <c r="M325" s="21">
        <v>0</v>
      </c>
      <c r="N325" s="21">
        <v>0</v>
      </c>
      <c r="O325" s="559">
        <f t="shared" ref="O325:O332" si="327">SUM(K325:N325)</f>
        <v>0</v>
      </c>
      <c r="P325" s="21"/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574">
        <v>0</v>
      </c>
      <c r="W325" s="268">
        <v>0</v>
      </c>
      <c r="X325" s="575">
        <f t="shared" ref="X325:X332" si="328">SUM(V325:W325)</f>
        <v>0</v>
      </c>
      <c r="Y325" s="268">
        <v>0</v>
      </c>
      <c r="Z325" s="268">
        <v>0</v>
      </c>
      <c r="AA325" s="268">
        <v>0</v>
      </c>
      <c r="AB325" s="575">
        <f t="shared" ref="AB325:AB332" si="329">SUM(Y325:AA325)</f>
        <v>0</v>
      </c>
      <c r="AC325" s="21">
        <v>0</v>
      </c>
      <c r="AD325" s="21">
        <v>0</v>
      </c>
      <c r="AE325" s="21">
        <v>0</v>
      </c>
      <c r="AF325" s="21">
        <v>0</v>
      </c>
      <c r="AG325" s="21">
        <v>0</v>
      </c>
      <c r="AH325" s="21">
        <v>0</v>
      </c>
      <c r="AI325" s="21">
        <v>0</v>
      </c>
      <c r="AJ325" s="559">
        <f t="shared" ref="AJ325:AJ332" si="330">+Q325+R325+S325+T325+U325+X325+AB325+AC325+AD325+AE325+AF325+AG325+AH325+AI325</f>
        <v>0</v>
      </c>
      <c r="AL325" s="559">
        <v>0</v>
      </c>
      <c r="AN325" s="559">
        <f t="shared" ref="AN325:AN332" si="331">+O325+AJ325+AL325</f>
        <v>0</v>
      </c>
    </row>
    <row r="326" spans="1:40" x14ac:dyDescent="0.25">
      <c r="A326" s="361" t="s">
        <v>886</v>
      </c>
      <c r="B326" s="587" t="s">
        <v>887</v>
      </c>
      <c r="C326" s="342">
        <v>0</v>
      </c>
      <c r="D326" s="343">
        <v>0</v>
      </c>
      <c r="E326" s="343">
        <v>0</v>
      </c>
      <c r="F326" s="345">
        <v>0</v>
      </c>
      <c r="G326" s="345">
        <v>0</v>
      </c>
      <c r="H326" s="345">
        <v>0</v>
      </c>
      <c r="I326" s="345">
        <v>0</v>
      </c>
      <c r="J326" s="569">
        <v>0</v>
      </c>
      <c r="K326" s="21">
        <v>0</v>
      </c>
      <c r="L326" s="21">
        <v>0</v>
      </c>
      <c r="M326" s="21">
        <v>0</v>
      </c>
      <c r="N326" s="21">
        <v>0</v>
      </c>
      <c r="O326" s="559">
        <f t="shared" si="327"/>
        <v>0</v>
      </c>
      <c r="P326" s="21"/>
      <c r="Q326" s="21">
        <v>0</v>
      </c>
      <c r="R326" s="21">
        <v>0</v>
      </c>
      <c r="S326" s="21">
        <v>0</v>
      </c>
      <c r="T326" s="21">
        <v>0</v>
      </c>
      <c r="U326" s="21">
        <v>0</v>
      </c>
      <c r="V326" s="574">
        <v>0</v>
      </c>
      <c r="W326" s="268">
        <v>0</v>
      </c>
      <c r="X326" s="575">
        <f t="shared" si="328"/>
        <v>0</v>
      </c>
      <c r="Y326" s="268">
        <v>0</v>
      </c>
      <c r="Z326" s="268">
        <v>0</v>
      </c>
      <c r="AA326" s="268">
        <v>0</v>
      </c>
      <c r="AB326" s="575">
        <f t="shared" si="329"/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0</v>
      </c>
      <c r="AI326" s="21">
        <v>0</v>
      </c>
      <c r="AJ326" s="559">
        <f t="shared" si="330"/>
        <v>0</v>
      </c>
      <c r="AL326" s="559">
        <v>0</v>
      </c>
      <c r="AN326" s="559">
        <f t="shared" si="331"/>
        <v>0</v>
      </c>
    </row>
    <row r="327" spans="1:40" x14ac:dyDescent="0.25">
      <c r="A327" s="361" t="s">
        <v>888</v>
      </c>
      <c r="B327" s="587" t="s">
        <v>889</v>
      </c>
      <c r="C327" s="342">
        <v>0</v>
      </c>
      <c r="D327" s="343">
        <v>0</v>
      </c>
      <c r="E327" s="343">
        <v>0</v>
      </c>
      <c r="F327" s="345">
        <v>0</v>
      </c>
      <c r="G327" s="345">
        <v>0</v>
      </c>
      <c r="H327" s="345">
        <v>0</v>
      </c>
      <c r="I327" s="345">
        <v>0</v>
      </c>
      <c r="J327" s="569">
        <v>0</v>
      </c>
      <c r="K327" s="21">
        <v>0</v>
      </c>
      <c r="L327" s="21">
        <v>0</v>
      </c>
      <c r="M327" s="21">
        <v>0</v>
      </c>
      <c r="N327" s="21">
        <v>0</v>
      </c>
      <c r="O327" s="559">
        <f t="shared" si="327"/>
        <v>0</v>
      </c>
      <c r="P327" s="21"/>
      <c r="Q327" s="21">
        <v>0</v>
      </c>
      <c r="R327" s="21">
        <v>0</v>
      </c>
      <c r="S327" s="21">
        <v>0</v>
      </c>
      <c r="T327" s="21">
        <v>0</v>
      </c>
      <c r="U327" s="21">
        <v>0</v>
      </c>
      <c r="V327" s="574">
        <v>0</v>
      </c>
      <c r="W327" s="268">
        <v>0</v>
      </c>
      <c r="X327" s="575">
        <f t="shared" si="328"/>
        <v>0</v>
      </c>
      <c r="Y327" s="268">
        <v>0</v>
      </c>
      <c r="Z327" s="268">
        <v>0</v>
      </c>
      <c r="AA327" s="268">
        <v>0</v>
      </c>
      <c r="AB327" s="575">
        <f t="shared" si="329"/>
        <v>0</v>
      </c>
      <c r="AC327" s="21">
        <v>0</v>
      </c>
      <c r="AD327" s="21">
        <v>0</v>
      </c>
      <c r="AE327" s="21">
        <v>0</v>
      </c>
      <c r="AF327" s="21">
        <v>0</v>
      </c>
      <c r="AG327" s="21">
        <v>0</v>
      </c>
      <c r="AH327" s="21">
        <v>0</v>
      </c>
      <c r="AI327" s="21">
        <v>0</v>
      </c>
      <c r="AJ327" s="559">
        <f t="shared" si="330"/>
        <v>0</v>
      </c>
      <c r="AL327" s="559">
        <v>0</v>
      </c>
      <c r="AN327" s="559">
        <f t="shared" si="331"/>
        <v>0</v>
      </c>
    </row>
    <row r="328" spans="1:40" x14ac:dyDescent="0.25">
      <c r="A328" s="361" t="s">
        <v>890</v>
      </c>
      <c r="B328" s="587" t="s">
        <v>891</v>
      </c>
      <c r="C328" s="342">
        <v>0</v>
      </c>
      <c r="D328" s="343">
        <v>0</v>
      </c>
      <c r="E328" s="343">
        <v>0</v>
      </c>
      <c r="F328" s="345">
        <v>0</v>
      </c>
      <c r="G328" s="345">
        <v>0</v>
      </c>
      <c r="H328" s="345">
        <v>0</v>
      </c>
      <c r="I328" s="345">
        <v>0</v>
      </c>
      <c r="J328" s="569">
        <v>0</v>
      </c>
      <c r="K328" s="21">
        <v>0</v>
      </c>
      <c r="L328" s="21">
        <v>0</v>
      </c>
      <c r="M328" s="21">
        <v>0</v>
      </c>
      <c r="N328" s="21">
        <v>0</v>
      </c>
      <c r="O328" s="559">
        <f t="shared" si="327"/>
        <v>0</v>
      </c>
      <c r="P328" s="21"/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574">
        <v>0</v>
      </c>
      <c r="W328" s="268">
        <v>0</v>
      </c>
      <c r="X328" s="575">
        <f t="shared" si="328"/>
        <v>0</v>
      </c>
      <c r="Y328" s="268">
        <v>0</v>
      </c>
      <c r="Z328" s="268">
        <v>0</v>
      </c>
      <c r="AA328" s="268">
        <v>0</v>
      </c>
      <c r="AB328" s="575">
        <f t="shared" si="329"/>
        <v>0</v>
      </c>
      <c r="AC328" s="21">
        <v>0</v>
      </c>
      <c r="AD328" s="21">
        <v>0</v>
      </c>
      <c r="AE328" s="21">
        <v>0</v>
      </c>
      <c r="AF328" s="21">
        <v>0</v>
      </c>
      <c r="AG328" s="21">
        <v>0</v>
      </c>
      <c r="AH328" s="21">
        <v>0</v>
      </c>
      <c r="AI328" s="21">
        <v>0</v>
      </c>
      <c r="AJ328" s="559">
        <f t="shared" si="330"/>
        <v>0</v>
      </c>
      <c r="AL328" s="559">
        <v>0</v>
      </c>
      <c r="AN328" s="559">
        <f t="shared" si="331"/>
        <v>0</v>
      </c>
    </row>
    <row r="329" spans="1:40" x14ac:dyDescent="0.25">
      <c r="A329" s="361" t="s">
        <v>892</v>
      </c>
      <c r="B329" s="587" t="s">
        <v>893</v>
      </c>
      <c r="C329" s="342">
        <v>0</v>
      </c>
      <c r="D329" s="343">
        <v>0</v>
      </c>
      <c r="E329" s="343">
        <v>0</v>
      </c>
      <c r="F329" s="345">
        <v>0</v>
      </c>
      <c r="G329" s="345">
        <v>0</v>
      </c>
      <c r="H329" s="345">
        <v>0</v>
      </c>
      <c r="I329" s="345">
        <v>0</v>
      </c>
      <c r="J329" s="569">
        <v>0</v>
      </c>
      <c r="K329" s="21">
        <v>0</v>
      </c>
      <c r="L329" s="21">
        <v>0</v>
      </c>
      <c r="M329" s="21">
        <v>0</v>
      </c>
      <c r="N329" s="21">
        <v>0</v>
      </c>
      <c r="O329" s="559">
        <f t="shared" si="327"/>
        <v>0</v>
      </c>
      <c r="P329" s="21"/>
      <c r="Q329" s="21">
        <v>0</v>
      </c>
      <c r="R329" s="21">
        <v>0</v>
      </c>
      <c r="S329" s="21">
        <v>0</v>
      </c>
      <c r="T329" s="21">
        <v>0</v>
      </c>
      <c r="U329" s="21">
        <v>0</v>
      </c>
      <c r="V329" s="574">
        <v>0</v>
      </c>
      <c r="W329" s="268">
        <v>0</v>
      </c>
      <c r="X329" s="575">
        <f t="shared" si="328"/>
        <v>0</v>
      </c>
      <c r="Y329" s="268">
        <v>0</v>
      </c>
      <c r="Z329" s="268">
        <v>0</v>
      </c>
      <c r="AA329" s="268">
        <v>0</v>
      </c>
      <c r="AB329" s="575">
        <f t="shared" si="329"/>
        <v>0</v>
      </c>
      <c r="AC329" s="21">
        <v>0</v>
      </c>
      <c r="AD329" s="21">
        <v>0</v>
      </c>
      <c r="AE329" s="21">
        <v>0</v>
      </c>
      <c r="AF329" s="21">
        <v>0</v>
      </c>
      <c r="AG329" s="21">
        <v>0</v>
      </c>
      <c r="AH329" s="21">
        <v>0</v>
      </c>
      <c r="AI329" s="21">
        <v>0</v>
      </c>
      <c r="AJ329" s="559">
        <f t="shared" si="330"/>
        <v>0</v>
      </c>
      <c r="AL329" s="559">
        <v>0</v>
      </c>
      <c r="AN329" s="559">
        <f t="shared" si="331"/>
        <v>0</v>
      </c>
    </row>
    <row r="330" spans="1:40" x14ac:dyDescent="0.25">
      <c r="A330" s="361" t="s">
        <v>894</v>
      </c>
      <c r="B330" s="587" t="s">
        <v>895</v>
      </c>
      <c r="C330" s="342">
        <v>0</v>
      </c>
      <c r="D330" s="343">
        <v>0</v>
      </c>
      <c r="E330" s="343">
        <v>0</v>
      </c>
      <c r="F330" s="345">
        <v>0</v>
      </c>
      <c r="G330" s="345">
        <v>0</v>
      </c>
      <c r="H330" s="345">
        <v>0</v>
      </c>
      <c r="I330" s="345">
        <v>0</v>
      </c>
      <c r="J330" s="569">
        <v>0</v>
      </c>
      <c r="K330" s="21">
        <v>0</v>
      </c>
      <c r="L330" s="21">
        <v>0</v>
      </c>
      <c r="M330" s="21">
        <v>0</v>
      </c>
      <c r="N330" s="21">
        <v>0</v>
      </c>
      <c r="O330" s="559">
        <f t="shared" si="327"/>
        <v>0</v>
      </c>
      <c r="P330" s="21"/>
      <c r="Q330" s="21">
        <v>0</v>
      </c>
      <c r="R330" s="21">
        <v>0</v>
      </c>
      <c r="S330" s="21">
        <v>0</v>
      </c>
      <c r="T330" s="21">
        <v>0</v>
      </c>
      <c r="U330" s="21">
        <v>0</v>
      </c>
      <c r="V330" s="574">
        <v>0</v>
      </c>
      <c r="W330" s="268">
        <v>0</v>
      </c>
      <c r="X330" s="575">
        <f t="shared" si="328"/>
        <v>0</v>
      </c>
      <c r="Y330" s="268">
        <v>0</v>
      </c>
      <c r="Z330" s="268">
        <v>0</v>
      </c>
      <c r="AA330" s="268">
        <v>0</v>
      </c>
      <c r="AB330" s="575">
        <f t="shared" si="329"/>
        <v>0</v>
      </c>
      <c r="AC330" s="21">
        <v>0</v>
      </c>
      <c r="AD330" s="21">
        <v>0</v>
      </c>
      <c r="AE330" s="21">
        <v>0</v>
      </c>
      <c r="AF330" s="21">
        <v>0</v>
      </c>
      <c r="AG330" s="21">
        <v>0</v>
      </c>
      <c r="AH330" s="21">
        <v>0</v>
      </c>
      <c r="AI330" s="21">
        <v>0</v>
      </c>
      <c r="AJ330" s="559">
        <f t="shared" si="330"/>
        <v>0</v>
      </c>
      <c r="AL330" s="559">
        <v>0</v>
      </c>
      <c r="AN330" s="559">
        <f t="shared" si="331"/>
        <v>0</v>
      </c>
    </row>
    <row r="331" spans="1:40" x14ac:dyDescent="0.25">
      <c r="A331" s="361" t="s">
        <v>896</v>
      </c>
      <c r="B331" s="587" t="s">
        <v>897</v>
      </c>
      <c r="C331" s="342">
        <v>0</v>
      </c>
      <c r="D331" s="343">
        <v>0</v>
      </c>
      <c r="E331" s="343">
        <v>0</v>
      </c>
      <c r="F331" s="345">
        <v>0</v>
      </c>
      <c r="G331" s="345">
        <v>0</v>
      </c>
      <c r="H331" s="345">
        <v>0</v>
      </c>
      <c r="I331" s="345">
        <v>0</v>
      </c>
      <c r="J331" s="569">
        <v>0</v>
      </c>
      <c r="K331" s="21">
        <v>0</v>
      </c>
      <c r="L331" s="21">
        <v>0</v>
      </c>
      <c r="M331" s="21">
        <v>0</v>
      </c>
      <c r="N331" s="21">
        <v>0</v>
      </c>
      <c r="O331" s="559">
        <f t="shared" si="327"/>
        <v>0</v>
      </c>
      <c r="P331" s="21"/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574">
        <v>0</v>
      </c>
      <c r="W331" s="268">
        <v>0</v>
      </c>
      <c r="X331" s="575">
        <f t="shared" si="328"/>
        <v>0</v>
      </c>
      <c r="Y331" s="268">
        <v>0</v>
      </c>
      <c r="Z331" s="268">
        <v>0</v>
      </c>
      <c r="AA331" s="268">
        <v>0</v>
      </c>
      <c r="AB331" s="575">
        <f t="shared" si="329"/>
        <v>0</v>
      </c>
      <c r="AC331" s="21">
        <v>0</v>
      </c>
      <c r="AD331" s="21">
        <v>0</v>
      </c>
      <c r="AE331" s="21">
        <v>0</v>
      </c>
      <c r="AF331" s="21">
        <v>0</v>
      </c>
      <c r="AG331" s="21">
        <v>0</v>
      </c>
      <c r="AH331" s="21">
        <v>0</v>
      </c>
      <c r="AI331" s="21">
        <v>0</v>
      </c>
      <c r="AJ331" s="559">
        <f t="shared" si="330"/>
        <v>0</v>
      </c>
      <c r="AL331" s="559">
        <v>0</v>
      </c>
      <c r="AN331" s="559">
        <f t="shared" si="331"/>
        <v>0</v>
      </c>
    </row>
    <row r="332" spans="1:40" x14ac:dyDescent="0.25">
      <c r="A332" s="361" t="s">
        <v>898</v>
      </c>
      <c r="B332" s="587" t="s">
        <v>899</v>
      </c>
      <c r="C332" s="342">
        <v>0</v>
      </c>
      <c r="D332" s="343">
        <v>0</v>
      </c>
      <c r="E332" s="343">
        <v>0</v>
      </c>
      <c r="F332" s="345">
        <v>0</v>
      </c>
      <c r="G332" s="345">
        <v>0</v>
      </c>
      <c r="H332" s="345">
        <v>0</v>
      </c>
      <c r="I332" s="345">
        <v>0</v>
      </c>
      <c r="J332" s="569">
        <v>0</v>
      </c>
      <c r="K332" s="21">
        <v>0</v>
      </c>
      <c r="L332" s="21">
        <v>0</v>
      </c>
      <c r="M332" s="21">
        <v>0</v>
      </c>
      <c r="N332" s="21">
        <v>0</v>
      </c>
      <c r="O332" s="559">
        <f t="shared" si="327"/>
        <v>0</v>
      </c>
      <c r="P332" s="21"/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574">
        <v>0</v>
      </c>
      <c r="W332" s="268">
        <v>0</v>
      </c>
      <c r="X332" s="575">
        <f t="shared" si="328"/>
        <v>0</v>
      </c>
      <c r="Y332" s="268">
        <v>0</v>
      </c>
      <c r="Z332" s="268">
        <v>0</v>
      </c>
      <c r="AA332" s="268">
        <v>0</v>
      </c>
      <c r="AB332" s="575">
        <f t="shared" si="329"/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0</v>
      </c>
      <c r="AI332" s="21">
        <v>0</v>
      </c>
      <c r="AJ332" s="559">
        <f t="shared" si="330"/>
        <v>0</v>
      </c>
      <c r="AL332" s="559">
        <v>0</v>
      </c>
      <c r="AN332" s="559">
        <f t="shared" si="331"/>
        <v>0</v>
      </c>
    </row>
    <row r="333" spans="1:40" x14ac:dyDescent="0.25">
      <c r="A333" s="361"/>
      <c r="B333" s="587"/>
      <c r="C333" s="342"/>
      <c r="D333" s="343"/>
      <c r="E333" s="343"/>
      <c r="F333" s="345"/>
      <c r="G333" s="345"/>
      <c r="H333" s="345"/>
      <c r="I333" s="345"/>
      <c r="J333" s="569"/>
      <c r="K333" s="21"/>
      <c r="O333" s="559"/>
      <c r="P333" s="21"/>
      <c r="V333" s="574"/>
      <c r="X333" s="575"/>
      <c r="AB333" s="575"/>
      <c r="AJ333" s="559"/>
      <c r="AL333" s="559"/>
      <c r="AN333" s="559"/>
    </row>
    <row r="334" spans="1:40" x14ac:dyDescent="0.25">
      <c r="A334" s="360" t="s">
        <v>900</v>
      </c>
      <c r="B334" s="588" t="s">
        <v>901</v>
      </c>
      <c r="C334" s="340">
        <f t="shared" ref="C334:L334" si="332">SUM(C335:C342)</f>
        <v>0</v>
      </c>
      <c r="D334" s="341">
        <f>SUM(D335:D342)</f>
        <v>0</v>
      </c>
      <c r="E334" s="341">
        <f>SUM(E335:E342)</f>
        <v>0</v>
      </c>
      <c r="F334" s="341">
        <f t="shared" si="332"/>
        <v>0</v>
      </c>
      <c r="G334" s="341">
        <f t="shared" si="332"/>
        <v>0</v>
      </c>
      <c r="H334" s="341">
        <f t="shared" si="332"/>
        <v>0</v>
      </c>
      <c r="I334" s="341">
        <f t="shared" si="332"/>
        <v>0</v>
      </c>
      <c r="J334" s="370">
        <f t="shared" si="332"/>
        <v>0</v>
      </c>
      <c r="K334" s="564">
        <f t="shared" si="332"/>
        <v>0</v>
      </c>
      <c r="L334" s="564">
        <f t="shared" si="332"/>
        <v>0</v>
      </c>
      <c r="M334" s="564">
        <f>SUM(M335:M342)</f>
        <v>0</v>
      </c>
      <c r="N334" s="564">
        <f>SUM(N335:N342)</f>
        <v>0</v>
      </c>
      <c r="O334" s="565">
        <f>SUM(O335:O342)</f>
        <v>0</v>
      </c>
      <c r="P334" s="21"/>
      <c r="Q334" s="564">
        <f t="shared" ref="Q334:AI334" si="333">SUM(Q335:Q342)</f>
        <v>0</v>
      </c>
      <c r="R334" s="564">
        <f t="shared" si="333"/>
        <v>0</v>
      </c>
      <c r="S334" s="564">
        <f t="shared" si="333"/>
        <v>0</v>
      </c>
      <c r="T334" s="564">
        <f>SUM(T335:T342)</f>
        <v>0</v>
      </c>
      <c r="U334" s="564">
        <f t="shared" si="333"/>
        <v>0</v>
      </c>
      <c r="V334" s="566">
        <f>SUM(V335:V342)</f>
        <v>0</v>
      </c>
      <c r="W334" s="567">
        <f>SUM(W335:W342)</f>
        <v>0</v>
      </c>
      <c r="X334" s="568">
        <f t="shared" si="333"/>
        <v>0</v>
      </c>
      <c r="Y334" s="567">
        <f>SUM(Y335:Y342)</f>
        <v>0</v>
      </c>
      <c r="Z334" s="567">
        <f>SUM(Z335:Z342)</f>
        <v>0</v>
      </c>
      <c r="AA334" s="567">
        <f>SUM(AA335:AA342)</f>
        <v>0</v>
      </c>
      <c r="AB334" s="568">
        <f t="shared" si="333"/>
        <v>0</v>
      </c>
      <c r="AC334" s="564">
        <f t="shared" si="333"/>
        <v>0</v>
      </c>
      <c r="AD334" s="564">
        <f t="shared" si="333"/>
        <v>0</v>
      </c>
      <c r="AE334" s="564">
        <f t="shared" si="333"/>
        <v>0</v>
      </c>
      <c r="AF334" s="564">
        <f t="shared" si="333"/>
        <v>0</v>
      </c>
      <c r="AG334" s="564">
        <f>SUM(AG335:AG342)</f>
        <v>0</v>
      </c>
      <c r="AH334" s="564">
        <f t="shared" si="333"/>
        <v>0</v>
      </c>
      <c r="AI334" s="564">
        <f t="shared" si="333"/>
        <v>0</v>
      </c>
      <c r="AJ334" s="565">
        <f>SUM(AJ335:AJ342)</f>
        <v>0</v>
      </c>
      <c r="AL334" s="565">
        <f>SUM(AL335:AL342)</f>
        <v>0</v>
      </c>
      <c r="AN334" s="565">
        <f>SUM(AN335:AN342)</f>
        <v>0</v>
      </c>
    </row>
    <row r="335" spans="1:40" x14ac:dyDescent="0.25">
      <c r="A335" s="361" t="s">
        <v>902</v>
      </c>
      <c r="B335" s="587" t="s">
        <v>903</v>
      </c>
      <c r="C335" s="342">
        <v>0</v>
      </c>
      <c r="D335" s="343">
        <v>0</v>
      </c>
      <c r="E335" s="343">
        <v>0</v>
      </c>
      <c r="F335" s="345">
        <v>0</v>
      </c>
      <c r="G335" s="345">
        <v>0</v>
      </c>
      <c r="H335" s="345">
        <v>0</v>
      </c>
      <c r="I335" s="345">
        <v>0</v>
      </c>
      <c r="J335" s="569">
        <v>0</v>
      </c>
      <c r="K335" s="21">
        <v>0</v>
      </c>
      <c r="L335" s="21">
        <v>0</v>
      </c>
      <c r="M335" s="21">
        <v>0</v>
      </c>
      <c r="N335" s="21">
        <v>0</v>
      </c>
      <c r="O335" s="559">
        <f t="shared" ref="O335:O342" si="334">SUM(K335:N335)</f>
        <v>0</v>
      </c>
      <c r="P335" s="21"/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574">
        <v>0</v>
      </c>
      <c r="W335" s="268">
        <v>0</v>
      </c>
      <c r="X335" s="575">
        <f t="shared" ref="X335:X342" si="335">SUM(V335:W335)</f>
        <v>0</v>
      </c>
      <c r="Y335" s="268">
        <v>0</v>
      </c>
      <c r="Z335" s="268">
        <v>0</v>
      </c>
      <c r="AA335" s="268">
        <v>0</v>
      </c>
      <c r="AB335" s="575">
        <f t="shared" ref="AB335:AB342" si="336">SUM(Y335:AA335)</f>
        <v>0</v>
      </c>
      <c r="AC335" s="21">
        <v>0</v>
      </c>
      <c r="AD335" s="21">
        <v>0</v>
      </c>
      <c r="AE335" s="21">
        <v>0</v>
      </c>
      <c r="AF335" s="21">
        <v>0</v>
      </c>
      <c r="AG335" s="21">
        <v>0</v>
      </c>
      <c r="AH335" s="21">
        <v>0</v>
      </c>
      <c r="AI335" s="21">
        <v>0</v>
      </c>
      <c r="AJ335" s="559">
        <f t="shared" ref="AJ335:AJ342" si="337">+Q335+R335+S335+T335+U335+X335+AB335+AC335+AD335+AE335+AF335+AG335+AH335+AI335</f>
        <v>0</v>
      </c>
      <c r="AL335" s="559">
        <v>0</v>
      </c>
      <c r="AN335" s="559">
        <f t="shared" ref="AN335:AN342" si="338">+O335+AJ335+AL335</f>
        <v>0</v>
      </c>
    </row>
    <row r="336" spans="1:40" x14ac:dyDescent="0.25">
      <c r="A336" s="361" t="s">
        <v>904</v>
      </c>
      <c r="B336" s="587" t="s">
        <v>905</v>
      </c>
      <c r="C336" s="342">
        <v>0</v>
      </c>
      <c r="D336" s="343">
        <v>0</v>
      </c>
      <c r="E336" s="343">
        <v>0</v>
      </c>
      <c r="F336" s="345">
        <v>0</v>
      </c>
      <c r="G336" s="345">
        <v>0</v>
      </c>
      <c r="H336" s="345">
        <v>0</v>
      </c>
      <c r="I336" s="345">
        <v>0</v>
      </c>
      <c r="J336" s="569">
        <v>0</v>
      </c>
      <c r="K336" s="21">
        <v>0</v>
      </c>
      <c r="L336" s="21">
        <v>0</v>
      </c>
      <c r="M336" s="21">
        <v>0</v>
      </c>
      <c r="N336" s="21">
        <v>0</v>
      </c>
      <c r="O336" s="559">
        <f t="shared" si="334"/>
        <v>0</v>
      </c>
      <c r="P336" s="21"/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574">
        <v>0</v>
      </c>
      <c r="W336" s="268">
        <v>0</v>
      </c>
      <c r="X336" s="575">
        <f t="shared" si="335"/>
        <v>0</v>
      </c>
      <c r="Y336" s="268">
        <v>0</v>
      </c>
      <c r="Z336" s="268">
        <v>0</v>
      </c>
      <c r="AA336" s="268">
        <v>0</v>
      </c>
      <c r="AB336" s="575">
        <f t="shared" si="336"/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559">
        <f t="shared" si="337"/>
        <v>0</v>
      </c>
      <c r="AL336" s="559">
        <v>0</v>
      </c>
      <c r="AN336" s="559">
        <f t="shared" si="338"/>
        <v>0</v>
      </c>
    </row>
    <row r="337" spans="1:42" x14ac:dyDescent="0.25">
      <c r="A337" s="361" t="s">
        <v>906</v>
      </c>
      <c r="B337" s="587" t="s">
        <v>907</v>
      </c>
      <c r="C337" s="342">
        <v>0</v>
      </c>
      <c r="D337" s="343">
        <v>0</v>
      </c>
      <c r="E337" s="343">
        <v>0</v>
      </c>
      <c r="F337" s="345">
        <v>0</v>
      </c>
      <c r="G337" s="345">
        <v>0</v>
      </c>
      <c r="H337" s="345">
        <v>0</v>
      </c>
      <c r="I337" s="345">
        <v>0</v>
      </c>
      <c r="J337" s="569">
        <v>0</v>
      </c>
      <c r="K337" s="21">
        <v>0</v>
      </c>
      <c r="L337" s="21">
        <v>0</v>
      </c>
      <c r="M337" s="21">
        <v>0</v>
      </c>
      <c r="N337" s="21">
        <v>0</v>
      </c>
      <c r="O337" s="559">
        <f t="shared" si="334"/>
        <v>0</v>
      </c>
      <c r="P337" s="21"/>
      <c r="Q337" s="21">
        <v>0</v>
      </c>
      <c r="R337" s="21">
        <v>0</v>
      </c>
      <c r="S337" s="21">
        <v>0</v>
      </c>
      <c r="T337" s="21">
        <v>0</v>
      </c>
      <c r="U337" s="21">
        <v>0</v>
      </c>
      <c r="V337" s="574">
        <v>0</v>
      </c>
      <c r="W337" s="268">
        <v>0</v>
      </c>
      <c r="X337" s="575">
        <f t="shared" si="335"/>
        <v>0</v>
      </c>
      <c r="Y337" s="268">
        <v>0</v>
      </c>
      <c r="Z337" s="268">
        <v>0</v>
      </c>
      <c r="AA337" s="268">
        <v>0</v>
      </c>
      <c r="AB337" s="575">
        <f t="shared" si="336"/>
        <v>0</v>
      </c>
      <c r="AC337" s="21">
        <v>0</v>
      </c>
      <c r="AD337" s="21">
        <v>0</v>
      </c>
      <c r="AE337" s="21">
        <v>0</v>
      </c>
      <c r="AF337" s="21">
        <v>0</v>
      </c>
      <c r="AG337" s="21">
        <v>0</v>
      </c>
      <c r="AH337" s="21">
        <v>0</v>
      </c>
      <c r="AI337" s="21">
        <v>0</v>
      </c>
      <c r="AJ337" s="559">
        <f t="shared" si="337"/>
        <v>0</v>
      </c>
      <c r="AL337" s="559">
        <v>0</v>
      </c>
      <c r="AN337" s="559">
        <f t="shared" si="338"/>
        <v>0</v>
      </c>
    </row>
    <row r="338" spans="1:42" x14ac:dyDescent="0.25">
      <c r="A338" s="361" t="s">
        <v>908</v>
      </c>
      <c r="B338" s="587" t="s">
        <v>909</v>
      </c>
      <c r="C338" s="342">
        <v>0</v>
      </c>
      <c r="D338" s="343">
        <v>0</v>
      </c>
      <c r="E338" s="343">
        <v>0</v>
      </c>
      <c r="F338" s="345">
        <v>0</v>
      </c>
      <c r="G338" s="345">
        <v>0</v>
      </c>
      <c r="H338" s="345">
        <v>0</v>
      </c>
      <c r="I338" s="345">
        <v>0</v>
      </c>
      <c r="J338" s="569">
        <v>0</v>
      </c>
      <c r="K338" s="21">
        <v>0</v>
      </c>
      <c r="L338" s="21">
        <v>0</v>
      </c>
      <c r="M338" s="21">
        <v>0</v>
      </c>
      <c r="N338" s="21">
        <v>0</v>
      </c>
      <c r="O338" s="559">
        <f t="shared" si="334"/>
        <v>0</v>
      </c>
      <c r="P338" s="21"/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574">
        <v>0</v>
      </c>
      <c r="W338" s="268">
        <v>0</v>
      </c>
      <c r="X338" s="575">
        <f t="shared" si="335"/>
        <v>0</v>
      </c>
      <c r="Y338" s="268">
        <v>0</v>
      </c>
      <c r="Z338" s="268">
        <v>0</v>
      </c>
      <c r="AA338" s="268">
        <v>0</v>
      </c>
      <c r="AB338" s="575">
        <f t="shared" si="336"/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0</v>
      </c>
      <c r="AI338" s="21">
        <v>0</v>
      </c>
      <c r="AJ338" s="559">
        <f t="shared" si="337"/>
        <v>0</v>
      </c>
      <c r="AL338" s="559">
        <v>0</v>
      </c>
      <c r="AN338" s="559">
        <f t="shared" si="338"/>
        <v>0</v>
      </c>
    </row>
    <row r="339" spans="1:42" x14ac:dyDescent="0.25">
      <c r="A339" s="361" t="s">
        <v>910</v>
      </c>
      <c r="B339" s="587" t="s">
        <v>911</v>
      </c>
      <c r="C339" s="342">
        <v>0</v>
      </c>
      <c r="D339" s="343">
        <v>0</v>
      </c>
      <c r="E339" s="343">
        <v>0</v>
      </c>
      <c r="F339" s="345">
        <v>0</v>
      </c>
      <c r="G339" s="345">
        <v>0</v>
      </c>
      <c r="H339" s="345">
        <v>0</v>
      </c>
      <c r="I339" s="345">
        <v>0</v>
      </c>
      <c r="J339" s="569">
        <v>0</v>
      </c>
      <c r="K339" s="21">
        <v>0</v>
      </c>
      <c r="L339" s="21">
        <v>0</v>
      </c>
      <c r="M339" s="21">
        <v>0</v>
      </c>
      <c r="N339" s="21">
        <v>0</v>
      </c>
      <c r="O339" s="559">
        <f t="shared" si="334"/>
        <v>0</v>
      </c>
      <c r="P339" s="21"/>
      <c r="Q339" s="21">
        <v>0</v>
      </c>
      <c r="R339" s="21">
        <v>0</v>
      </c>
      <c r="S339" s="21">
        <v>0</v>
      </c>
      <c r="T339" s="21">
        <v>0</v>
      </c>
      <c r="U339" s="21">
        <v>0</v>
      </c>
      <c r="V339" s="574">
        <v>0</v>
      </c>
      <c r="W339" s="268">
        <v>0</v>
      </c>
      <c r="X339" s="575">
        <f t="shared" si="335"/>
        <v>0</v>
      </c>
      <c r="Y339" s="268">
        <v>0</v>
      </c>
      <c r="Z339" s="268">
        <v>0</v>
      </c>
      <c r="AA339" s="268">
        <v>0</v>
      </c>
      <c r="AB339" s="575">
        <f t="shared" si="336"/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0</v>
      </c>
      <c r="AI339" s="21">
        <v>0</v>
      </c>
      <c r="AJ339" s="559">
        <f t="shared" si="337"/>
        <v>0</v>
      </c>
      <c r="AL339" s="559">
        <v>0</v>
      </c>
      <c r="AN339" s="559">
        <f t="shared" si="338"/>
        <v>0</v>
      </c>
    </row>
    <row r="340" spans="1:42" x14ac:dyDescent="0.25">
      <c r="A340" s="361" t="s">
        <v>912</v>
      </c>
      <c r="B340" s="587" t="s">
        <v>913</v>
      </c>
      <c r="C340" s="342">
        <v>0</v>
      </c>
      <c r="D340" s="343">
        <v>0</v>
      </c>
      <c r="E340" s="343">
        <v>0</v>
      </c>
      <c r="F340" s="345">
        <v>0</v>
      </c>
      <c r="G340" s="345">
        <v>0</v>
      </c>
      <c r="H340" s="345">
        <v>0</v>
      </c>
      <c r="I340" s="345">
        <v>0</v>
      </c>
      <c r="J340" s="569">
        <v>0</v>
      </c>
      <c r="K340" s="21">
        <v>0</v>
      </c>
      <c r="L340" s="21">
        <v>0</v>
      </c>
      <c r="M340" s="21">
        <v>0</v>
      </c>
      <c r="N340" s="21">
        <v>0</v>
      </c>
      <c r="O340" s="559">
        <f t="shared" si="334"/>
        <v>0</v>
      </c>
      <c r="P340" s="21"/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574">
        <v>0</v>
      </c>
      <c r="W340" s="268">
        <v>0</v>
      </c>
      <c r="X340" s="575">
        <f t="shared" si="335"/>
        <v>0</v>
      </c>
      <c r="Y340" s="268">
        <v>0</v>
      </c>
      <c r="Z340" s="268">
        <v>0</v>
      </c>
      <c r="AA340" s="268">
        <v>0</v>
      </c>
      <c r="AB340" s="575">
        <f t="shared" si="336"/>
        <v>0</v>
      </c>
      <c r="AC340" s="21">
        <v>0</v>
      </c>
      <c r="AD340" s="21">
        <v>0</v>
      </c>
      <c r="AE340" s="21">
        <v>0</v>
      </c>
      <c r="AF340" s="21">
        <v>0</v>
      </c>
      <c r="AG340" s="21">
        <v>0</v>
      </c>
      <c r="AH340" s="21">
        <v>0</v>
      </c>
      <c r="AI340" s="21">
        <v>0</v>
      </c>
      <c r="AJ340" s="559">
        <f t="shared" si="337"/>
        <v>0</v>
      </c>
      <c r="AL340" s="559">
        <v>0</v>
      </c>
      <c r="AN340" s="559">
        <f t="shared" si="338"/>
        <v>0</v>
      </c>
    </row>
    <row r="341" spans="1:42" x14ac:dyDescent="0.25">
      <c r="A341" s="361" t="s">
        <v>914</v>
      </c>
      <c r="B341" s="587" t="s">
        <v>915</v>
      </c>
      <c r="C341" s="342">
        <v>0</v>
      </c>
      <c r="D341" s="343">
        <v>0</v>
      </c>
      <c r="E341" s="343">
        <v>0</v>
      </c>
      <c r="F341" s="345">
        <v>0</v>
      </c>
      <c r="G341" s="345">
        <v>0</v>
      </c>
      <c r="H341" s="345">
        <v>0</v>
      </c>
      <c r="I341" s="345">
        <v>0</v>
      </c>
      <c r="J341" s="569">
        <v>0</v>
      </c>
      <c r="K341" s="21">
        <v>0</v>
      </c>
      <c r="L341" s="21">
        <v>0</v>
      </c>
      <c r="M341" s="21">
        <v>0</v>
      </c>
      <c r="N341" s="21">
        <v>0</v>
      </c>
      <c r="O341" s="559">
        <f t="shared" si="334"/>
        <v>0</v>
      </c>
      <c r="P341" s="21"/>
      <c r="Q341" s="21">
        <v>0</v>
      </c>
      <c r="R341" s="21">
        <v>0</v>
      </c>
      <c r="S341" s="21">
        <v>0</v>
      </c>
      <c r="T341" s="21">
        <v>0</v>
      </c>
      <c r="U341" s="21">
        <v>0</v>
      </c>
      <c r="V341" s="574">
        <v>0</v>
      </c>
      <c r="W341" s="268">
        <v>0</v>
      </c>
      <c r="X341" s="575">
        <f t="shared" si="335"/>
        <v>0</v>
      </c>
      <c r="Y341" s="268">
        <v>0</v>
      </c>
      <c r="Z341" s="268">
        <v>0</v>
      </c>
      <c r="AA341" s="268">
        <v>0</v>
      </c>
      <c r="AB341" s="575">
        <f t="shared" si="336"/>
        <v>0</v>
      </c>
      <c r="AC341" s="21">
        <v>0</v>
      </c>
      <c r="AD341" s="21">
        <v>0</v>
      </c>
      <c r="AE341" s="21">
        <v>0</v>
      </c>
      <c r="AF341" s="21">
        <v>0</v>
      </c>
      <c r="AG341" s="21">
        <v>0</v>
      </c>
      <c r="AH341" s="21">
        <v>0</v>
      </c>
      <c r="AI341" s="21">
        <v>0</v>
      </c>
      <c r="AJ341" s="559">
        <f t="shared" si="337"/>
        <v>0</v>
      </c>
      <c r="AL341" s="559">
        <v>0</v>
      </c>
      <c r="AN341" s="559">
        <f t="shared" si="338"/>
        <v>0</v>
      </c>
    </row>
    <row r="342" spans="1:42" x14ac:dyDescent="0.25">
      <c r="A342" s="361" t="s">
        <v>916</v>
      </c>
      <c r="B342" s="587" t="s">
        <v>917</v>
      </c>
      <c r="C342" s="342">
        <v>0</v>
      </c>
      <c r="D342" s="343">
        <v>0</v>
      </c>
      <c r="E342" s="343">
        <v>0</v>
      </c>
      <c r="F342" s="345">
        <v>0</v>
      </c>
      <c r="G342" s="345">
        <v>0</v>
      </c>
      <c r="H342" s="345">
        <v>0</v>
      </c>
      <c r="I342" s="345">
        <v>0</v>
      </c>
      <c r="J342" s="569">
        <v>0</v>
      </c>
      <c r="K342" s="21">
        <v>0</v>
      </c>
      <c r="L342" s="21">
        <v>0</v>
      </c>
      <c r="M342" s="21">
        <v>0</v>
      </c>
      <c r="N342" s="21">
        <v>0</v>
      </c>
      <c r="O342" s="559">
        <f t="shared" si="334"/>
        <v>0</v>
      </c>
      <c r="P342" s="21"/>
      <c r="Q342" s="21">
        <v>0</v>
      </c>
      <c r="R342" s="21">
        <v>0</v>
      </c>
      <c r="S342" s="21">
        <v>0</v>
      </c>
      <c r="T342" s="21">
        <v>0</v>
      </c>
      <c r="U342" s="21">
        <v>0</v>
      </c>
      <c r="V342" s="574">
        <v>0</v>
      </c>
      <c r="W342" s="268">
        <v>0</v>
      </c>
      <c r="X342" s="575">
        <f t="shared" si="335"/>
        <v>0</v>
      </c>
      <c r="Y342" s="268">
        <v>0</v>
      </c>
      <c r="Z342" s="268">
        <v>0</v>
      </c>
      <c r="AA342" s="268">
        <v>0</v>
      </c>
      <c r="AB342" s="575">
        <f t="shared" si="336"/>
        <v>0</v>
      </c>
      <c r="AC342" s="21">
        <v>0</v>
      </c>
      <c r="AD342" s="21">
        <v>0</v>
      </c>
      <c r="AE342" s="21">
        <v>0</v>
      </c>
      <c r="AF342" s="21">
        <v>0</v>
      </c>
      <c r="AG342" s="21">
        <v>0</v>
      </c>
      <c r="AH342" s="21">
        <v>0</v>
      </c>
      <c r="AI342" s="21">
        <v>0</v>
      </c>
      <c r="AJ342" s="559">
        <f t="shared" si="337"/>
        <v>0</v>
      </c>
      <c r="AL342" s="559">
        <v>0</v>
      </c>
      <c r="AN342" s="559">
        <f t="shared" si="338"/>
        <v>0</v>
      </c>
    </row>
    <row r="343" spans="1:42" x14ac:dyDescent="0.25">
      <c r="A343" s="361"/>
      <c r="B343" s="587"/>
      <c r="C343" s="342"/>
      <c r="D343" s="343"/>
      <c r="E343" s="343"/>
      <c r="F343" s="345"/>
      <c r="G343" s="345"/>
      <c r="H343" s="345"/>
      <c r="I343" s="345"/>
      <c r="J343" s="569"/>
      <c r="K343" s="21"/>
      <c r="O343" s="559"/>
      <c r="P343" s="21"/>
      <c r="V343" s="574"/>
      <c r="X343" s="575"/>
      <c r="AB343" s="575"/>
      <c r="AJ343" s="559"/>
      <c r="AL343" s="559"/>
      <c r="AN343" s="559"/>
    </row>
    <row r="344" spans="1:42" x14ac:dyDescent="0.25">
      <c r="A344" s="360">
        <v>8</v>
      </c>
      <c r="B344" s="588" t="s">
        <v>918</v>
      </c>
      <c r="C344" s="340">
        <f t="shared" ref="C344:L344" si="339">+C347+C350+C358+C362+C365</f>
        <v>0</v>
      </c>
      <c r="D344" s="341">
        <f>+D347+D350+D358+D362+D365</f>
        <v>8040000</v>
      </c>
      <c r="E344" s="341">
        <f>+E347+E350+E358+E362+E365</f>
        <v>0</v>
      </c>
      <c r="F344" s="341">
        <f t="shared" si="339"/>
        <v>0</v>
      </c>
      <c r="G344" s="341">
        <f t="shared" si="339"/>
        <v>0</v>
      </c>
      <c r="H344" s="341">
        <f t="shared" si="339"/>
        <v>0</v>
      </c>
      <c r="I344" s="341">
        <f t="shared" si="339"/>
        <v>0</v>
      </c>
      <c r="J344" s="370">
        <f t="shared" si="339"/>
        <v>0</v>
      </c>
      <c r="K344" s="564">
        <f t="shared" si="339"/>
        <v>8040000</v>
      </c>
      <c r="L344" s="564">
        <f t="shared" si="339"/>
        <v>0</v>
      </c>
      <c r="M344" s="564">
        <f>+M347+M350+M358+M362+M365</f>
        <v>0</v>
      </c>
      <c r="N344" s="564">
        <f>+N347+N350+N358+N362+N365</f>
        <v>0</v>
      </c>
      <c r="O344" s="565">
        <f>+O347+O350+O358+O362+O365</f>
        <v>8040000</v>
      </c>
      <c r="P344" s="21"/>
      <c r="Q344" s="564">
        <f t="shared" ref="Q344:AI344" si="340">+Q347+Q350+Q358+Q362+Q365</f>
        <v>0</v>
      </c>
      <c r="R344" s="564">
        <f t="shared" si="340"/>
        <v>43675910</v>
      </c>
      <c r="S344" s="564">
        <f t="shared" si="340"/>
        <v>0</v>
      </c>
      <c r="T344" s="564">
        <f>+T347+T350+T358+T362+T365</f>
        <v>0</v>
      </c>
      <c r="U344" s="564">
        <f t="shared" si="340"/>
        <v>0</v>
      </c>
      <c r="V344" s="566">
        <f>+V347+V350+V358+V362+V365</f>
        <v>0</v>
      </c>
      <c r="W344" s="567">
        <f>+W347+W350+W358+W362+W365</f>
        <v>0</v>
      </c>
      <c r="X344" s="568">
        <f t="shared" si="340"/>
        <v>0</v>
      </c>
      <c r="Y344" s="567">
        <f>+Y347+Y350+Y358+Y362+Y365</f>
        <v>0</v>
      </c>
      <c r="Z344" s="567">
        <f>+Z347+Z350+Z358+Z362+Z365</f>
        <v>0</v>
      </c>
      <c r="AA344" s="567">
        <f>+AA347+AA350+AA358+AA362+AA365</f>
        <v>0</v>
      </c>
      <c r="AB344" s="568">
        <f t="shared" si="340"/>
        <v>0</v>
      </c>
      <c r="AC344" s="564">
        <f t="shared" si="340"/>
        <v>0</v>
      </c>
      <c r="AD344" s="564">
        <f t="shared" si="340"/>
        <v>0</v>
      </c>
      <c r="AE344" s="564">
        <f t="shared" si="340"/>
        <v>0</v>
      </c>
      <c r="AF344" s="564">
        <f t="shared" si="340"/>
        <v>0</v>
      </c>
      <c r="AG344" s="564">
        <f>+AG347+AG350+AG358+AG362+AG365</f>
        <v>0</v>
      </c>
      <c r="AH344" s="564">
        <f t="shared" si="340"/>
        <v>0</v>
      </c>
      <c r="AI344" s="564">
        <f t="shared" si="340"/>
        <v>0</v>
      </c>
      <c r="AJ344" s="565">
        <f>+AJ347+AJ350+AJ358+AJ362+AJ365</f>
        <v>43675910</v>
      </c>
      <c r="AL344" s="565">
        <f>+AL347+AL350+AL358+AL362+AL365</f>
        <v>21844246.34</v>
      </c>
      <c r="AN344" s="565">
        <f>+AN347+AN350+AN358+AN362+AN365</f>
        <v>73560156.340000004</v>
      </c>
      <c r="AO344" s="21">
        <f>+'EGRESOS X PARTI'!D26</f>
        <v>21844246.34</v>
      </c>
      <c r="AP344" s="21">
        <f>+AN344-AL344</f>
        <v>51715910</v>
      </c>
    </row>
    <row r="345" spans="1:42" x14ac:dyDescent="0.25">
      <c r="A345" s="361"/>
      <c r="B345" s="587"/>
      <c r="C345" s="344"/>
      <c r="D345" s="345"/>
      <c r="E345" s="345"/>
      <c r="F345" s="345"/>
      <c r="G345" s="345"/>
      <c r="H345" s="345"/>
      <c r="I345" s="345"/>
      <c r="J345" s="569"/>
      <c r="K345" s="21"/>
      <c r="O345" s="559"/>
      <c r="P345" s="21"/>
      <c r="V345" s="574"/>
      <c r="X345" s="575"/>
      <c r="AB345" s="575"/>
      <c r="AJ345" s="559"/>
      <c r="AL345" s="559"/>
      <c r="AN345" s="559"/>
      <c r="AO345" s="21">
        <f>+AL344-AO344</f>
        <v>0</v>
      </c>
    </row>
    <row r="346" spans="1:42" x14ac:dyDescent="0.25">
      <c r="A346" s="361"/>
      <c r="B346" s="587"/>
      <c r="C346" s="344"/>
      <c r="D346" s="345"/>
      <c r="E346" s="345"/>
      <c r="F346" s="345"/>
      <c r="G346" s="345"/>
      <c r="H346" s="345"/>
      <c r="I346" s="345"/>
      <c r="J346" s="569"/>
      <c r="K346" s="21"/>
      <c r="O346" s="559"/>
      <c r="P346" s="21"/>
      <c r="V346" s="574"/>
      <c r="X346" s="575"/>
      <c r="AB346" s="575"/>
      <c r="AJ346" s="559"/>
      <c r="AL346" s="559"/>
      <c r="AN346" s="559"/>
    </row>
    <row r="347" spans="1:42" x14ac:dyDescent="0.25">
      <c r="A347" s="360" t="s">
        <v>919</v>
      </c>
      <c r="B347" s="588" t="s">
        <v>920</v>
      </c>
      <c r="C347" s="340">
        <f>SUM(C348:C349)</f>
        <v>0</v>
      </c>
      <c r="D347" s="341">
        <f>SUM(D348:D349)</f>
        <v>0</v>
      </c>
      <c r="E347" s="341">
        <f>SUM(E348:E349)</f>
        <v>0</v>
      </c>
      <c r="F347" s="341">
        <f t="shared" ref="F347:L347" si="341">SUM(F348:F349)</f>
        <v>0</v>
      </c>
      <c r="G347" s="341">
        <f t="shared" si="341"/>
        <v>0</v>
      </c>
      <c r="H347" s="341">
        <f t="shared" si="341"/>
        <v>0</v>
      </c>
      <c r="I347" s="341">
        <f t="shared" si="341"/>
        <v>0</v>
      </c>
      <c r="J347" s="370">
        <f t="shared" si="341"/>
        <v>0</v>
      </c>
      <c r="K347" s="564">
        <f t="shared" si="341"/>
        <v>0</v>
      </c>
      <c r="L347" s="564">
        <f t="shared" si="341"/>
        <v>0</v>
      </c>
      <c r="M347" s="564">
        <f>SUM(M348:M349)</f>
        <v>0</v>
      </c>
      <c r="N347" s="564">
        <f>SUM(N348:N349)</f>
        <v>0</v>
      </c>
      <c r="O347" s="565">
        <f>SUM(O348:O349)</f>
        <v>0</v>
      </c>
      <c r="P347" s="21"/>
      <c r="Q347" s="564">
        <f t="shared" ref="Q347:AI347" si="342">SUM(Q348:Q349)</f>
        <v>0</v>
      </c>
      <c r="R347" s="564">
        <f>SUM(R348:R349)</f>
        <v>0</v>
      </c>
      <c r="S347" s="564">
        <f t="shared" si="342"/>
        <v>0</v>
      </c>
      <c r="T347" s="564">
        <f>SUM(T348:T349)</f>
        <v>0</v>
      </c>
      <c r="U347" s="564">
        <f t="shared" si="342"/>
        <v>0</v>
      </c>
      <c r="V347" s="566">
        <f>SUM(V348:V349)</f>
        <v>0</v>
      </c>
      <c r="W347" s="567">
        <f>SUM(W348:W349)</f>
        <v>0</v>
      </c>
      <c r="X347" s="568">
        <f t="shared" si="342"/>
        <v>0</v>
      </c>
      <c r="Y347" s="567">
        <f>SUM(Y348:Y349)</f>
        <v>0</v>
      </c>
      <c r="Z347" s="567">
        <f>SUM(Z348:Z349)</f>
        <v>0</v>
      </c>
      <c r="AA347" s="567">
        <f>SUM(AA348:AA349)</f>
        <v>0</v>
      </c>
      <c r="AB347" s="568">
        <f t="shared" si="342"/>
        <v>0</v>
      </c>
      <c r="AC347" s="564">
        <f t="shared" si="342"/>
        <v>0</v>
      </c>
      <c r="AD347" s="564">
        <f t="shared" si="342"/>
        <v>0</v>
      </c>
      <c r="AE347" s="564">
        <f t="shared" si="342"/>
        <v>0</v>
      </c>
      <c r="AF347" s="564">
        <f t="shared" si="342"/>
        <v>0</v>
      </c>
      <c r="AG347" s="564">
        <f>SUM(AG348:AG349)</f>
        <v>0</v>
      </c>
      <c r="AH347" s="564">
        <f t="shared" si="342"/>
        <v>0</v>
      </c>
      <c r="AI347" s="564">
        <f t="shared" si="342"/>
        <v>0</v>
      </c>
      <c r="AJ347" s="565">
        <f>SUM(AJ348:AJ349)</f>
        <v>0</v>
      </c>
      <c r="AL347" s="565">
        <f>SUM(AL348:AL349)</f>
        <v>0</v>
      </c>
      <c r="AN347" s="565">
        <f>SUM(AN348:AN349)</f>
        <v>0</v>
      </c>
    </row>
    <row r="348" spans="1:42" x14ac:dyDescent="0.25">
      <c r="A348" s="361" t="s">
        <v>921</v>
      </c>
      <c r="B348" s="587" t="s">
        <v>922</v>
      </c>
      <c r="C348" s="342">
        <v>0</v>
      </c>
      <c r="D348" s="343">
        <v>0</v>
      </c>
      <c r="E348" s="343">
        <v>0</v>
      </c>
      <c r="F348" s="345">
        <v>0</v>
      </c>
      <c r="G348" s="345">
        <v>0</v>
      </c>
      <c r="H348" s="345">
        <v>0</v>
      </c>
      <c r="I348" s="345">
        <v>0</v>
      </c>
      <c r="J348" s="569">
        <v>0</v>
      </c>
      <c r="K348" s="21">
        <v>0</v>
      </c>
      <c r="L348" s="21">
        <v>0</v>
      </c>
      <c r="M348" s="21">
        <v>0</v>
      </c>
      <c r="N348" s="21">
        <v>0</v>
      </c>
      <c r="O348" s="559">
        <f>SUM(K348:N348)</f>
        <v>0</v>
      </c>
      <c r="P348" s="21"/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574">
        <v>0</v>
      </c>
      <c r="W348" s="268">
        <v>0</v>
      </c>
      <c r="X348" s="575">
        <f>SUM(V348:W348)</f>
        <v>0</v>
      </c>
      <c r="Y348" s="268">
        <v>0</v>
      </c>
      <c r="Z348" s="268">
        <v>0</v>
      </c>
      <c r="AA348" s="268">
        <v>0</v>
      </c>
      <c r="AB348" s="575">
        <f>SUM(Y348:AA348)</f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0</v>
      </c>
      <c r="AI348" s="21">
        <v>0</v>
      </c>
      <c r="AJ348" s="559">
        <f>+Q348+R348+S348+T348+U348+X348+AB348+AC348+AD348+AE348+AF348+AG348+AH348+AI348</f>
        <v>0</v>
      </c>
      <c r="AL348" s="559">
        <v>0</v>
      </c>
      <c r="AN348" s="559">
        <f t="shared" ref="AN348:AN349" si="343">+O348+AJ348+AL348</f>
        <v>0</v>
      </c>
    </row>
    <row r="349" spans="1:42" x14ac:dyDescent="0.25">
      <c r="A349" s="361" t="s">
        <v>923</v>
      </c>
      <c r="B349" s="587" t="s">
        <v>924</v>
      </c>
      <c r="C349" s="342">
        <v>0</v>
      </c>
      <c r="D349" s="343">
        <v>0</v>
      </c>
      <c r="E349" s="343">
        <v>0</v>
      </c>
      <c r="F349" s="345">
        <v>0</v>
      </c>
      <c r="G349" s="345">
        <v>0</v>
      </c>
      <c r="H349" s="345">
        <v>0</v>
      </c>
      <c r="I349" s="345">
        <v>0</v>
      </c>
      <c r="J349" s="569">
        <v>0</v>
      </c>
      <c r="K349" s="21">
        <v>0</v>
      </c>
      <c r="L349" s="21">
        <v>0</v>
      </c>
      <c r="M349" s="21">
        <v>0</v>
      </c>
      <c r="N349" s="21">
        <v>0</v>
      </c>
      <c r="O349" s="559">
        <f>SUM(K349:N349)</f>
        <v>0</v>
      </c>
      <c r="P349" s="21"/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574">
        <v>0</v>
      </c>
      <c r="W349" s="268">
        <v>0</v>
      </c>
      <c r="X349" s="575">
        <f>SUM(V349:W349)</f>
        <v>0</v>
      </c>
      <c r="Y349" s="268">
        <v>0</v>
      </c>
      <c r="Z349" s="268">
        <v>0</v>
      </c>
      <c r="AA349" s="268">
        <v>0</v>
      </c>
      <c r="AB349" s="575">
        <f>SUM(Y349:AA349)</f>
        <v>0</v>
      </c>
      <c r="AC349" s="21">
        <v>0</v>
      </c>
      <c r="AD349" s="21">
        <v>0</v>
      </c>
      <c r="AE349" s="21">
        <v>0</v>
      </c>
      <c r="AF349" s="21">
        <v>0</v>
      </c>
      <c r="AG349" s="21">
        <v>0</v>
      </c>
      <c r="AH349" s="21">
        <v>0</v>
      </c>
      <c r="AI349" s="21">
        <v>0</v>
      </c>
      <c r="AJ349" s="559">
        <f>+Q349+R349+S349+T349+U349+X349+AB349+AC349+AD349+AE349+AF349+AG349+AH349+AI349</f>
        <v>0</v>
      </c>
      <c r="AL349" s="559">
        <v>0</v>
      </c>
      <c r="AN349" s="559">
        <f t="shared" si="343"/>
        <v>0</v>
      </c>
    </row>
    <row r="350" spans="1:42" x14ac:dyDescent="0.25">
      <c r="A350" s="360" t="s">
        <v>925</v>
      </c>
      <c r="B350" s="588" t="s">
        <v>926</v>
      </c>
      <c r="C350" s="340">
        <f t="shared" ref="C350:L350" si="344">SUM(C351:C357)</f>
        <v>0</v>
      </c>
      <c r="D350" s="341">
        <f>SUM(D351:D357)</f>
        <v>8040000</v>
      </c>
      <c r="E350" s="341">
        <f>SUM(E351:E357)</f>
        <v>0</v>
      </c>
      <c r="F350" s="341">
        <f t="shared" si="344"/>
        <v>0</v>
      </c>
      <c r="G350" s="341">
        <f t="shared" si="344"/>
        <v>0</v>
      </c>
      <c r="H350" s="341">
        <f t="shared" si="344"/>
        <v>0</v>
      </c>
      <c r="I350" s="341">
        <f t="shared" si="344"/>
        <v>0</v>
      </c>
      <c r="J350" s="370">
        <f t="shared" si="344"/>
        <v>0</v>
      </c>
      <c r="K350" s="564">
        <f t="shared" si="344"/>
        <v>8040000</v>
      </c>
      <c r="L350" s="564">
        <f t="shared" si="344"/>
        <v>0</v>
      </c>
      <c r="M350" s="564">
        <f>SUM(M351:M357)</f>
        <v>0</v>
      </c>
      <c r="N350" s="564">
        <f>SUM(N351:N357)</f>
        <v>0</v>
      </c>
      <c r="O350" s="565">
        <f>SUM(O351:O357)</f>
        <v>8040000</v>
      </c>
      <c r="P350" s="21"/>
      <c r="Q350" s="564">
        <f t="shared" ref="Q350:AI350" si="345">SUM(Q351:Q357)</f>
        <v>0</v>
      </c>
      <c r="R350" s="564">
        <f>SUM(R351:R357)</f>
        <v>43675910</v>
      </c>
      <c r="S350" s="564">
        <f t="shared" si="345"/>
        <v>0</v>
      </c>
      <c r="T350" s="564">
        <f>SUM(T351:T357)</f>
        <v>0</v>
      </c>
      <c r="U350" s="564">
        <f t="shared" si="345"/>
        <v>0</v>
      </c>
      <c r="V350" s="566">
        <f>SUM(V351:V357)</f>
        <v>0</v>
      </c>
      <c r="W350" s="567">
        <f>SUM(W351:W357)</f>
        <v>0</v>
      </c>
      <c r="X350" s="568">
        <f t="shared" si="345"/>
        <v>0</v>
      </c>
      <c r="Y350" s="567">
        <f>SUM(Y351:Y357)</f>
        <v>0</v>
      </c>
      <c r="Z350" s="567">
        <f>SUM(Z351:Z357)</f>
        <v>0</v>
      </c>
      <c r="AA350" s="567">
        <f>SUM(AA351:AA357)</f>
        <v>0</v>
      </c>
      <c r="AB350" s="568">
        <f t="shared" si="345"/>
        <v>0</v>
      </c>
      <c r="AC350" s="564">
        <f t="shared" si="345"/>
        <v>0</v>
      </c>
      <c r="AD350" s="564">
        <f t="shared" si="345"/>
        <v>0</v>
      </c>
      <c r="AE350" s="564">
        <f t="shared" si="345"/>
        <v>0</v>
      </c>
      <c r="AF350" s="564">
        <f t="shared" si="345"/>
        <v>0</v>
      </c>
      <c r="AG350" s="564">
        <f>SUM(AG351:AG357)</f>
        <v>0</v>
      </c>
      <c r="AH350" s="564">
        <f t="shared" si="345"/>
        <v>0</v>
      </c>
      <c r="AI350" s="564">
        <f t="shared" si="345"/>
        <v>0</v>
      </c>
      <c r="AJ350" s="565">
        <f>SUM(AJ351:AJ357)</f>
        <v>43675910</v>
      </c>
      <c r="AL350" s="565">
        <f>SUM(AL351:AL357)</f>
        <v>21844246.34</v>
      </c>
      <c r="AN350" s="565">
        <f>SUM(AN351:AN357)</f>
        <v>73560156.340000004</v>
      </c>
    </row>
    <row r="351" spans="1:42" x14ac:dyDescent="0.25">
      <c r="A351" s="361" t="s">
        <v>927</v>
      </c>
      <c r="B351" s="587" t="s">
        <v>928</v>
      </c>
      <c r="C351" s="342">
        <v>0</v>
      </c>
      <c r="D351" s="343">
        <v>0</v>
      </c>
      <c r="E351" s="343">
        <v>0</v>
      </c>
      <c r="F351" s="345">
        <v>0</v>
      </c>
      <c r="G351" s="345">
        <v>0</v>
      </c>
      <c r="H351" s="345">
        <v>0</v>
      </c>
      <c r="I351" s="345">
        <v>0</v>
      </c>
      <c r="J351" s="569">
        <v>0</v>
      </c>
      <c r="K351" s="21">
        <f>SUM(C351:J351)</f>
        <v>0</v>
      </c>
      <c r="L351" s="21">
        <v>0</v>
      </c>
      <c r="M351" s="21">
        <v>0</v>
      </c>
      <c r="N351" s="21">
        <v>0</v>
      </c>
      <c r="O351" s="559">
        <f t="shared" ref="O351:O357" si="346">SUM(K351:N351)</f>
        <v>0</v>
      </c>
      <c r="P351" s="21"/>
      <c r="Q351" s="21">
        <v>0</v>
      </c>
      <c r="R351" s="21">
        <v>0</v>
      </c>
      <c r="S351" s="21">
        <v>0</v>
      </c>
      <c r="T351" s="21">
        <v>0</v>
      </c>
      <c r="U351" s="21">
        <v>0</v>
      </c>
      <c r="V351" s="574">
        <v>0</v>
      </c>
      <c r="W351" s="268">
        <v>0</v>
      </c>
      <c r="X351" s="575">
        <f t="shared" ref="X351:X357" si="347">SUM(V351:W351)</f>
        <v>0</v>
      </c>
      <c r="Y351" s="268">
        <v>0</v>
      </c>
      <c r="Z351" s="268">
        <v>0</v>
      </c>
      <c r="AA351" s="268">
        <v>0</v>
      </c>
      <c r="AB351" s="575">
        <f t="shared" ref="AB351:AB357" si="348">SUM(Y351:AA351)</f>
        <v>0</v>
      </c>
      <c r="AC351" s="21">
        <v>0</v>
      </c>
      <c r="AD351" s="21">
        <v>0</v>
      </c>
      <c r="AE351" s="21">
        <v>0</v>
      </c>
      <c r="AF351" s="21">
        <v>0</v>
      </c>
      <c r="AG351" s="21">
        <v>0</v>
      </c>
      <c r="AH351" s="21">
        <v>0</v>
      </c>
      <c r="AI351" s="21">
        <v>0</v>
      </c>
      <c r="AJ351" s="559">
        <f t="shared" ref="AJ351:AJ357" si="349">+Q351+R351+S351+T351+U351+X351+AB351+AC351+AD351+AE351+AF351+AG351+AH351+AI351</f>
        <v>0</v>
      </c>
      <c r="AL351" s="559">
        <v>0</v>
      </c>
      <c r="AN351" s="559">
        <f t="shared" ref="AN351:AN357" si="350">+O351+AJ351+AL351</f>
        <v>0</v>
      </c>
    </row>
    <row r="352" spans="1:42" x14ac:dyDescent="0.25">
      <c r="A352" s="361" t="s">
        <v>929</v>
      </c>
      <c r="B352" s="587" t="s">
        <v>930</v>
      </c>
      <c r="C352" s="342">
        <v>0</v>
      </c>
      <c r="D352" s="343">
        <v>0</v>
      </c>
      <c r="E352" s="343">
        <v>0</v>
      </c>
      <c r="F352" s="345">
        <v>0</v>
      </c>
      <c r="G352" s="345">
        <v>0</v>
      </c>
      <c r="H352" s="345">
        <v>0</v>
      </c>
      <c r="I352" s="345">
        <v>0</v>
      </c>
      <c r="J352" s="569">
        <v>0</v>
      </c>
      <c r="K352" s="21">
        <f t="shared" ref="K352:K357" si="351">SUM(C352:J352)</f>
        <v>0</v>
      </c>
      <c r="L352" s="21">
        <v>0</v>
      </c>
      <c r="M352" s="21">
        <v>0</v>
      </c>
      <c r="N352" s="21">
        <v>0</v>
      </c>
      <c r="O352" s="559">
        <f t="shared" si="346"/>
        <v>0</v>
      </c>
      <c r="P352" s="21"/>
      <c r="Q352" s="21">
        <v>0</v>
      </c>
      <c r="R352" s="21">
        <v>0</v>
      </c>
      <c r="S352" s="21">
        <v>0</v>
      </c>
      <c r="T352" s="21">
        <v>0</v>
      </c>
      <c r="U352" s="21">
        <v>0</v>
      </c>
      <c r="V352" s="574">
        <v>0</v>
      </c>
      <c r="W352" s="268">
        <v>0</v>
      </c>
      <c r="X352" s="575">
        <f t="shared" si="347"/>
        <v>0</v>
      </c>
      <c r="Y352" s="268">
        <v>0</v>
      </c>
      <c r="Z352" s="268">
        <v>0</v>
      </c>
      <c r="AA352" s="268">
        <v>0</v>
      </c>
      <c r="AB352" s="575">
        <f t="shared" si="348"/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0</v>
      </c>
      <c r="AI352" s="21">
        <v>0</v>
      </c>
      <c r="AJ352" s="559">
        <f t="shared" si="349"/>
        <v>0</v>
      </c>
      <c r="AL352" s="559">
        <v>0</v>
      </c>
      <c r="AN352" s="559">
        <f t="shared" si="350"/>
        <v>0</v>
      </c>
    </row>
    <row r="353" spans="1:40" x14ac:dyDescent="0.25">
      <c r="A353" s="361" t="s">
        <v>931</v>
      </c>
      <c r="B353" s="587" t="s">
        <v>932</v>
      </c>
      <c r="C353" s="342"/>
      <c r="D353" s="343">
        <v>0</v>
      </c>
      <c r="E353" s="343">
        <v>0</v>
      </c>
      <c r="F353" s="345">
        <v>0</v>
      </c>
      <c r="G353" s="345">
        <v>0</v>
      </c>
      <c r="H353" s="345">
        <v>0</v>
      </c>
      <c r="I353" s="345">
        <v>0</v>
      </c>
      <c r="J353" s="569">
        <v>0</v>
      </c>
      <c r="K353" s="21">
        <f t="shared" si="351"/>
        <v>0</v>
      </c>
      <c r="L353" s="21">
        <v>0</v>
      </c>
      <c r="M353" s="21">
        <v>0</v>
      </c>
      <c r="N353" s="21">
        <v>0</v>
      </c>
      <c r="O353" s="559">
        <f t="shared" si="346"/>
        <v>0</v>
      </c>
      <c r="P353" s="21"/>
      <c r="Q353" s="21">
        <v>0</v>
      </c>
      <c r="R353" s="21">
        <v>23875910</v>
      </c>
      <c r="S353" s="21">
        <v>0</v>
      </c>
      <c r="T353" s="21">
        <v>0</v>
      </c>
      <c r="U353" s="21">
        <v>0</v>
      </c>
      <c r="V353" s="574">
        <v>0</v>
      </c>
      <c r="W353" s="268">
        <v>0</v>
      </c>
      <c r="X353" s="575">
        <f t="shared" si="347"/>
        <v>0</v>
      </c>
      <c r="Y353" s="268">
        <v>0</v>
      </c>
      <c r="Z353" s="268">
        <v>0</v>
      </c>
      <c r="AA353" s="268">
        <v>0</v>
      </c>
      <c r="AB353" s="575">
        <f t="shared" si="348"/>
        <v>0</v>
      </c>
      <c r="AC353" s="21">
        <v>0</v>
      </c>
      <c r="AD353" s="21">
        <v>0</v>
      </c>
      <c r="AE353" s="21">
        <v>0</v>
      </c>
      <c r="AF353" s="21">
        <v>0</v>
      </c>
      <c r="AG353" s="21">
        <v>0</v>
      </c>
      <c r="AH353" s="21">
        <v>0</v>
      </c>
      <c r="AI353" s="21">
        <v>0</v>
      </c>
      <c r="AJ353" s="559">
        <f t="shared" si="349"/>
        <v>23875910</v>
      </c>
      <c r="AL353" s="559">
        <v>0</v>
      </c>
      <c r="AN353" s="559">
        <f t="shared" si="350"/>
        <v>23875910</v>
      </c>
    </row>
    <row r="354" spans="1:40" x14ac:dyDescent="0.25">
      <c r="A354" s="361" t="s">
        <v>933</v>
      </c>
      <c r="B354" s="587" t="s">
        <v>934</v>
      </c>
      <c r="C354" s="342">
        <v>0</v>
      </c>
      <c r="D354" s="343">
        <v>0</v>
      </c>
      <c r="E354" s="343">
        <v>0</v>
      </c>
      <c r="F354" s="345">
        <v>0</v>
      </c>
      <c r="G354" s="345">
        <v>0</v>
      </c>
      <c r="H354" s="345">
        <v>0</v>
      </c>
      <c r="I354" s="345">
        <v>0</v>
      </c>
      <c r="J354" s="569">
        <v>0</v>
      </c>
      <c r="K354" s="21">
        <f t="shared" si="351"/>
        <v>0</v>
      </c>
      <c r="L354" s="21">
        <v>0</v>
      </c>
      <c r="M354" s="21">
        <v>0</v>
      </c>
      <c r="N354" s="21">
        <v>0</v>
      </c>
      <c r="O354" s="559">
        <f t="shared" si="346"/>
        <v>0</v>
      </c>
      <c r="P354" s="21"/>
      <c r="Q354" s="21">
        <v>0</v>
      </c>
      <c r="R354" s="209">
        <v>0</v>
      </c>
      <c r="S354" s="21">
        <v>0</v>
      </c>
      <c r="T354" s="21">
        <v>0</v>
      </c>
      <c r="U354" s="21">
        <v>0</v>
      </c>
      <c r="V354" s="574">
        <v>0</v>
      </c>
      <c r="W354" s="268">
        <v>0</v>
      </c>
      <c r="X354" s="575">
        <f t="shared" si="347"/>
        <v>0</v>
      </c>
      <c r="Y354" s="268">
        <v>0</v>
      </c>
      <c r="Z354" s="268">
        <v>0</v>
      </c>
      <c r="AA354" s="268">
        <v>0</v>
      </c>
      <c r="AB354" s="575">
        <f t="shared" si="348"/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0</v>
      </c>
      <c r="AI354" s="21">
        <v>0</v>
      </c>
      <c r="AJ354" s="559">
        <f t="shared" si="349"/>
        <v>0</v>
      </c>
      <c r="AL354" s="559">
        <v>0</v>
      </c>
      <c r="AN354" s="559">
        <f t="shared" si="350"/>
        <v>0</v>
      </c>
    </row>
    <row r="355" spans="1:40" x14ac:dyDescent="0.25">
      <c r="A355" s="361" t="s">
        <v>935</v>
      </c>
      <c r="B355" s="587" t="s">
        <v>936</v>
      </c>
      <c r="C355" s="342">
        <v>0</v>
      </c>
      <c r="D355" s="343">
        <v>0</v>
      </c>
      <c r="E355" s="343">
        <v>0</v>
      </c>
      <c r="F355" s="345">
        <v>0</v>
      </c>
      <c r="G355" s="345">
        <v>0</v>
      </c>
      <c r="H355" s="345">
        <v>0</v>
      </c>
      <c r="I355" s="345">
        <v>0</v>
      </c>
      <c r="J355" s="569">
        <v>0</v>
      </c>
      <c r="K355" s="21">
        <f t="shared" si="351"/>
        <v>0</v>
      </c>
      <c r="L355" s="21">
        <v>0</v>
      </c>
      <c r="M355" s="21">
        <v>0</v>
      </c>
      <c r="N355" s="21">
        <v>0</v>
      </c>
      <c r="O355" s="559">
        <f t="shared" si="346"/>
        <v>0</v>
      </c>
      <c r="P355" s="21"/>
      <c r="Q355" s="21">
        <v>0</v>
      </c>
      <c r="R355" s="209">
        <v>0</v>
      </c>
      <c r="S355" s="21">
        <v>0</v>
      </c>
      <c r="T355" s="21">
        <v>0</v>
      </c>
      <c r="U355" s="21">
        <v>0</v>
      </c>
      <c r="V355" s="574">
        <v>0</v>
      </c>
      <c r="W355" s="268">
        <v>0</v>
      </c>
      <c r="X355" s="575">
        <f t="shared" si="347"/>
        <v>0</v>
      </c>
      <c r="Y355" s="268">
        <v>0</v>
      </c>
      <c r="Z355" s="268">
        <v>0</v>
      </c>
      <c r="AA355" s="268">
        <v>0</v>
      </c>
      <c r="AB355" s="575">
        <f t="shared" si="348"/>
        <v>0</v>
      </c>
      <c r="AC355" s="21">
        <v>0</v>
      </c>
      <c r="AD355" s="21">
        <v>0</v>
      </c>
      <c r="AE355" s="21">
        <v>0</v>
      </c>
      <c r="AF355" s="21">
        <v>0</v>
      </c>
      <c r="AG355" s="21">
        <v>0</v>
      </c>
      <c r="AH355" s="21">
        <v>0</v>
      </c>
      <c r="AI355" s="21">
        <v>0</v>
      </c>
      <c r="AJ355" s="559">
        <f t="shared" si="349"/>
        <v>0</v>
      </c>
      <c r="AL355" s="559">
        <v>0</v>
      </c>
      <c r="AN355" s="559">
        <f t="shared" si="350"/>
        <v>0</v>
      </c>
    </row>
    <row r="356" spans="1:40" x14ac:dyDescent="0.25">
      <c r="A356" s="361" t="s">
        <v>937</v>
      </c>
      <c r="B356" s="587" t="s">
        <v>938</v>
      </c>
      <c r="C356" s="342">
        <v>0</v>
      </c>
      <c r="D356" s="582">
        <v>8040000</v>
      </c>
      <c r="E356" s="582">
        <v>0</v>
      </c>
      <c r="F356" s="345">
        <v>0</v>
      </c>
      <c r="G356" s="345">
        <v>0</v>
      </c>
      <c r="H356" s="345">
        <v>0</v>
      </c>
      <c r="I356" s="345">
        <v>0</v>
      </c>
      <c r="J356" s="569">
        <v>0</v>
      </c>
      <c r="K356" s="21">
        <f t="shared" si="351"/>
        <v>8040000</v>
      </c>
      <c r="L356" s="21">
        <v>0</v>
      </c>
      <c r="M356" s="21">
        <v>0</v>
      </c>
      <c r="N356" s="21">
        <v>0</v>
      </c>
      <c r="O356" s="559">
        <f t="shared" si="346"/>
        <v>8040000</v>
      </c>
      <c r="P356" s="21"/>
      <c r="Q356" s="21">
        <v>0</v>
      </c>
      <c r="R356" s="209">
        <v>19800000</v>
      </c>
      <c r="S356" s="21">
        <v>0</v>
      </c>
      <c r="T356" s="21">
        <v>0</v>
      </c>
      <c r="U356" s="21">
        <v>0</v>
      </c>
      <c r="V356" s="574">
        <v>0</v>
      </c>
      <c r="W356" s="268">
        <v>0</v>
      </c>
      <c r="X356" s="575">
        <f t="shared" si="347"/>
        <v>0</v>
      </c>
      <c r="Y356" s="268">
        <v>0</v>
      </c>
      <c r="Z356" s="268">
        <v>0</v>
      </c>
      <c r="AA356" s="268">
        <v>0</v>
      </c>
      <c r="AB356" s="575">
        <f t="shared" si="348"/>
        <v>0</v>
      </c>
      <c r="AC356" s="21">
        <v>0</v>
      </c>
      <c r="AD356" s="21">
        <v>0</v>
      </c>
      <c r="AE356" s="21">
        <v>0</v>
      </c>
      <c r="AF356" s="21">
        <v>0</v>
      </c>
      <c r="AG356" s="21">
        <v>0</v>
      </c>
      <c r="AH356" s="21">
        <v>0</v>
      </c>
      <c r="AI356" s="21">
        <v>0</v>
      </c>
      <c r="AJ356" s="559">
        <f t="shared" si="349"/>
        <v>19800000</v>
      </c>
      <c r="AL356" s="559">
        <f>+'DETALLE PROG. III'!D151</f>
        <v>21844246.34</v>
      </c>
      <c r="AN356" s="559">
        <f t="shared" si="350"/>
        <v>49684246.340000004</v>
      </c>
    </row>
    <row r="357" spans="1:40" x14ac:dyDescent="0.25">
      <c r="A357" s="361" t="s">
        <v>939</v>
      </c>
      <c r="B357" s="587" t="s">
        <v>940</v>
      </c>
      <c r="C357" s="342">
        <v>0</v>
      </c>
      <c r="D357" s="343">
        <v>0</v>
      </c>
      <c r="E357" s="343">
        <v>0</v>
      </c>
      <c r="F357" s="345">
        <v>0</v>
      </c>
      <c r="G357" s="345">
        <v>0</v>
      </c>
      <c r="H357" s="345">
        <v>0</v>
      </c>
      <c r="I357" s="345">
        <v>0</v>
      </c>
      <c r="J357" s="569">
        <v>0</v>
      </c>
      <c r="K357" s="21">
        <f t="shared" si="351"/>
        <v>0</v>
      </c>
      <c r="L357" s="21">
        <v>0</v>
      </c>
      <c r="M357" s="21">
        <v>0</v>
      </c>
      <c r="N357" s="21">
        <v>0</v>
      </c>
      <c r="O357" s="559">
        <f t="shared" si="346"/>
        <v>0</v>
      </c>
      <c r="P357" s="21"/>
      <c r="Q357" s="21">
        <v>0</v>
      </c>
      <c r="R357" s="21">
        <v>0</v>
      </c>
      <c r="S357" s="21">
        <v>0</v>
      </c>
      <c r="T357" s="21">
        <v>0</v>
      </c>
      <c r="U357" s="21">
        <v>0</v>
      </c>
      <c r="V357" s="574">
        <v>0</v>
      </c>
      <c r="W357" s="268">
        <v>0</v>
      </c>
      <c r="X357" s="575">
        <f t="shared" si="347"/>
        <v>0</v>
      </c>
      <c r="Y357" s="268">
        <v>0</v>
      </c>
      <c r="Z357" s="268">
        <v>0</v>
      </c>
      <c r="AA357" s="268">
        <v>0</v>
      </c>
      <c r="AB357" s="575">
        <f t="shared" si="348"/>
        <v>0</v>
      </c>
      <c r="AC357" s="21">
        <v>0</v>
      </c>
      <c r="AD357" s="21">
        <v>0</v>
      </c>
      <c r="AE357" s="21">
        <v>0</v>
      </c>
      <c r="AF357" s="21">
        <v>0</v>
      </c>
      <c r="AG357" s="21">
        <v>0</v>
      </c>
      <c r="AH357" s="21">
        <v>0</v>
      </c>
      <c r="AI357" s="21">
        <v>0</v>
      </c>
      <c r="AJ357" s="559">
        <f t="shared" si="349"/>
        <v>0</v>
      </c>
      <c r="AL357" s="559">
        <v>0</v>
      </c>
      <c r="AN357" s="559">
        <f t="shared" si="350"/>
        <v>0</v>
      </c>
    </row>
    <row r="358" spans="1:40" x14ac:dyDescent="0.25">
      <c r="A358" s="363" t="s">
        <v>941</v>
      </c>
      <c r="B358" s="597" t="s">
        <v>942</v>
      </c>
      <c r="C358" s="340">
        <f t="shared" ref="C358:J358" si="352">SUM(C359)</f>
        <v>0</v>
      </c>
      <c r="D358" s="341">
        <f t="shared" si="352"/>
        <v>0</v>
      </c>
      <c r="E358" s="341">
        <f t="shared" si="352"/>
        <v>0</v>
      </c>
      <c r="F358" s="341">
        <f t="shared" si="352"/>
        <v>0</v>
      </c>
      <c r="G358" s="341">
        <f t="shared" si="352"/>
        <v>0</v>
      </c>
      <c r="H358" s="341">
        <f t="shared" si="352"/>
        <v>0</v>
      </c>
      <c r="I358" s="341">
        <f t="shared" si="352"/>
        <v>0</v>
      </c>
      <c r="J358" s="370">
        <f t="shared" si="352"/>
        <v>0</v>
      </c>
      <c r="K358" s="564">
        <f t="shared" ref="K358:AL358" si="353">SUM(K359)</f>
        <v>0</v>
      </c>
      <c r="L358" s="564">
        <f t="shared" si="353"/>
        <v>0</v>
      </c>
      <c r="M358" s="564">
        <f t="shared" si="353"/>
        <v>0</v>
      </c>
      <c r="N358" s="564">
        <f t="shared" si="353"/>
        <v>0</v>
      </c>
      <c r="O358" s="565">
        <f t="shared" si="353"/>
        <v>0</v>
      </c>
      <c r="P358" s="21"/>
      <c r="Q358" s="564">
        <f t="shared" si="353"/>
        <v>0</v>
      </c>
      <c r="R358" s="564">
        <f>SUM(R359)</f>
        <v>0</v>
      </c>
      <c r="S358" s="564">
        <f t="shared" si="353"/>
        <v>0</v>
      </c>
      <c r="T358" s="564">
        <f t="shared" si="353"/>
        <v>0</v>
      </c>
      <c r="U358" s="564">
        <f t="shared" si="353"/>
        <v>0</v>
      </c>
      <c r="V358" s="566">
        <f t="shared" si="353"/>
        <v>0</v>
      </c>
      <c r="W358" s="567">
        <f t="shared" si="353"/>
        <v>0</v>
      </c>
      <c r="X358" s="568">
        <f t="shared" si="353"/>
        <v>0</v>
      </c>
      <c r="Y358" s="567">
        <f t="shared" si="353"/>
        <v>0</v>
      </c>
      <c r="Z358" s="567">
        <f t="shared" si="353"/>
        <v>0</v>
      </c>
      <c r="AA358" s="567">
        <f t="shared" si="353"/>
        <v>0</v>
      </c>
      <c r="AB358" s="568">
        <f t="shared" si="353"/>
        <v>0</v>
      </c>
      <c r="AC358" s="564">
        <f t="shared" si="353"/>
        <v>0</v>
      </c>
      <c r="AD358" s="564">
        <f t="shared" si="353"/>
        <v>0</v>
      </c>
      <c r="AE358" s="564">
        <f t="shared" si="353"/>
        <v>0</v>
      </c>
      <c r="AF358" s="564">
        <f t="shared" si="353"/>
        <v>0</v>
      </c>
      <c r="AG358" s="564">
        <f t="shared" si="353"/>
        <v>0</v>
      </c>
      <c r="AH358" s="564">
        <f t="shared" si="353"/>
        <v>0</v>
      </c>
      <c r="AI358" s="564">
        <f t="shared" si="353"/>
        <v>0</v>
      </c>
      <c r="AJ358" s="565">
        <f>SUM(AJ359)</f>
        <v>0</v>
      </c>
      <c r="AL358" s="565">
        <f t="shared" si="353"/>
        <v>0</v>
      </c>
      <c r="AN358" s="565">
        <f>SUM(AN359)</f>
        <v>0</v>
      </c>
    </row>
    <row r="359" spans="1:40" x14ac:dyDescent="0.25">
      <c r="A359" s="364" t="s">
        <v>943</v>
      </c>
      <c r="B359" s="184" t="s">
        <v>944</v>
      </c>
      <c r="C359" s="342">
        <v>0</v>
      </c>
      <c r="D359" s="343">
        <v>0</v>
      </c>
      <c r="E359" s="343">
        <v>0</v>
      </c>
      <c r="F359" s="345">
        <v>0</v>
      </c>
      <c r="G359" s="345">
        <v>0</v>
      </c>
      <c r="H359" s="345">
        <v>0</v>
      </c>
      <c r="I359" s="345">
        <v>0</v>
      </c>
      <c r="J359" s="569">
        <v>0</v>
      </c>
      <c r="K359" s="21">
        <f>SUM(C359:J359)</f>
        <v>0</v>
      </c>
      <c r="O359" s="559">
        <f>SUM(K359:N359)</f>
        <v>0</v>
      </c>
      <c r="P359" s="21"/>
      <c r="V359" s="574"/>
      <c r="X359" s="575"/>
      <c r="AB359" s="575"/>
      <c r="AJ359" s="559">
        <f>+Q359+R359+S359+T359+U359+X359+AB359+AC359+AD359+AE359+AF359+AG359+AH359+AI359</f>
        <v>0</v>
      </c>
      <c r="AL359" s="559">
        <v>0</v>
      </c>
      <c r="AN359" s="559">
        <f t="shared" ref="AN359" si="354">+O359+AJ359+AL359</f>
        <v>0</v>
      </c>
    </row>
    <row r="360" spans="1:40" x14ac:dyDescent="0.25">
      <c r="A360" s="361"/>
      <c r="B360" s="587"/>
      <c r="C360" s="344"/>
      <c r="D360" s="345"/>
      <c r="E360" s="345"/>
      <c r="F360" s="345"/>
      <c r="G360" s="345"/>
      <c r="H360" s="345"/>
      <c r="I360" s="345"/>
      <c r="J360" s="569"/>
      <c r="K360" s="21"/>
      <c r="O360" s="559"/>
      <c r="P360" s="21"/>
      <c r="V360" s="574"/>
      <c r="X360" s="575"/>
      <c r="AB360" s="575"/>
      <c r="AJ360" s="559"/>
      <c r="AL360" s="559"/>
      <c r="AN360" s="559"/>
    </row>
    <row r="361" spans="1:40" x14ac:dyDescent="0.25">
      <c r="A361" s="361"/>
      <c r="B361" s="587"/>
      <c r="C361" s="344"/>
      <c r="D361" s="345"/>
      <c r="E361" s="345"/>
      <c r="F361" s="345"/>
      <c r="G361" s="345"/>
      <c r="H361" s="345"/>
      <c r="I361" s="345"/>
      <c r="J361" s="569"/>
      <c r="K361" s="21"/>
      <c r="O361" s="559"/>
      <c r="P361" s="21"/>
      <c r="V361" s="574"/>
      <c r="X361" s="575"/>
      <c r="AB361" s="575"/>
      <c r="AJ361" s="559"/>
      <c r="AL361" s="559"/>
      <c r="AN361" s="559"/>
    </row>
    <row r="362" spans="1:40" x14ac:dyDescent="0.25">
      <c r="A362" s="360" t="s">
        <v>919</v>
      </c>
      <c r="B362" s="588" t="s">
        <v>920</v>
      </c>
      <c r="C362" s="347">
        <f>SUM(C363:C364)</f>
        <v>0</v>
      </c>
      <c r="D362" s="348">
        <f>SUM(D363:D364)</f>
        <v>0</v>
      </c>
      <c r="E362" s="348">
        <f>SUM(E363:E364)</f>
        <v>0</v>
      </c>
      <c r="F362" s="348">
        <f t="shared" ref="F362:L362" si="355">SUM(F363:F364)</f>
        <v>0</v>
      </c>
      <c r="G362" s="348">
        <f t="shared" si="355"/>
        <v>0</v>
      </c>
      <c r="H362" s="348">
        <f t="shared" si="355"/>
        <v>0</v>
      </c>
      <c r="I362" s="348">
        <f t="shared" si="355"/>
        <v>0</v>
      </c>
      <c r="J362" s="598">
        <f t="shared" si="355"/>
        <v>0</v>
      </c>
      <c r="K362" s="599">
        <f t="shared" si="355"/>
        <v>0</v>
      </c>
      <c r="L362" s="599">
        <f t="shared" si="355"/>
        <v>0</v>
      </c>
      <c r="M362" s="599">
        <f>SUM(M363:M364)</f>
        <v>0</v>
      </c>
      <c r="N362" s="599">
        <f>SUM(N363:N364)</f>
        <v>0</v>
      </c>
      <c r="O362" s="600">
        <f>SUM(O363:O364)</f>
        <v>0</v>
      </c>
      <c r="P362" s="21"/>
      <c r="Q362" s="599">
        <f t="shared" ref="Q362:AI362" si="356">SUM(Q363:Q364)</f>
        <v>0</v>
      </c>
      <c r="R362" s="599">
        <f t="shared" si="356"/>
        <v>0</v>
      </c>
      <c r="S362" s="599">
        <f t="shared" si="356"/>
        <v>0</v>
      </c>
      <c r="T362" s="599">
        <f>SUM(T363:T364)</f>
        <v>0</v>
      </c>
      <c r="U362" s="599">
        <f t="shared" si="356"/>
        <v>0</v>
      </c>
      <c r="V362" s="601">
        <f>SUM(V363:V364)</f>
        <v>0</v>
      </c>
      <c r="W362" s="602">
        <f>SUM(W363:W364)</f>
        <v>0</v>
      </c>
      <c r="X362" s="603">
        <f t="shared" si="356"/>
        <v>0</v>
      </c>
      <c r="Y362" s="602">
        <f>SUM(Y363:Y364)</f>
        <v>0</v>
      </c>
      <c r="Z362" s="602">
        <f>SUM(Z363:Z364)</f>
        <v>0</v>
      </c>
      <c r="AA362" s="602">
        <f>SUM(AA363:AA364)</f>
        <v>0</v>
      </c>
      <c r="AB362" s="603">
        <f t="shared" si="356"/>
        <v>0</v>
      </c>
      <c r="AC362" s="599">
        <f t="shared" si="356"/>
        <v>0</v>
      </c>
      <c r="AD362" s="599">
        <f t="shared" si="356"/>
        <v>0</v>
      </c>
      <c r="AE362" s="599">
        <f t="shared" si="356"/>
        <v>0</v>
      </c>
      <c r="AF362" s="599">
        <f t="shared" si="356"/>
        <v>0</v>
      </c>
      <c r="AG362" s="599">
        <f>SUM(AG363:AG364)</f>
        <v>0</v>
      </c>
      <c r="AH362" s="599">
        <f t="shared" si="356"/>
        <v>0</v>
      </c>
      <c r="AI362" s="599">
        <f t="shared" si="356"/>
        <v>0</v>
      </c>
      <c r="AJ362" s="600">
        <f>SUM(AJ363:AJ364)</f>
        <v>0</v>
      </c>
      <c r="AL362" s="600">
        <f>SUM(AL363:AL364)</f>
        <v>0</v>
      </c>
      <c r="AN362" s="600">
        <f>SUM(AN363:AN364)</f>
        <v>0</v>
      </c>
    </row>
    <row r="363" spans="1:40" x14ac:dyDescent="0.25">
      <c r="A363" s="361" t="s">
        <v>945</v>
      </c>
      <c r="B363" s="587" t="s">
        <v>946</v>
      </c>
      <c r="C363" s="342">
        <v>0</v>
      </c>
      <c r="D363" s="343">
        <v>0</v>
      </c>
      <c r="E363" s="343">
        <v>0</v>
      </c>
      <c r="F363" s="345">
        <v>0</v>
      </c>
      <c r="G363" s="345">
        <v>0</v>
      </c>
      <c r="H363" s="345">
        <v>0</v>
      </c>
      <c r="I363" s="345">
        <v>0</v>
      </c>
      <c r="J363" s="569">
        <v>0</v>
      </c>
      <c r="K363" s="21">
        <v>0</v>
      </c>
      <c r="L363" s="21">
        <v>0</v>
      </c>
      <c r="M363" s="21">
        <v>0</v>
      </c>
      <c r="N363" s="21">
        <v>0</v>
      </c>
      <c r="O363" s="559">
        <f>SUM(K363:N363)</f>
        <v>0</v>
      </c>
      <c r="P363" s="21"/>
      <c r="Q363" s="21">
        <v>0</v>
      </c>
      <c r="R363" s="21">
        <v>0</v>
      </c>
      <c r="S363" s="21">
        <v>0</v>
      </c>
      <c r="T363" s="21">
        <v>0</v>
      </c>
      <c r="U363" s="21">
        <v>0</v>
      </c>
      <c r="V363" s="574">
        <v>0</v>
      </c>
      <c r="W363" s="268">
        <v>0</v>
      </c>
      <c r="X363" s="575">
        <f>SUM(V363:W363)</f>
        <v>0</v>
      </c>
      <c r="Y363" s="268">
        <v>0</v>
      </c>
      <c r="Z363" s="268">
        <v>0</v>
      </c>
      <c r="AA363" s="268">
        <v>0</v>
      </c>
      <c r="AB363" s="575">
        <f>SUM(Y363:AA363)</f>
        <v>0</v>
      </c>
      <c r="AC363" s="21">
        <v>0</v>
      </c>
      <c r="AD363" s="21">
        <v>0</v>
      </c>
      <c r="AE363" s="21">
        <v>0</v>
      </c>
      <c r="AF363" s="21">
        <v>0</v>
      </c>
      <c r="AG363" s="21">
        <v>0</v>
      </c>
      <c r="AH363" s="21">
        <v>0</v>
      </c>
      <c r="AI363" s="21">
        <v>0</v>
      </c>
      <c r="AJ363" s="559">
        <f>+Q363+R363+S363+T363+U363+X363+AB363+AC363+AD363+AE363+AF363+AG363+AH363+AI363</f>
        <v>0</v>
      </c>
      <c r="AL363" s="559">
        <v>0</v>
      </c>
      <c r="AN363" s="559">
        <f t="shared" ref="AN363:AN364" si="357">+O363+AJ363+AL363</f>
        <v>0</v>
      </c>
    </row>
    <row r="364" spans="1:40" x14ac:dyDescent="0.25">
      <c r="A364" s="361" t="s">
        <v>947</v>
      </c>
      <c r="B364" s="587" t="s">
        <v>948</v>
      </c>
      <c r="C364" s="342">
        <v>0</v>
      </c>
      <c r="D364" s="343">
        <v>0</v>
      </c>
      <c r="E364" s="343">
        <v>0</v>
      </c>
      <c r="F364" s="345">
        <v>0</v>
      </c>
      <c r="G364" s="345">
        <v>0</v>
      </c>
      <c r="H364" s="345">
        <v>0</v>
      </c>
      <c r="I364" s="345">
        <v>0</v>
      </c>
      <c r="J364" s="569">
        <v>0</v>
      </c>
      <c r="K364" s="21">
        <v>0</v>
      </c>
      <c r="L364" s="21">
        <v>0</v>
      </c>
      <c r="M364" s="21">
        <v>0</v>
      </c>
      <c r="N364" s="21">
        <v>0</v>
      </c>
      <c r="O364" s="559">
        <f>SUM(K364:N364)</f>
        <v>0</v>
      </c>
      <c r="P364" s="21"/>
      <c r="Q364" s="21">
        <v>0</v>
      </c>
      <c r="R364" s="21">
        <v>0</v>
      </c>
      <c r="S364" s="21">
        <v>0</v>
      </c>
      <c r="T364" s="21">
        <v>0</v>
      </c>
      <c r="U364" s="21">
        <v>0</v>
      </c>
      <c r="V364" s="574">
        <v>0</v>
      </c>
      <c r="W364" s="268">
        <v>0</v>
      </c>
      <c r="X364" s="575">
        <f>SUM(V364:W364)</f>
        <v>0</v>
      </c>
      <c r="Y364" s="268">
        <v>0</v>
      </c>
      <c r="Z364" s="268">
        <v>0</v>
      </c>
      <c r="AA364" s="268">
        <v>0</v>
      </c>
      <c r="AB364" s="575">
        <f>SUM(Y364:AA364)</f>
        <v>0</v>
      </c>
      <c r="AC364" s="21">
        <v>0</v>
      </c>
      <c r="AD364" s="21">
        <v>0</v>
      </c>
      <c r="AE364" s="21">
        <v>0</v>
      </c>
      <c r="AF364" s="21">
        <v>0</v>
      </c>
      <c r="AG364" s="21">
        <v>0</v>
      </c>
      <c r="AH364" s="21">
        <v>0</v>
      </c>
      <c r="AI364" s="21">
        <v>0</v>
      </c>
      <c r="AJ364" s="559">
        <f>+Q364+R364+S364+T364+U364+X364+AB364+AC364+AD364+AE364+AF364+AG364+AH364+AI364</f>
        <v>0</v>
      </c>
      <c r="AL364" s="559">
        <v>0</v>
      </c>
      <c r="AN364" s="559">
        <f t="shared" si="357"/>
        <v>0</v>
      </c>
    </row>
    <row r="365" spans="1:40" x14ac:dyDescent="0.25">
      <c r="A365" s="360" t="s">
        <v>925</v>
      </c>
      <c r="B365" s="588" t="s">
        <v>926</v>
      </c>
      <c r="C365" s="347">
        <f t="shared" ref="C365:J365" si="358">SUM(C366)</f>
        <v>0</v>
      </c>
      <c r="D365" s="348">
        <f t="shared" si="358"/>
        <v>0</v>
      </c>
      <c r="E365" s="348">
        <f t="shared" si="358"/>
        <v>0</v>
      </c>
      <c r="F365" s="348">
        <f t="shared" si="358"/>
        <v>0</v>
      </c>
      <c r="G365" s="348">
        <f t="shared" si="358"/>
        <v>0</v>
      </c>
      <c r="H365" s="348">
        <f t="shared" si="358"/>
        <v>0</v>
      </c>
      <c r="I365" s="348">
        <f t="shared" si="358"/>
        <v>0</v>
      </c>
      <c r="J365" s="598">
        <f t="shared" si="358"/>
        <v>0</v>
      </c>
      <c r="K365" s="599">
        <f t="shared" ref="K365:AL365" si="359">SUM(K366)</f>
        <v>0</v>
      </c>
      <c r="L365" s="599">
        <f t="shared" si="359"/>
        <v>0</v>
      </c>
      <c r="M365" s="599">
        <f t="shared" si="359"/>
        <v>0</v>
      </c>
      <c r="N365" s="599">
        <f t="shared" si="359"/>
        <v>0</v>
      </c>
      <c r="O365" s="600">
        <f t="shared" si="359"/>
        <v>0</v>
      </c>
      <c r="P365" s="21"/>
      <c r="Q365" s="599">
        <f t="shared" si="359"/>
        <v>0</v>
      </c>
      <c r="R365" s="599">
        <f t="shared" si="359"/>
        <v>0</v>
      </c>
      <c r="S365" s="599">
        <f t="shared" si="359"/>
        <v>0</v>
      </c>
      <c r="T365" s="599">
        <f t="shared" si="359"/>
        <v>0</v>
      </c>
      <c r="U365" s="599">
        <f t="shared" si="359"/>
        <v>0</v>
      </c>
      <c r="V365" s="601">
        <f t="shared" si="359"/>
        <v>0</v>
      </c>
      <c r="W365" s="602">
        <f t="shared" si="359"/>
        <v>0</v>
      </c>
      <c r="X365" s="603">
        <f t="shared" si="359"/>
        <v>0</v>
      </c>
      <c r="Y365" s="602">
        <f t="shared" si="359"/>
        <v>0</v>
      </c>
      <c r="Z365" s="602">
        <f t="shared" si="359"/>
        <v>0</v>
      </c>
      <c r="AA365" s="602">
        <f t="shared" si="359"/>
        <v>0</v>
      </c>
      <c r="AB365" s="603">
        <f t="shared" si="359"/>
        <v>0</v>
      </c>
      <c r="AC365" s="599">
        <f t="shared" si="359"/>
        <v>0</v>
      </c>
      <c r="AD365" s="599">
        <f t="shared" si="359"/>
        <v>0</v>
      </c>
      <c r="AE365" s="599">
        <f t="shared" si="359"/>
        <v>0</v>
      </c>
      <c r="AF365" s="599">
        <f t="shared" si="359"/>
        <v>0</v>
      </c>
      <c r="AG365" s="599">
        <f t="shared" si="359"/>
        <v>0</v>
      </c>
      <c r="AH365" s="599">
        <f t="shared" si="359"/>
        <v>0</v>
      </c>
      <c r="AI365" s="599">
        <f t="shared" si="359"/>
        <v>0</v>
      </c>
      <c r="AJ365" s="600">
        <f>SUM(AJ366)</f>
        <v>0</v>
      </c>
      <c r="AL365" s="600">
        <f t="shared" si="359"/>
        <v>0</v>
      </c>
      <c r="AN365" s="600">
        <f>SUM(AN366)</f>
        <v>0</v>
      </c>
    </row>
    <row r="366" spans="1:40" x14ac:dyDescent="0.25">
      <c r="A366" s="361" t="s">
        <v>949</v>
      </c>
      <c r="B366" s="587" t="s">
        <v>950</v>
      </c>
      <c r="C366" s="342">
        <v>0</v>
      </c>
      <c r="D366" s="343">
        <v>0</v>
      </c>
      <c r="E366" s="343">
        <v>0</v>
      </c>
      <c r="F366" s="345">
        <v>0</v>
      </c>
      <c r="G366" s="345">
        <v>0</v>
      </c>
      <c r="H366" s="345">
        <v>0</v>
      </c>
      <c r="I366" s="345">
        <v>0</v>
      </c>
      <c r="J366" s="569">
        <v>0</v>
      </c>
      <c r="K366" s="21">
        <v>0</v>
      </c>
      <c r="L366" s="21">
        <v>0</v>
      </c>
      <c r="M366" s="21">
        <v>0</v>
      </c>
      <c r="N366" s="21">
        <v>0</v>
      </c>
      <c r="O366" s="559">
        <f>SUM(K366:N366)</f>
        <v>0</v>
      </c>
      <c r="P366" s="21"/>
      <c r="Q366" s="21">
        <v>0</v>
      </c>
      <c r="R366" s="21">
        <v>0</v>
      </c>
      <c r="S366" s="21">
        <v>0</v>
      </c>
      <c r="T366" s="21">
        <v>0</v>
      </c>
      <c r="U366" s="21">
        <v>0</v>
      </c>
      <c r="V366" s="574">
        <v>0</v>
      </c>
      <c r="W366" s="268">
        <v>0</v>
      </c>
      <c r="X366" s="575">
        <f>SUM(V366:W366)</f>
        <v>0</v>
      </c>
      <c r="Y366" s="268">
        <v>0</v>
      </c>
      <c r="Z366" s="268">
        <v>0</v>
      </c>
      <c r="AA366" s="268">
        <v>0</v>
      </c>
      <c r="AB366" s="575">
        <f>SUM(Y366:AA366)</f>
        <v>0</v>
      </c>
      <c r="AC366" s="21">
        <v>0</v>
      </c>
      <c r="AD366" s="21">
        <v>0</v>
      </c>
      <c r="AE366" s="21">
        <v>0</v>
      </c>
      <c r="AF366" s="21">
        <v>0</v>
      </c>
      <c r="AG366" s="21">
        <v>0</v>
      </c>
      <c r="AH366" s="21">
        <v>0</v>
      </c>
      <c r="AI366" s="21">
        <v>0</v>
      </c>
      <c r="AJ366" s="559">
        <f>+Q366+R366+S366+T366+U366+X366+AB366+AC366+AD366+AE366+AF366+AG366+AH366+AI366</f>
        <v>0</v>
      </c>
      <c r="AL366" s="559">
        <v>0</v>
      </c>
      <c r="AN366" s="559">
        <f t="shared" ref="AN366" si="360">+O366+AJ366+AL366</f>
        <v>0</v>
      </c>
    </row>
    <row r="367" spans="1:40" x14ac:dyDescent="0.25">
      <c r="A367" s="361"/>
      <c r="B367" s="587"/>
      <c r="C367" s="342"/>
      <c r="D367" s="343"/>
      <c r="E367" s="343"/>
      <c r="F367" s="345"/>
      <c r="G367" s="345"/>
      <c r="H367" s="345"/>
      <c r="I367" s="345"/>
      <c r="J367" s="569"/>
      <c r="K367" s="21"/>
      <c r="O367" s="559"/>
      <c r="P367" s="21"/>
      <c r="V367" s="574"/>
      <c r="X367" s="575"/>
      <c r="AB367" s="575"/>
      <c r="AJ367" s="559"/>
      <c r="AL367" s="559"/>
      <c r="AN367" s="559"/>
    </row>
    <row r="368" spans="1:40" x14ac:dyDescent="0.25">
      <c r="A368" s="360" t="s">
        <v>951</v>
      </c>
      <c r="B368" s="588" t="s">
        <v>952</v>
      </c>
      <c r="C368" s="340">
        <f t="shared" ref="C368:L368" si="361">SUM(C369:C370)</f>
        <v>0</v>
      </c>
      <c r="D368" s="341">
        <f>SUM(D369:D370)</f>
        <v>0</v>
      </c>
      <c r="E368" s="341">
        <f>SUM(E369:E370)</f>
        <v>0</v>
      </c>
      <c r="F368" s="341">
        <f t="shared" si="361"/>
        <v>0</v>
      </c>
      <c r="G368" s="341">
        <f t="shared" si="361"/>
        <v>0</v>
      </c>
      <c r="H368" s="341">
        <f t="shared" si="361"/>
        <v>0</v>
      </c>
      <c r="I368" s="341">
        <f t="shared" si="361"/>
        <v>0</v>
      </c>
      <c r="J368" s="370">
        <f t="shared" si="361"/>
        <v>0</v>
      </c>
      <c r="K368" s="564">
        <f t="shared" si="361"/>
        <v>0</v>
      </c>
      <c r="L368" s="564">
        <f t="shared" si="361"/>
        <v>0</v>
      </c>
      <c r="M368" s="564">
        <f>SUM(M369:M370)</f>
        <v>0</v>
      </c>
      <c r="N368" s="564">
        <f>SUM(N369:N370)</f>
        <v>0</v>
      </c>
      <c r="O368" s="565">
        <f>SUM(O369:O370)</f>
        <v>0</v>
      </c>
      <c r="P368" s="21"/>
      <c r="Q368" s="564">
        <f t="shared" ref="Q368:AI368" si="362">SUM(Q369:Q370)</f>
        <v>0</v>
      </c>
      <c r="R368" s="564">
        <f t="shared" si="362"/>
        <v>0</v>
      </c>
      <c r="S368" s="564">
        <f t="shared" si="362"/>
        <v>0</v>
      </c>
      <c r="T368" s="564">
        <f>SUM(T369:T370)</f>
        <v>0</v>
      </c>
      <c r="U368" s="564">
        <f t="shared" si="362"/>
        <v>0</v>
      </c>
      <c r="V368" s="566">
        <f>SUM(V369:V370)</f>
        <v>0</v>
      </c>
      <c r="W368" s="567">
        <f>SUM(W369:W370)</f>
        <v>0</v>
      </c>
      <c r="X368" s="568">
        <f t="shared" si="362"/>
        <v>0</v>
      </c>
      <c r="Y368" s="567">
        <f>SUM(Y369:Y370)</f>
        <v>0</v>
      </c>
      <c r="Z368" s="567">
        <f>SUM(Z369:Z370)</f>
        <v>0</v>
      </c>
      <c r="AA368" s="567">
        <f>SUM(AA369:AA370)</f>
        <v>0</v>
      </c>
      <c r="AB368" s="568">
        <f t="shared" si="362"/>
        <v>0</v>
      </c>
      <c r="AC368" s="564">
        <f t="shared" si="362"/>
        <v>0</v>
      </c>
      <c r="AD368" s="564">
        <f t="shared" si="362"/>
        <v>0</v>
      </c>
      <c r="AE368" s="564">
        <f t="shared" si="362"/>
        <v>0</v>
      </c>
      <c r="AF368" s="564">
        <f t="shared" si="362"/>
        <v>0</v>
      </c>
      <c r="AG368" s="564">
        <f>SUM(AG369:AG370)</f>
        <v>0</v>
      </c>
      <c r="AH368" s="564">
        <f t="shared" si="362"/>
        <v>0</v>
      </c>
      <c r="AI368" s="564">
        <f t="shared" si="362"/>
        <v>0</v>
      </c>
      <c r="AJ368" s="565">
        <f>SUM(AJ369:AJ370)</f>
        <v>0</v>
      </c>
      <c r="AL368" s="565">
        <f>SUM(AL369:AL370)</f>
        <v>0</v>
      </c>
      <c r="AN368" s="565">
        <f>SUM(AN369:AN370)</f>
        <v>0</v>
      </c>
    </row>
    <row r="369" spans="1:41" x14ac:dyDescent="0.25">
      <c r="A369" s="361" t="s">
        <v>953</v>
      </c>
      <c r="B369" s="587" t="s">
        <v>954</v>
      </c>
      <c r="C369" s="342">
        <v>0</v>
      </c>
      <c r="D369" s="343">
        <v>0</v>
      </c>
      <c r="E369" s="343">
        <v>0</v>
      </c>
      <c r="F369" s="345">
        <v>0</v>
      </c>
      <c r="G369" s="345">
        <v>0</v>
      </c>
      <c r="H369" s="345">
        <v>0</v>
      </c>
      <c r="I369" s="345">
        <v>0</v>
      </c>
      <c r="J369" s="569">
        <v>0</v>
      </c>
      <c r="K369" s="21">
        <v>0</v>
      </c>
      <c r="L369" s="21">
        <v>0</v>
      </c>
      <c r="M369" s="21">
        <v>0</v>
      </c>
      <c r="N369" s="21">
        <v>0</v>
      </c>
      <c r="O369" s="559">
        <f>SUM(K369:N369)</f>
        <v>0</v>
      </c>
      <c r="P369" s="21"/>
      <c r="Q369" s="21">
        <v>0</v>
      </c>
      <c r="R369" s="21">
        <v>0</v>
      </c>
      <c r="S369" s="21">
        <v>0</v>
      </c>
      <c r="T369" s="21">
        <v>0</v>
      </c>
      <c r="U369" s="21">
        <v>0</v>
      </c>
      <c r="V369" s="574">
        <v>0</v>
      </c>
      <c r="W369" s="268">
        <v>0</v>
      </c>
      <c r="X369" s="575">
        <f>SUM(V369:W369)</f>
        <v>0</v>
      </c>
      <c r="Y369" s="268">
        <v>0</v>
      </c>
      <c r="Z369" s="268">
        <v>0</v>
      </c>
      <c r="AA369" s="268">
        <v>0</v>
      </c>
      <c r="AB369" s="575">
        <f>SUM(Y369:AA369)</f>
        <v>0</v>
      </c>
      <c r="AC369" s="21">
        <v>0</v>
      </c>
      <c r="AD369" s="21">
        <v>0</v>
      </c>
      <c r="AE369" s="21">
        <v>0</v>
      </c>
      <c r="AF369" s="21">
        <v>0</v>
      </c>
      <c r="AG369" s="21">
        <v>0</v>
      </c>
      <c r="AH369" s="21">
        <v>0</v>
      </c>
      <c r="AI369" s="21">
        <v>0</v>
      </c>
      <c r="AJ369" s="559">
        <f>+Q369+R369+S369+T369+U369+X369+AB369+AC369+AD369+AE369+AF369+AG369+AH369+AI369</f>
        <v>0</v>
      </c>
      <c r="AL369" s="559">
        <v>0</v>
      </c>
      <c r="AN369" s="559">
        <f t="shared" ref="AN369:AN370" si="363">+O369+AJ369+AL369</f>
        <v>0</v>
      </c>
    </row>
    <row r="370" spans="1:41" x14ac:dyDescent="0.25">
      <c r="A370" s="361" t="s">
        <v>955</v>
      </c>
      <c r="B370" s="587" t="s">
        <v>956</v>
      </c>
      <c r="C370" s="342">
        <v>0</v>
      </c>
      <c r="D370" s="343">
        <v>0</v>
      </c>
      <c r="E370" s="343">
        <v>0</v>
      </c>
      <c r="F370" s="345">
        <v>0</v>
      </c>
      <c r="G370" s="345">
        <v>0</v>
      </c>
      <c r="H370" s="345">
        <v>0</v>
      </c>
      <c r="I370" s="345">
        <v>0</v>
      </c>
      <c r="J370" s="569">
        <v>0</v>
      </c>
      <c r="K370" s="21">
        <v>0</v>
      </c>
      <c r="L370" s="21">
        <v>0</v>
      </c>
      <c r="M370" s="21">
        <v>0</v>
      </c>
      <c r="N370" s="21">
        <v>0</v>
      </c>
      <c r="O370" s="559">
        <f>SUM(K370:N370)</f>
        <v>0</v>
      </c>
      <c r="P370" s="21"/>
      <c r="Q370" s="21">
        <v>0</v>
      </c>
      <c r="R370" s="21">
        <v>0</v>
      </c>
      <c r="S370" s="21">
        <v>0</v>
      </c>
      <c r="T370" s="21">
        <v>0</v>
      </c>
      <c r="U370" s="21">
        <v>0</v>
      </c>
      <c r="V370" s="574">
        <v>0</v>
      </c>
      <c r="W370" s="268">
        <v>0</v>
      </c>
      <c r="X370" s="575">
        <f>SUM(V370:W370)</f>
        <v>0</v>
      </c>
      <c r="Y370" s="268">
        <v>0</v>
      </c>
      <c r="Z370" s="268">
        <v>0</v>
      </c>
      <c r="AA370" s="268">
        <v>0</v>
      </c>
      <c r="AB370" s="575">
        <f>SUM(Y370:AA370)</f>
        <v>0</v>
      </c>
      <c r="AC370" s="21">
        <v>0</v>
      </c>
      <c r="AD370" s="21">
        <v>0</v>
      </c>
      <c r="AE370" s="21">
        <v>0</v>
      </c>
      <c r="AF370" s="21">
        <v>0</v>
      </c>
      <c r="AG370" s="21">
        <v>0</v>
      </c>
      <c r="AH370" s="21">
        <v>0</v>
      </c>
      <c r="AI370" s="21">
        <v>0</v>
      </c>
      <c r="AJ370" s="559">
        <f>+Q370+R370+S370+T370+U370+X370+AB370+AC370+AD370+AE370+AF370+AG370+AH370+AI370</f>
        <v>0</v>
      </c>
      <c r="AL370" s="559">
        <v>0</v>
      </c>
      <c r="AN370" s="559">
        <f t="shared" si="363"/>
        <v>0</v>
      </c>
    </row>
    <row r="371" spans="1:41" x14ac:dyDescent="0.25">
      <c r="A371" s="361"/>
      <c r="B371" s="587"/>
      <c r="C371" s="342"/>
      <c r="D371" s="343"/>
      <c r="E371" s="343"/>
      <c r="F371" s="345"/>
      <c r="G371" s="345"/>
      <c r="H371" s="345"/>
      <c r="I371" s="345"/>
      <c r="J371" s="569"/>
      <c r="K371" s="21"/>
      <c r="O371" s="559"/>
      <c r="P371" s="21"/>
      <c r="V371" s="574"/>
      <c r="X371" s="575"/>
      <c r="AB371" s="575"/>
      <c r="AJ371" s="559"/>
      <c r="AL371" s="559"/>
      <c r="AN371" s="559"/>
    </row>
    <row r="372" spans="1:41" x14ac:dyDescent="0.25">
      <c r="A372" s="360">
        <v>9</v>
      </c>
      <c r="B372" s="588" t="s">
        <v>196</v>
      </c>
      <c r="C372" s="340">
        <f t="shared" ref="C372:J372" si="364">+C373</f>
        <v>0</v>
      </c>
      <c r="D372" s="341">
        <f t="shared" si="364"/>
        <v>0</v>
      </c>
      <c r="E372" s="341">
        <f t="shared" si="364"/>
        <v>0</v>
      </c>
      <c r="F372" s="341">
        <f t="shared" si="364"/>
        <v>0</v>
      </c>
      <c r="G372" s="341">
        <f t="shared" si="364"/>
        <v>0</v>
      </c>
      <c r="H372" s="341">
        <f t="shared" si="364"/>
        <v>0</v>
      </c>
      <c r="I372" s="341">
        <f t="shared" si="364"/>
        <v>0</v>
      </c>
      <c r="J372" s="370">
        <f t="shared" si="364"/>
        <v>0</v>
      </c>
      <c r="K372" s="564">
        <f t="shared" ref="K372:AL372" si="365">+K373</f>
        <v>0</v>
      </c>
      <c r="L372" s="564">
        <f t="shared" si="365"/>
        <v>0</v>
      </c>
      <c r="M372" s="564">
        <f t="shared" si="365"/>
        <v>0</v>
      </c>
      <c r="N372" s="564">
        <f t="shared" si="365"/>
        <v>0</v>
      </c>
      <c r="O372" s="565">
        <f>+O373</f>
        <v>0</v>
      </c>
      <c r="P372" s="21"/>
      <c r="Q372" s="564">
        <f t="shared" si="365"/>
        <v>0</v>
      </c>
      <c r="R372" s="564">
        <f t="shared" si="365"/>
        <v>0</v>
      </c>
      <c r="S372" s="564">
        <f t="shared" si="365"/>
        <v>0</v>
      </c>
      <c r="T372" s="564">
        <f t="shared" si="365"/>
        <v>0</v>
      </c>
      <c r="U372" s="564">
        <f t="shared" si="365"/>
        <v>0</v>
      </c>
      <c r="V372" s="566">
        <f t="shared" si="365"/>
        <v>0</v>
      </c>
      <c r="W372" s="567">
        <f t="shared" si="365"/>
        <v>0</v>
      </c>
      <c r="X372" s="568">
        <f t="shared" si="365"/>
        <v>0</v>
      </c>
      <c r="Y372" s="567">
        <f t="shared" si="365"/>
        <v>0</v>
      </c>
      <c r="Z372" s="567">
        <f t="shared" si="365"/>
        <v>0</v>
      </c>
      <c r="AA372" s="567">
        <f t="shared" si="365"/>
        <v>0</v>
      </c>
      <c r="AB372" s="568">
        <f t="shared" si="365"/>
        <v>0</v>
      </c>
      <c r="AC372" s="564">
        <f t="shared" si="365"/>
        <v>0</v>
      </c>
      <c r="AD372" s="564">
        <f t="shared" si="365"/>
        <v>0</v>
      </c>
      <c r="AE372" s="564">
        <f t="shared" si="365"/>
        <v>0</v>
      </c>
      <c r="AF372" s="564">
        <f t="shared" si="365"/>
        <v>0</v>
      </c>
      <c r="AG372" s="564">
        <f t="shared" si="365"/>
        <v>0</v>
      </c>
      <c r="AH372" s="564">
        <f t="shared" si="365"/>
        <v>0</v>
      </c>
      <c r="AI372" s="564">
        <f t="shared" si="365"/>
        <v>0</v>
      </c>
      <c r="AJ372" s="565">
        <f>+AJ373</f>
        <v>0</v>
      </c>
      <c r="AL372" s="565">
        <f t="shared" si="365"/>
        <v>11200000</v>
      </c>
      <c r="AN372" s="565">
        <f>+AN373</f>
        <v>11200000</v>
      </c>
    </row>
    <row r="373" spans="1:41" x14ac:dyDescent="0.25">
      <c r="A373" s="360" t="s">
        <v>957</v>
      </c>
      <c r="B373" s="588" t="s">
        <v>958</v>
      </c>
      <c r="C373" s="340">
        <f>SUM(C374:C375)</f>
        <v>0</v>
      </c>
      <c r="D373" s="341">
        <f>SUM(D374:D375)</f>
        <v>0</v>
      </c>
      <c r="E373" s="341">
        <f>SUM(E374:E375)</f>
        <v>0</v>
      </c>
      <c r="F373" s="341">
        <f t="shared" ref="F373:L373" si="366">SUM(F374:F375)</f>
        <v>0</v>
      </c>
      <c r="G373" s="341">
        <f t="shared" si="366"/>
        <v>0</v>
      </c>
      <c r="H373" s="341">
        <f t="shared" si="366"/>
        <v>0</v>
      </c>
      <c r="I373" s="341">
        <f t="shared" si="366"/>
        <v>0</v>
      </c>
      <c r="J373" s="370">
        <f t="shared" si="366"/>
        <v>0</v>
      </c>
      <c r="K373" s="564">
        <f t="shared" si="366"/>
        <v>0</v>
      </c>
      <c r="L373" s="564">
        <f t="shared" si="366"/>
        <v>0</v>
      </c>
      <c r="M373" s="564">
        <f>SUM(M374:M375)</f>
        <v>0</v>
      </c>
      <c r="N373" s="564">
        <f>SUM(N374:N375)</f>
        <v>0</v>
      </c>
      <c r="O373" s="565">
        <f>SUM(O374:O375)</f>
        <v>0</v>
      </c>
      <c r="P373" s="21"/>
      <c r="Q373" s="564">
        <f t="shared" ref="Q373:AI373" si="367">SUM(Q374:Q375)</f>
        <v>0</v>
      </c>
      <c r="R373" s="564">
        <f t="shared" si="367"/>
        <v>0</v>
      </c>
      <c r="S373" s="564">
        <f t="shared" si="367"/>
        <v>0</v>
      </c>
      <c r="T373" s="564">
        <f>SUM(T374:T375)</f>
        <v>0</v>
      </c>
      <c r="U373" s="564">
        <f t="shared" si="367"/>
        <v>0</v>
      </c>
      <c r="V373" s="566">
        <f>SUM(V374:V375)</f>
        <v>0</v>
      </c>
      <c r="W373" s="567">
        <f>SUM(W374:W375)</f>
        <v>0</v>
      </c>
      <c r="X373" s="568">
        <f t="shared" si="367"/>
        <v>0</v>
      </c>
      <c r="Y373" s="567">
        <f>SUM(Y374:Y375)</f>
        <v>0</v>
      </c>
      <c r="Z373" s="567">
        <f>SUM(Z374:Z375)</f>
        <v>0</v>
      </c>
      <c r="AA373" s="567">
        <f>SUM(AA374:AA375)</f>
        <v>0</v>
      </c>
      <c r="AB373" s="568">
        <f t="shared" si="367"/>
        <v>0</v>
      </c>
      <c r="AC373" s="564">
        <f t="shared" si="367"/>
        <v>0</v>
      </c>
      <c r="AD373" s="564">
        <f t="shared" si="367"/>
        <v>0</v>
      </c>
      <c r="AE373" s="564">
        <f t="shared" si="367"/>
        <v>0</v>
      </c>
      <c r="AF373" s="564">
        <f t="shared" si="367"/>
        <v>0</v>
      </c>
      <c r="AG373" s="564">
        <f>SUM(AG374:AG375)</f>
        <v>0</v>
      </c>
      <c r="AH373" s="564">
        <f t="shared" si="367"/>
        <v>0</v>
      </c>
      <c r="AI373" s="564">
        <f t="shared" si="367"/>
        <v>0</v>
      </c>
      <c r="AJ373" s="565">
        <f>SUM(AJ374:AJ375)</f>
        <v>0</v>
      </c>
      <c r="AL373" s="565">
        <f>SUM(AL374:AL375)</f>
        <v>11200000</v>
      </c>
      <c r="AN373" s="565">
        <f>SUM(AN374:AN375)</f>
        <v>11200000</v>
      </c>
    </row>
    <row r="374" spans="1:41" x14ac:dyDescent="0.25">
      <c r="A374" s="361" t="s">
        <v>959</v>
      </c>
      <c r="B374" s="587" t="s">
        <v>960</v>
      </c>
      <c r="C374" s="342">
        <v>0</v>
      </c>
      <c r="D374" s="343">
        <v>0</v>
      </c>
      <c r="E374" s="343">
        <v>0</v>
      </c>
      <c r="F374" s="345">
        <v>0</v>
      </c>
      <c r="G374" s="345">
        <v>0</v>
      </c>
      <c r="H374" s="345">
        <v>0</v>
      </c>
      <c r="I374" s="345">
        <v>0</v>
      </c>
      <c r="J374" s="569">
        <v>0</v>
      </c>
      <c r="K374" s="21">
        <v>0</v>
      </c>
      <c r="L374" s="21">
        <v>0</v>
      </c>
      <c r="M374" s="21">
        <v>0</v>
      </c>
      <c r="N374" s="21">
        <v>0</v>
      </c>
      <c r="O374" s="559">
        <f>SUM(K374:N374)</f>
        <v>0</v>
      </c>
      <c r="P374" s="21"/>
      <c r="Q374" s="21">
        <v>0</v>
      </c>
      <c r="R374" s="21">
        <v>0</v>
      </c>
      <c r="S374" s="21">
        <v>0</v>
      </c>
      <c r="T374" s="21">
        <v>0</v>
      </c>
      <c r="U374" s="21">
        <v>0</v>
      </c>
      <c r="V374" s="574">
        <v>0</v>
      </c>
      <c r="W374" s="268">
        <v>0</v>
      </c>
      <c r="X374" s="575">
        <f>SUM(V374:W374)</f>
        <v>0</v>
      </c>
      <c r="Y374" s="268">
        <v>0</v>
      </c>
      <c r="Z374" s="268">
        <v>0</v>
      </c>
      <c r="AA374" s="268">
        <v>0</v>
      </c>
      <c r="AB374" s="575">
        <f>SUM(Y374:AA374)</f>
        <v>0</v>
      </c>
      <c r="AC374" s="21">
        <v>0</v>
      </c>
      <c r="AD374" s="21">
        <v>0</v>
      </c>
      <c r="AE374" s="21">
        <v>0</v>
      </c>
      <c r="AF374" s="21">
        <v>0</v>
      </c>
      <c r="AG374" s="21">
        <v>0</v>
      </c>
      <c r="AH374" s="21">
        <v>0</v>
      </c>
      <c r="AI374" s="21">
        <v>0</v>
      </c>
      <c r="AJ374" s="559">
        <f>+Q374+R374+S374+T374+U374+X374+AB374+AC374+AD374+AE374+AF374+AG374+AH374+AI374</f>
        <v>0</v>
      </c>
      <c r="AL374" s="559">
        <f>+'DETALLE PROG. III'!D381</f>
        <v>11200000</v>
      </c>
      <c r="AN374" s="559">
        <f t="shared" ref="AN374:AN375" si="368">+O374+AJ374+AL374</f>
        <v>11200000</v>
      </c>
    </row>
    <row r="375" spans="1:41" x14ac:dyDescent="0.25">
      <c r="A375" s="361" t="s">
        <v>961</v>
      </c>
      <c r="B375" s="587" t="s">
        <v>962</v>
      </c>
      <c r="C375" s="342">
        <v>0</v>
      </c>
      <c r="D375" s="343">
        <v>0</v>
      </c>
      <c r="E375" s="343">
        <v>0</v>
      </c>
      <c r="F375" s="345">
        <v>0</v>
      </c>
      <c r="G375" s="345">
        <v>0</v>
      </c>
      <c r="H375" s="345">
        <v>0</v>
      </c>
      <c r="I375" s="345">
        <v>0</v>
      </c>
      <c r="J375" s="569">
        <v>0</v>
      </c>
      <c r="K375" s="21">
        <v>0</v>
      </c>
      <c r="L375" s="21">
        <v>0</v>
      </c>
      <c r="M375" s="21">
        <v>0</v>
      </c>
      <c r="N375" s="21">
        <v>0</v>
      </c>
      <c r="O375" s="559">
        <f>SUM(K375:N375)</f>
        <v>0</v>
      </c>
      <c r="P375" s="21"/>
      <c r="Q375" s="21">
        <v>0</v>
      </c>
      <c r="R375" s="21">
        <v>0</v>
      </c>
      <c r="S375" s="21">
        <v>0</v>
      </c>
      <c r="T375" s="21">
        <v>0</v>
      </c>
      <c r="U375" s="21">
        <v>0</v>
      </c>
      <c r="V375" s="574">
        <v>0</v>
      </c>
      <c r="W375" s="268">
        <v>0</v>
      </c>
      <c r="X375" s="575">
        <f>SUM(V375:W375)</f>
        <v>0</v>
      </c>
      <c r="Y375" s="268">
        <v>0</v>
      </c>
      <c r="Z375" s="268">
        <v>0</v>
      </c>
      <c r="AA375" s="268">
        <v>0</v>
      </c>
      <c r="AB375" s="575">
        <f>SUM(Y375:AA375)</f>
        <v>0</v>
      </c>
      <c r="AC375" s="21">
        <v>0</v>
      </c>
      <c r="AD375" s="21">
        <v>0</v>
      </c>
      <c r="AE375" s="21">
        <v>0</v>
      </c>
      <c r="AF375" s="21">
        <v>0</v>
      </c>
      <c r="AG375" s="21">
        <v>0</v>
      </c>
      <c r="AH375" s="21">
        <v>0</v>
      </c>
      <c r="AI375" s="21">
        <v>0</v>
      </c>
      <c r="AJ375" s="559">
        <f>+Q375+R375+S375+T375+U375+X375+AB375+AC375+AD375+AE375+AF375+AG375+AH375+AI375</f>
        <v>0</v>
      </c>
      <c r="AL375" s="559">
        <v>0</v>
      </c>
      <c r="AN375" s="559">
        <f t="shared" si="368"/>
        <v>0</v>
      </c>
    </row>
    <row r="376" spans="1:41" ht="15.75" thickBot="1" x14ac:dyDescent="0.3">
      <c r="A376" s="361"/>
      <c r="B376" s="604"/>
      <c r="C376" s="349"/>
      <c r="D376" s="350"/>
      <c r="E376" s="350"/>
      <c r="F376" s="605"/>
      <c r="G376" s="605"/>
      <c r="H376" s="605"/>
      <c r="I376" s="605"/>
      <c r="J376" s="606"/>
      <c r="K376" s="21"/>
      <c r="O376" s="607"/>
      <c r="P376" s="21"/>
      <c r="V376" s="608"/>
      <c r="W376" s="609"/>
      <c r="X376" s="610"/>
      <c r="AB376" s="575"/>
      <c r="AJ376" s="559"/>
      <c r="AL376" s="559"/>
      <c r="AN376" s="559"/>
    </row>
    <row r="377" spans="1:41" ht="15.75" thickBot="1" x14ac:dyDescent="0.3">
      <c r="A377" s="361"/>
      <c r="B377" s="611" t="s">
        <v>1558</v>
      </c>
      <c r="C377" s="215">
        <f t="shared" ref="C377:N377" si="369">+C11+C49+C115+C154+C322+C253+C195+C292+C344+C372</f>
        <v>904277595.34803677</v>
      </c>
      <c r="D377" s="215">
        <f t="shared" ref="D377" si="370">+D11+D49+D115+D154+D322+D253+D195+D292+D344+D372</f>
        <v>101147000</v>
      </c>
      <c r="E377" s="215">
        <f t="shared" si="369"/>
        <v>6790720</v>
      </c>
      <c r="F377" s="215">
        <f t="shared" si="369"/>
        <v>5430000</v>
      </c>
      <c r="G377" s="215">
        <f t="shared" si="369"/>
        <v>11762910</v>
      </c>
      <c r="H377" s="215">
        <f t="shared" si="369"/>
        <v>39584300</v>
      </c>
      <c r="I377" s="215">
        <f t="shared" si="369"/>
        <v>3356000</v>
      </c>
      <c r="J377" s="215">
        <f t="shared" si="369"/>
        <v>12827200.127824001</v>
      </c>
      <c r="K377" s="215">
        <f>+K11+K49+K115+K154+K322+K253+K195+K292+K344+K372</f>
        <v>1041720725.8258607</v>
      </c>
      <c r="L377" s="215">
        <f t="shared" si="369"/>
        <v>35074258.176509999</v>
      </c>
      <c r="M377" s="215">
        <f>+M11+M49+M115+M154+M322+M253+M195+M292+M344+M372</f>
        <v>43455000</v>
      </c>
      <c r="N377" s="215">
        <f t="shared" si="369"/>
        <v>253614104.81999999</v>
      </c>
      <c r="O377" s="612">
        <f>SUM(K377:N377)</f>
        <v>1373864088.8223708</v>
      </c>
      <c r="P377" s="21"/>
      <c r="Q377" s="613">
        <f>+Q11+Q49+Q115+Q154+Q322+Q253+Q195+Q292+Q344+Q372</f>
        <v>16045277.962480862</v>
      </c>
      <c r="R377" s="614">
        <f>+R11+R49+R115+R154+R322+R253+R195+R292+R344+R372</f>
        <v>404799999.9951781</v>
      </c>
      <c r="S377" s="614">
        <f t="shared" ref="S377:U377" si="371">+S11+S49+S115+S154+S322+S253+S195+S292+S344+S372</f>
        <v>874947</v>
      </c>
      <c r="T377" s="614">
        <f t="shared" si="371"/>
        <v>0</v>
      </c>
      <c r="U377" s="614">
        <f t="shared" si="371"/>
        <v>0</v>
      </c>
      <c r="V377" s="613">
        <f>+V11+V49+V115+V154+V322+V253+V195+V292+V344+V372</f>
        <v>63638188.981837966</v>
      </c>
      <c r="W377" s="614">
        <f t="shared" ref="W377:AI377" si="372">+W11+W49+W115+W154+W322+W253+W195+W292+W344+W372</f>
        <v>12217695.720000001</v>
      </c>
      <c r="X377" s="615">
        <f>+X11+X49+X115+X154+X322+X253+X195+X292+X344+X372</f>
        <v>75855884.701837972</v>
      </c>
      <c r="Y377" s="614">
        <f t="shared" si="372"/>
        <v>31248125.652512267</v>
      </c>
      <c r="Z377" s="614">
        <f t="shared" si="372"/>
        <v>737200</v>
      </c>
      <c r="AA377" s="614">
        <f t="shared" si="372"/>
        <v>102387600</v>
      </c>
      <c r="AB377" s="615">
        <f t="shared" si="372"/>
        <v>134372925.65251225</v>
      </c>
      <c r="AC377" s="614">
        <f t="shared" si="372"/>
        <v>599700</v>
      </c>
      <c r="AD377" s="614">
        <f t="shared" si="372"/>
        <v>66870000</v>
      </c>
      <c r="AE377" s="614">
        <f t="shared" si="372"/>
        <v>0</v>
      </c>
      <c r="AF377" s="614">
        <f t="shared" si="372"/>
        <v>27296865.09720521</v>
      </c>
      <c r="AG377" s="614">
        <f t="shared" si="372"/>
        <v>0</v>
      </c>
      <c r="AH377" s="614">
        <f t="shared" si="372"/>
        <v>2500000</v>
      </c>
      <c r="AI377" s="614">
        <f t="shared" si="372"/>
        <v>0</v>
      </c>
      <c r="AJ377" s="616">
        <f>+Q377+R377+S377+T377+U377+X377+AB377+AC377+AD377+AE377+AF377+AG377+AH377+AI377</f>
        <v>729215600.40921426</v>
      </c>
      <c r="AL377" s="612">
        <f>+AL11+AL49+AL115+AL154+AL322+AL253+AL195+AL292+AL344+AL372-0.01</f>
        <v>1918405661.7387142</v>
      </c>
      <c r="AN377" s="612">
        <f>+AN11+AN49+AN115+AN154+AN322+AN253+AN195+AN292+AN344+AN372</f>
        <v>4021485350.9802995</v>
      </c>
      <c r="AO377" s="21">
        <f>+AL377+AJ377+O377</f>
        <v>4021485350.9702988</v>
      </c>
    </row>
    <row r="378" spans="1:41" x14ac:dyDescent="0.25">
      <c r="B378" s="617"/>
      <c r="C378" s="345">
        <f>+C377</f>
        <v>904277595.34803677</v>
      </c>
      <c r="D378" s="345">
        <f>+D377</f>
        <v>101147000</v>
      </c>
      <c r="E378" s="345">
        <v>21190720</v>
      </c>
      <c r="F378" s="618">
        <v>13230000</v>
      </c>
      <c r="G378" s="618">
        <v>11762924</v>
      </c>
      <c r="H378" s="618">
        <v>74584300</v>
      </c>
      <c r="I378" s="618">
        <v>3356000</v>
      </c>
      <c r="J378" s="618">
        <v>27240550</v>
      </c>
      <c r="K378" s="345">
        <f>SUM(C377:J377)</f>
        <v>1085175725.4758608</v>
      </c>
      <c r="L378" s="21">
        <f>17500000-700000+50000</f>
        <v>16850000</v>
      </c>
      <c r="P378" s="21"/>
      <c r="Q378" s="21">
        <v>4670000</v>
      </c>
      <c r="R378" s="21">
        <v>230777110</v>
      </c>
      <c r="S378" s="21">
        <v>0</v>
      </c>
      <c r="T378" s="21">
        <v>0</v>
      </c>
      <c r="V378" s="268">
        <f>34649140-2600000-250000+975000+150000</f>
        <v>32924140</v>
      </c>
      <c r="W378" s="268">
        <f>+V377-V378</f>
        <v>30714048.981837966</v>
      </c>
      <c r="Y378" s="268">
        <f>2817800+150000</f>
        <v>2967800</v>
      </c>
      <c r="Z378" s="268">
        <v>0</v>
      </c>
      <c r="AA378" s="268">
        <v>102387600</v>
      </c>
      <c r="AB378" s="21">
        <f>+Y377+Z377+AA377</f>
        <v>134372925.65251225</v>
      </c>
      <c r="AC378" s="21">
        <v>0</v>
      </c>
      <c r="AD378" s="21">
        <v>105000000</v>
      </c>
      <c r="AE378" s="21">
        <v>0</v>
      </c>
      <c r="AF378" s="21">
        <v>10630000</v>
      </c>
      <c r="AJ378" s="21">
        <f>+Q377+R377+S377+T377+U377+X377+AB377+AK378+AC377+AD377+AE377+AF377+AG377+AH377+AI377</f>
        <v>729215600.40921426</v>
      </c>
      <c r="AL378" s="21">
        <f>+'DETALLE PROG. III'!D33</f>
        <v>1918405661.7487144</v>
      </c>
      <c r="AN378" s="21">
        <f>+'DETALLE PROG. III'!D388</f>
        <v>4021485351.0002999</v>
      </c>
      <c r="AO378" s="21">
        <f>+INGRESOS!C8</f>
        <v>4021485351</v>
      </c>
    </row>
    <row r="379" spans="1:41" hidden="1" x14ac:dyDescent="0.25">
      <c r="C379" s="342">
        <v>0</v>
      </c>
      <c r="D379" s="209" t="e">
        <f>+D377-#REF!</f>
        <v>#REF!</v>
      </c>
      <c r="E379" s="343">
        <v>0</v>
      </c>
      <c r="F379" s="345">
        <v>0</v>
      </c>
      <c r="G379" s="345"/>
      <c r="H379" s="345"/>
      <c r="I379" s="345"/>
      <c r="J379" s="345"/>
    </row>
    <row r="380" spans="1:41" hidden="1" x14ac:dyDescent="0.25">
      <c r="C380" s="342">
        <v>0</v>
      </c>
      <c r="D380" s="343">
        <v>0</v>
      </c>
      <c r="E380" s="343">
        <v>0</v>
      </c>
      <c r="F380" s="345">
        <v>0</v>
      </c>
      <c r="G380" s="345"/>
      <c r="H380" s="345"/>
      <c r="I380" s="345"/>
      <c r="J380" s="345"/>
      <c r="P380" s="21"/>
    </row>
    <row r="381" spans="1:41" ht="15.75" hidden="1" thickBot="1" x14ac:dyDescent="0.3">
      <c r="C381" s="349"/>
      <c r="D381" s="350"/>
      <c r="E381" s="350"/>
      <c r="F381" s="605"/>
      <c r="P381" s="21"/>
    </row>
    <row r="382" spans="1:41" ht="15.75" hidden="1" thickBot="1" x14ac:dyDescent="0.3">
      <c r="C382" s="351">
        <f>+C11+C49+C115+C154+'[7]0BJ PROGR. I-II Y III'!C317+'[7]0BJ PROGR. I-II Y III'!C250+'[7]0BJ PROGR. I-II Y III'!C189+'[7]0BJ PROGR. I-II Y III'!C287+C349+C161</f>
        <v>904277595.34803677</v>
      </c>
      <c r="D382" s="352">
        <f>+D11+D49+D115+D154+'[7]0BJ PROGR. I-II Y III'!C317+'[7]0BJ PROGR. I-II Y III'!C250+'[7]0BJ PROGR. I-II Y III'!C189+'[7]0BJ PROGR. I-II Y III'!C287+D349+D161</f>
        <v>93107000</v>
      </c>
      <c r="E382" s="352">
        <f>+E11+E49+E115+E154+'[7]0BJ PROGR. I-II Y III'!D317+'[7]0BJ PROGR. I-II Y III'!D250+'[7]0BJ PROGR. I-II Y III'!D189+'[7]0BJ PROGR. I-II Y III'!D287+E349+E161</f>
        <v>6440720</v>
      </c>
      <c r="F382" s="352">
        <f>+F11+F49+F115+F154+'[7]0BJ PROGR. I-II Y III'!E317+'[7]0BJ PROGR. I-II Y III'!E250+'[7]0BJ PROGR. I-II Y III'!E189+'[7]0BJ PROGR. I-II Y III'!E287+F349+F161</f>
        <v>5370000</v>
      </c>
      <c r="G382" s="617"/>
      <c r="H382" s="617"/>
      <c r="I382" s="617"/>
      <c r="J382" s="617"/>
      <c r="P382" s="21"/>
    </row>
    <row r="383" spans="1:41" hidden="1" x14ac:dyDescent="0.25">
      <c r="C383" s="345">
        <f>+'[7]REC.HUM'!D9</f>
        <v>0</v>
      </c>
      <c r="D383" s="345">
        <f>+'[7]GERENCIA '!C9</f>
        <v>0</v>
      </c>
      <c r="E383" s="345">
        <f>+'[7]GERENCIA '!D9</f>
        <v>0</v>
      </c>
      <c r="F383" s="618">
        <f>+[7]SECRET.CONCEJO!D9</f>
        <v>0</v>
      </c>
      <c r="G383" s="617"/>
      <c r="H383" s="617"/>
      <c r="I383" s="617"/>
      <c r="J383" s="617"/>
    </row>
    <row r="384" spans="1:41" hidden="1" x14ac:dyDescent="0.25">
      <c r="C384" s="353">
        <f>+C383-C382</f>
        <v>-904277595.34803677</v>
      </c>
      <c r="D384" s="345">
        <f>+D382-D383</f>
        <v>93107000</v>
      </c>
      <c r="E384" s="345">
        <f>+E382-E383</f>
        <v>6440720</v>
      </c>
      <c r="F384" s="345">
        <f>+F382-F383</f>
        <v>5370000</v>
      </c>
      <c r="G384" s="617"/>
      <c r="H384" s="617"/>
      <c r="I384" s="617"/>
      <c r="J384" s="617"/>
    </row>
    <row r="385" spans="2:41" hidden="1" x14ac:dyDescent="0.25">
      <c r="C385" s="345"/>
      <c r="D385" s="345">
        <f>+D158+D177+D361</f>
        <v>1572000</v>
      </c>
      <c r="E385" s="345">
        <f>+E158+E177+E361</f>
        <v>0</v>
      </c>
      <c r="F385" s="345" t="s">
        <v>1559</v>
      </c>
      <c r="G385" s="617"/>
      <c r="H385" s="617"/>
      <c r="I385" s="617"/>
      <c r="J385" s="617"/>
    </row>
    <row r="386" spans="2:41" x14ac:dyDescent="0.25">
      <c r="B386" s="617" t="s">
        <v>1560</v>
      </c>
      <c r="E386" s="345">
        <f>+E377-E378</f>
        <v>-14400000</v>
      </c>
      <c r="F386" s="345">
        <f t="shared" ref="F386:J386" si="373">+F377-F378</f>
        <v>-7800000</v>
      </c>
      <c r="G386" s="345">
        <f t="shared" si="373"/>
        <v>-14</v>
      </c>
      <c r="H386" s="345">
        <f t="shared" si="373"/>
        <v>-35000000</v>
      </c>
      <c r="I386" s="345">
        <f t="shared" si="373"/>
        <v>0</v>
      </c>
      <c r="J386" s="345">
        <f t="shared" si="373"/>
        <v>-14413349.872175999</v>
      </c>
      <c r="K386" s="209">
        <f>+K377+M377</f>
        <v>1085175725.8258607</v>
      </c>
      <c r="L386" s="21">
        <f>+L377-L378</f>
        <v>18224258.176509999</v>
      </c>
      <c r="N386" s="21">
        <v>289009546.37</v>
      </c>
      <c r="Q386" s="21">
        <f>+Q377-Q378</f>
        <v>11375277.962480862</v>
      </c>
      <c r="R386" s="21">
        <f>+R377-R378</f>
        <v>174022889.9951781</v>
      </c>
      <c r="T386" s="21">
        <f>+T377-T378</f>
        <v>0</v>
      </c>
      <c r="V386" s="268">
        <f>+V377-V378</f>
        <v>30714048.981837966</v>
      </c>
      <c r="Y386" s="268">
        <f>+Y377-Y378</f>
        <v>28280325.652512267</v>
      </c>
      <c r="Z386" s="268">
        <f>+Z377-Z378</f>
        <v>737200</v>
      </c>
      <c r="AA386" s="268">
        <f>+AA377-AA378</f>
        <v>0</v>
      </c>
      <c r="AD386" s="21">
        <f>+AD377-AD378</f>
        <v>-38130000</v>
      </c>
      <c r="AF386" s="21">
        <f>+AF377-AF378</f>
        <v>16666865.09720521</v>
      </c>
      <c r="AJ386" s="21">
        <f>+AJ377-AJ378</f>
        <v>0</v>
      </c>
      <c r="AL386" s="21">
        <f>+AL378-AL377</f>
        <v>1.0000228881835938E-2</v>
      </c>
      <c r="AN386" s="21">
        <f>+AN378-AN377</f>
        <v>2.0000457763671875E-2</v>
      </c>
      <c r="AO386" s="21">
        <f>+AN378-AO378</f>
        <v>2.9993057250976563E-4</v>
      </c>
    </row>
    <row r="387" spans="2:41" x14ac:dyDescent="0.25">
      <c r="B387" s="617"/>
      <c r="E387" s="209">
        <f>+E377-E378</f>
        <v>-14400000</v>
      </c>
      <c r="J387" s="209"/>
      <c r="K387" s="209">
        <f>+K378-K386</f>
        <v>-0.34999990463256836</v>
      </c>
      <c r="L387" s="21">
        <f>+L12+L89</f>
        <v>424977.68</v>
      </c>
      <c r="N387" s="21">
        <f>+N377-N386</f>
        <v>-35395441.550000012</v>
      </c>
      <c r="Q387" s="21">
        <f>+Q12+Q89</f>
        <v>12826370.242428061</v>
      </c>
      <c r="R387" s="21">
        <f>+R11+R89</f>
        <v>253508200.79517809</v>
      </c>
      <c r="V387" s="268">
        <f>+V11+V89</f>
        <v>39305049.58183796</v>
      </c>
      <c r="Y387" s="268">
        <f>+Y12+Y89</f>
        <v>29442090.80956953</v>
      </c>
      <c r="AF387" s="21">
        <f>+AF11+AF89</f>
        <v>19377077.507205211</v>
      </c>
    </row>
    <row r="388" spans="2:41" x14ac:dyDescent="0.25">
      <c r="B388" s="617"/>
      <c r="C388" s="617"/>
      <c r="D388" s="619"/>
      <c r="E388" s="619"/>
      <c r="F388" s="617"/>
      <c r="L388" s="21">
        <f>+L386-L387</f>
        <v>17799280.496509999</v>
      </c>
      <c r="M388" s="21" t="s">
        <v>1561</v>
      </c>
      <c r="N388" s="21">
        <f>+'DETALLE PROG. III'!D396</f>
        <v>0</v>
      </c>
      <c r="Q388" s="21">
        <f>+Q386-Q387</f>
        <v>-1451092.2799471989</v>
      </c>
      <c r="R388" s="21">
        <f>+R386-R387</f>
        <v>-79485310.799999982</v>
      </c>
      <c r="V388" s="268">
        <f>+V386-V387</f>
        <v>-8591000.599999994</v>
      </c>
      <c r="Y388" s="268">
        <f>+Y386-Y387</f>
        <v>-1161765.157057263</v>
      </c>
      <c r="AF388" s="21">
        <f>+AF386-AF387</f>
        <v>-2710212.41</v>
      </c>
    </row>
    <row r="389" spans="2:41" x14ac:dyDescent="0.25">
      <c r="B389" s="617"/>
      <c r="C389" s="617"/>
      <c r="D389" s="619"/>
      <c r="E389" s="619"/>
      <c r="F389" s="617"/>
      <c r="H389" s="209"/>
      <c r="J389" s="617" t="s">
        <v>1562</v>
      </c>
      <c r="K389" s="217">
        <v>1069040725.8186529</v>
      </c>
      <c r="L389" s="599">
        <v>35074258.176509999</v>
      </c>
      <c r="M389" s="599">
        <v>43455000</v>
      </c>
      <c r="N389" s="599">
        <v>290245104.81999999</v>
      </c>
      <c r="O389" s="599">
        <v>1437815088.8151629</v>
      </c>
      <c r="Q389" s="599">
        <v>17399577.961453751</v>
      </c>
      <c r="R389" s="599">
        <v>465599999.99919325</v>
      </c>
      <c r="S389" s="599">
        <v>874947</v>
      </c>
      <c r="T389" s="599">
        <v>0</v>
      </c>
      <c r="U389" s="599">
        <v>0</v>
      </c>
      <c r="V389" s="602">
        <v>72376885.299493566</v>
      </c>
      <c r="W389" s="602">
        <v>17000000</v>
      </c>
      <c r="X389" s="599">
        <v>89376885.299493566</v>
      </c>
      <c r="Y389" s="602">
        <v>32108787.656625852</v>
      </c>
      <c r="Z389" s="602">
        <v>737200</v>
      </c>
      <c r="AA389" s="602">
        <v>102387600</v>
      </c>
      <c r="AB389" s="599">
        <v>135233587.65662587</v>
      </c>
      <c r="AC389" s="599">
        <v>599700</v>
      </c>
      <c r="AD389" s="599">
        <v>82170000</v>
      </c>
      <c r="AE389" s="599">
        <v>0</v>
      </c>
      <c r="AF389" s="599">
        <v>30153365.097925369</v>
      </c>
      <c r="AG389" s="599">
        <v>0</v>
      </c>
      <c r="AH389" s="599">
        <v>2500000</v>
      </c>
      <c r="AI389" s="599">
        <v>0</v>
      </c>
      <c r="AJ389" s="599">
        <v>823908063.01469183</v>
      </c>
      <c r="AK389" s="599"/>
      <c r="AL389" s="599">
        <v>2007762199.1387141</v>
      </c>
      <c r="AM389" s="599"/>
      <c r="AN389" s="599">
        <v>4269485350.9785686</v>
      </c>
    </row>
    <row r="390" spans="2:41" x14ac:dyDescent="0.25">
      <c r="C390" s="617"/>
      <c r="D390" s="617"/>
      <c r="E390" s="617"/>
      <c r="F390" s="617"/>
      <c r="H390" s="209"/>
      <c r="J390" s="333" t="s">
        <v>1563</v>
      </c>
      <c r="K390" s="763">
        <f>+K389-K377</f>
        <v>27319999.99279213</v>
      </c>
      <c r="L390" s="763">
        <f t="shared" ref="L390:AJ390" si="374">+L389-L377</f>
        <v>0</v>
      </c>
      <c r="M390" s="763">
        <f t="shared" si="374"/>
        <v>0</v>
      </c>
      <c r="N390" s="763">
        <f t="shared" si="374"/>
        <v>36631000</v>
      </c>
      <c r="O390" s="763">
        <f t="shared" si="374"/>
        <v>63950999.99279213</v>
      </c>
      <c r="Q390" s="763">
        <f t="shared" si="374"/>
        <v>1354299.998972889</v>
      </c>
      <c r="R390" s="763">
        <f t="shared" si="374"/>
        <v>60800000.004015148</v>
      </c>
      <c r="S390" s="763">
        <f t="shared" si="374"/>
        <v>0</v>
      </c>
      <c r="T390" s="763">
        <f t="shared" si="374"/>
        <v>0</v>
      </c>
      <c r="U390" s="763">
        <f t="shared" si="374"/>
        <v>0</v>
      </c>
      <c r="V390" s="763">
        <f t="shared" si="374"/>
        <v>8738696.3176556006</v>
      </c>
      <c r="W390" s="763">
        <f t="shared" si="374"/>
        <v>4782304.2799999993</v>
      </c>
      <c r="X390" s="763">
        <f t="shared" si="374"/>
        <v>13521000.597655594</v>
      </c>
      <c r="Y390" s="763">
        <f t="shared" si="374"/>
        <v>860662.00411358476</v>
      </c>
      <c r="Z390" s="763">
        <f t="shared" si="374"/>
        <v>0</v>
      </c>
      <c r="AA390" s="763">
        <f t="shared" si="374"/>
        <v>0</v>
      </c>
      <c r="AB390" s="763">
        <f t="shared" si="374"/>
        <v>860662.00411361456</v>
      </c>
      <c r="AC390" s="763">
        <f t="shared" si="374"/>
        <v>0</v>
      </c>
      <c r="AD390" s="763">
        <f t="shared" si="374"/>
        <v>15300000</v>
      </c>
      <c r="AE390" s="763">
        <f t="shared" si="374"/>
        <v>0</v>
      </c>
      <c r="AF390" s="763">
        <f t="shared" si="374"/>
        <v>2856500.0007201582</v>
      </c>
      <c r="AG390" s="763">
        <f t="shared" si="374"/>
        <v>0</v>
      </c>
      <c r="AH390" s="763">
        <f t="shared" si="374"/>
        <v>0</v>
      </c>
      <c r="AI390" s="763">
        <f t="shared" si="374"/>
        <v>0</v>
      </c>
      <c r="AJ390" s="763">
        <f t="shared" si="374"/>
        <v>94692462.605477571</v>
      </c>
      <c r="AL390" s="21">
        <f>+O377</f>
        <v>1373864088.8223708</v>
      </c>
      <c r="AN390" s="21" t="s">
        <v>1564</v>
      </c>
    </row>
    <row r="391" spans="2:41" x14ac:dyDescent="0.25">
      <c r="C391" s="617"/>
      <c r="D391" s="617"/>
      <c r="E391" s="617"/>
      <c r="F391" s="617"/>
      <c r="K391" s="580">
        <v>24800000</v>
      </c>
      <c r="L391" s="580"/>
      <c r="N391" s="21">
        <v>1240000</v>
      </c>
      <c r="O391" s="580">
        <f>+K394+N400</f>
        <v>63951000</v>
      </c>
      <c r="Q391" s="21">
        <v>1255257.6399999999</v>
      </c>
      <c r="R391" s="21">
        <v>60800000</v>
      </c>
      <c r="V391" s="268">
        <f>+V390+W390</f>
        <v>13521000.5976556</v>
      </c>
      <c r="Y391" s="268">
        <v>713453.75588641316</v>
      </c>
      <c r="AD391" s="21" t="e">
        <f>+INGRESOS!#REF!</f>
        <v>#REF!</v>
      </c>
      <c r="AF391" s="21">
        <v>2709291.76</v>
      </c>
      <c r="AJ391" s="21">
        <f>+AJ389-AJ377</f>
        <v>94692462.605477571</v>
      </c>
      <c r="AL391" s="21">
        <f>+AJ377</f>
        <v>729215600.40921426</v>
      </c>
      <c r="AN391" s="21" t="s">
        <v>1565</v>
      </c>
    </row>
    <row r="392" spans="2:41" x14ac:dyDescent="0.25">
      <c r="K392" s="209">
        <v>520000</v>
      </c>
      <c r="N392" s="21">
        <v>7440000</v>
      </c>
      <c r="O392" s="209"/>
      <c r="Q392" s="21">
        <f>+Q390-Q391</f>
        <v>99042.358972889138</v>
      </c>
      <c r="R392" s="21">
        <f>+R390-R391</f>
        <v>4.0151476860046387E-3</v>
      </c>
      <c r="V392" s="268">
        <v>13373304.879999999</v>
      </c>
      <c r="Y392" s="268">
        <f>+Y390-Y391</f>
        <v>147208.2482271716</v>
      </c>
      <c r="AD392" s="21" t="e">
        <f>+AD390-AD391</f>
        <v>#REF!</v>
      </c>
      <c r="AF392" s="21">
        <f>+AF390-AF391</f>
        <v>147208.24072015844</v>
      </c>
      <c r="AJ392" s="21">
        <f>+AJ390-AJ391</f>
        <v>0</v>
      </c>
      <c r="AL392" s="21">
        <f>+'DETALLE PROG. III'!D33</f>
        <v>1918405661.7487144</v>
      </c>
      <c r="AN392" s="21" t="s">
        <v>1566</v>
      </c>
    </row>
    <row r="393" spans="2:41" ht="15.75" thickBot="1" x14ac:dyDescent="0.3">
      <c r="K393" s="209">
        <v>2000000</v>
      </c>
      <c r="N393" s="21">
        <v>1550000</v>
      </c>
      <c r="O393" s="209"/>
      <c r="Q393" s="21">
        <v>99042.36</v>
      </c>
      <c r="V393" s="268">
        <f>+V391-V392</f>
        <v>147695.71765560098</v>
      </c>
      <c r="Y393" s="268">
        <v>147208.24</v>
      </c>
      <c r="AF393" s="21">
        <v>146287.59</v>
      </c>
      <c r="AL393" s="21">
        <f>SUM(AL390:AL392)</f>
        <v>4021485350.9802995</v>
      </c>
    </row>
    <row r="394" spans="2:41" ht="15.75" thickBot="1" x14ac:dyDescent="0.3">
      <c r="K394" s="209">
        <f>SUM(K391:K393)</f>
        <v>27320000</v>
      </c>
      <c r="N394" s="21">
        <v>3100000</v>
      </c>
      <c r="Q394" s="21">
        <f>+Q392-Q393</f>
        <v>-1.0271108621964231E-3</v>
      </c>
      <c r="V394" s="268">
        <v>147695.72</v>
      </c>
      <c r="Y394" s="268">
        <f>+Y392-Y393</f>
        <v>8.2271716091781855E-3</v>
      </c>
      <c r="AF394" s="21">
        <f>+AF392-AF393</f>
        <v>920.65072015844635</v>
      </c>
      <c r="AG394" s="21">
        <v>27296865.109999999</v>
      </c>
      <c r="AL394" s="599">
        <f>+AN377-AL393</f>
        <v>0</v>
      </c>
      <c r="AN394" s="780">
        <f>+'[3]0BJ PROGR. I-II Y III'!$AL$376</f>
        <v>2007762199.1387141</v>
      </c>
      <c r="AO394" s="781" t="s">
        <v>1567</v>
      </c>
    </row>
    <row r="395" spans="2:41" x14ac:dyDescent="0.25">
      <c r="K395" s="209">
        <f>+K394-K390</f>
        <v>7.2078704833984375E-3</v>
      </c>
      <c r="N395" s="21">
        <v>15500000</v>
      </c>
      <c r="O395" s="599" t="s">
        <v>1568</v>
      </c>
      <c r="P395" s="43"/>
      <c r="Q395" s="21">
        <v>15849443.33</v>
      </c>
      <c r="R395" s="21">
        <v>316920132.47000003</v>
      </c>
      <c r="V395" s="268">
        <f>+V393-V394</f>
        <v>-2.3443990212399513E-3</v>
      </c>
      <c r="X395" s="209">
        <v>71948934.950000003</v>
      </c>
      <c r="AB395" s="21">
        <f>31070372.07+141642.2</f>
        <v>31212014.27</v>
      </c>
      <c r="AF395" s="21">
        <v>26516865.109999999</v>
      </c>
      <c r="AG395" s="21">
        <f>+AG394-AF377</f>
        <v>1.2794788926839828E-2</v>
      </c>
      <c r="AN395" s="21">
        <f>-[4]Hoja2!$H$120</f>
        <v>-92956537.401199996</v>
      </c>
    </row>
    <row r="396" spans="2:41" x14ac:dyDescent="0.25">
      <c r="N396" s="21">
        <v>3697500</v>
      </c>
      <c r="O396" s="599" t="s">
        <v>1569</v>
      </c>
      <c r="Q396" s="599">
        <f>+Q89</f>
        <v>195834.63994719789</v>
      </c>
      <c r="R396" s="599">
        <f>+R79+R88+R98+R129+R137+R145+R147+R148+R150+R158+R174+R177+R225+R237+R271+R272+R353+R356</f>
        <v>87879867.52706936</v>
      </c>
      <c r="X396" s="21">
        <f>+X57+X88</f>
        <v>3906949.7571587958</v>
      </c>
      <c r="AB396" s="21">
        <f>+AB58+AB59+AB75+AB78+AB89+AB126+AB149+AB275</f>
        <v>103160911.39705727</v>
      </c>
      <c r="AF396" s="21">
        <f>+AF57</f>
        <v>780000</v>
      </c>
      <c r="AN396" s="178">
        <v>-7600000</v>
      </c>
    </row>
    <row r="397" spans="2:41" x14ac:dyDescent="0.25">
      <c r="N397" s="21">
        <v>2508500</v>
      </c>
      <c r="O397" s="21" t="s">
        <v>963</v>
      </c>
      <c r="Q397" s="21">
        <f>SUM(Q395:Q396)</f>
        <v>16045277.969947198</v>
      </c>
      <c r="R397" s="21">
        <f>+R395+R396</f>
        <v>404799999.99706936</v>
      </c>
      <c r="X397" s="21">
        <f>SUM(X395:X396)</f>
        <v>75855884.707158804</v>
      </c>
      <c r="AB397" s="21">
        <f>+AB396+AB395</f>
        <v>134372925.66705728</v>
      </c>
      <c r="AF397" s="21">
        <f>SUM(AF395:AF396)</f>
        <v>27296865.109999999</v>
      </c>
      <c r="AN397" s="21">
        <f>1240000+7440000</f>
        <v>8680000</v>
      </c>
    </row>
    <row r="398" spans="2:41" x14ac:dyDescent="0.25">
      <c r="N398" s="21">
        <v>1450000</v>
      </c>
      <c r="O398" s="599" t="s">
        <v>1570</v>
      </c>
      <c r="P398" s="43"/>
      <c r="Q398" s="599">
        <f>+Q397-Q377</f>
        <v>7.4663367122411728E-3</v>
      </c>
      <c r="R398" s="599">
        <f>+R397-R377</f>
        <v>1.8912553787231445E-3</v>
      </c>
      <c r="X398" s="21">
        <f>+X397-X377</f>
        <v>5.3208321332931519E-3</v>
      </c>
      <c r="AB398" s="21">
        <f>+AB377</f>
        <v>134372925.65251225</v>
      </c>
      <c r="AF398" s="21">
        <f>+AF397-AF377</f>
        <v>1.2794788926839828E-2</v>
      </c>
      <c r="AN398" s="21">
        <v>2520000</v>
      </c>
    </row>
    <row r="399" spans="2:41" x14ac:dyDescent="0.25">
      <c r="N399" s="21">
        <v>145000</v>
      </c>
      <c r="AB399" s="21">
        <f>+AB397-AB398</f>
        <v>1.4545023441314697E-2</v>
      </c>
      <c r="AN399" s="21">
        <f>SUM(AN394:AN398)</f>
        <v>1918405661.737514</v>
      </c>
    </row>
    <row r="400" spans="2:41" x14ac:dyDescent="0.25">
      <c r="N400" s="599">
        <f>SUM(N391:N399)</f>
        <v>36631000</v>
      </c>
      <c r="AN400" s="21">
        <f>+AL377-AN399</f>
        <v>1.2001991271972656E-3</v>
      </c>
    </row>
    <row r="401" spans="13:14" x14ac:dyDescent="0.25">
      <c r="N401" s="21">
        <f>+N400-N390</f>
        <v>0</v>
      </c>
    </row>
    <row r="403" spans="13:14" x14ac:dyDescent="0.25">
      <c r="M403" s="21" t="s">
        <v>1571</v>
      </c>
    </row>
    <row r="404" spans="13:14" x14ac:dyDescent="0.25">
      <c r="M404" s="21" t="s">
        <v>1572</v>
      </c>
      <c r="N404" s="21">
        <v>234515104.81999999</v>
      </c>
    </row>
    <row r="405" spans="13:14" x14ac:dyDescent="0.25">
      <c r="N405" s="21">
        <v>19099000</v>
      </c>
    </row>
    <row r="406" spans="13:14" x14ac:dyDescent="0.25">
      <c r="N406" s="21">
        <f>SUM(N404:N405)</f>
        <v>253614104.81999999</v>
      </c>
    </row>
    <row r="407" spans="13:14" x14ac:dyDescent="0.25">
      <c r="N407" s="21">
        <f>+N406-N377</f>
        <v>0</v>
      </c>
    </row>
  </sheetData>
  <autoFilter ref="A1:AN387" xr:uid="{00000000-0009-0000-0000-000009000000}"/>
  <mergeCells count="2">
    <mergeCell ref="L6:O6"/>
    <mergeCell ref="Q6:AJ6"/>
  </mergeCells>
  <conditionalFormatting sqref="B93 B97 B82 B71 B63 B51 B123 B128 B136 B139 B221 B122:C122 B49 B108:C117 B107 B195 B197 B253 B359 B144:B147 B118:B121 B148:C194 E108:J116 E117:I117 E118:J122 E57 E58:J62 E52:J56 B98:J106 B137:J138 B140:J143 B52:D62 B50:J50 B196:J196 B222:J252 B388:J65541 B387:C387 B386 E386:J387 B360:J376 B83:J92 D108:D122 B129:J135 B198:J203 B205:J220 B287:J358 B254:J285 B64:J70 B1:J48 B72:J81 B377:B378 C378:K378 B379:J385 B124:J127 B94:J96 D145:J194">
    <cfRule type="top10" priority="26" stopIfTrue="1" rank="1"/>
  </conditionalFormatting>
  <conditionalFormatting sqref="B204:J204">
    <cfRule type="top10" priority="14" stopIfTrue="1" rank="1"/>
  </conditionalFormatting>
  <conditionalFormatting sqref="B286:J286">
    <cfRule type="top10" priority="25" stopIfTrue="1" rank="1"/>
  </conditionalFormatting>
  <conditionalFormatting sqref="C118:C121">
    <cfRule type="top10" priority="17" stopIfTrue="1" rank="1"/>
  </conditionalFormatting>
  <conditionalFormatting sqref="C145:C147">
    <cfRule type="top10" priority="16" stopIfTrue="1" rank="1"/>
  </conditionalFormatting>
  <conditionalFormatting sqref="C359:J359">
    <cfRule type="top10" priority="24" stopIfTrue="1" rank="1"/>
  </conditionalFormatting>
  <conditionalFormatting sqref="K12:M13">
    <cfRule type="top10" priority="1" stopIfTrue="1" rank="1"/>
  </conditionalFormatting>
  <conditionalFormatting sqref="L29:L30">
    <cfRule type="top10" priority="13" stopIfTrue="1" rank="1"/>
  </conditionalFormatting>
  <conditionalFormatting sqref="L90:L92">
    <cfRule type="top10" priority="23" stopIfTrue="1" rank="1"/>
  </conditionalFormatting>
  <conditionalFormatting sqref="M89:N92">
    <cfRule type="top10" priority="22" stopIfTrue="1" rank="1"/>
  </conditionalFormatting>
  <conditionalFormatting sqref="Q29">
    <cfRule type="top10" priority="12" stopIfTrue="1" rank="1"/>
  </conditionalFormatting>
  <conditionalFormatting sqref="Q89">
    <cfRule type="top10" priority="8" stopIfTrue="1" rank="1"/>
  </conditionalFormatting>
  <conditionalFormatting sqref="Q48:AJ48 AN48 AL48">
    <cfRule type="top10" priority="15" stopIfTrue="1" rank="1"/>
  </conditionalFormatting>
  <conditionalFormatting sqref="R29:R30 Q30">
    <cfRule type="top10" priority="11" stopIfTrue="1" rank="1"/>
  </conditionalFormatting>
  <conditionalFormatting sqref="R89">
    <cfRule type="top10" priority="7" stopIfTrue="1" rank="1"/>
  </conditionalFormatting>
  <conditionalFormatting sqref="V29:V30">
    <cfRule type="top10" priority="10" stopIfTrue="1" rank="1"/>
  </conditionalFormatting>
  <conditionalFormatting sqref="V89">
    <cfRule type="top10" priority="6" stopIfTrue="1" rank="1"/>
  </conditionalFormatting>
  <conditionalFormatting sqref="Y29:Y30">
    <cfRule type="top10" priority="9" stopIfTrue="1" rank="1"/>
  </conditionalFormatting>
  <conditionalFormatting sqref="Y89">
    <cfRule type="top10" priority="5" stopIfTrue="1" rank="1"/>
  </conditionalFormatting>
  <conditionalFormatting sqref="AD62">
    <cfRule type="top10" priority="2" stopIfTrue="1" rank="1"/>
  </conditionalFormatting>
  <conditionalFormatting sqref="AF29:AF30">
    <cfRule type="top10" priority="3" stopIfTrue="1" rank="1"/>
  </conditionalFormatting>
  <conditionalFormatting sqref="AF89">
    <cfRule type="top10" priority="4" stopIfTrue="1" rank="1"/>
  </conditionalFormatting>
  <pageMargins left="0" right="0" top="0.15748031496062992" bottom="0.59055118110236227" header="0.31496062992125984" footer="0.70866141732283472"/>
  <pageSetup scale="75" orientation="portrait" horizontalDpi="360" verticalDpi="360" r:id="rId1"/>
  <headerFooter>
    <oddHeader xml:space="preserve">&amp;R
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3F47-1192-4AB7-A0DE-F704FF57B85B}">
  <dimension ref="A8:AN15"/>
  <sheetViews>
    <sheetView topLeftCell="K7" workbookViewId="0">
      <selection activeCell="R16" sqref="R16"/>
    </sheetView>
  </sheetViews>
  <sheetFormatPr baseColWidth="10" defaultColWidth="11.42578125" defaultRowHeight="15" x14ac:dyDescent="0.25"/>
  <cols>
    <col min="3" max="40" width="11.42578125" style="178"/>
  </cols>
  <sheetData>
    <row r="8" spans="1:35" x14ac:dyDescent="0.25">
      <c r="A8" t="s">
        <v>423</v>
      </c>
      <c r="B8" t="s">
        <v>424</v>
      </c>
      <c r="C8" s="178">
        <v>3308410.55</v>
      </c>
      <c r="D8" s="178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3308410.55</v>
      </c>
      <c r="L8" s="178">
        <v>0</v>
      </c>
      <c r="M8" s="178">
        <v>0</v>
      </c>
      <c r="N8" s="178">
        <v>0</v>
      </c>
      <c r="O8" s="178">
        <v>3308410.55</v>
      </c>
      <c r="Q8" s="178">
        <v>54096</v>
      </c>
      <c r="R8" s="178">
        <v>1040782</v>
      </c>
      <c r="S8" s="178">
        <v>0</v>
      </c>
      <c r="T8" s="178">
        <v>0</v>
      </c>
      <c r="U8" s="178">
        <v>0</v>
      </c>
      <c r="V8" s="178">
        <v>174329</v>
      </c>
      <c r="W8" s="178">
        <v>0</v>
      </c>
      <c r="X8" s="178">
        <v>174329</v>
      </c>
      <c r="Y8" s="178">
        <v>141642.20000000001</v>
      </c>
      <c r="Z8" s="178">
        <v>0</v>
      </c>
      <c r="AA8" s="178">
        <v>0</v>
      </c>
      <c r="AB8" s="178">
        <v>141642.20000000001</v>
      </c>
      <c r="AC8" s="178">
        <v>0</v>
      </c>
      <c r="AD8" s="178">
        <v>0</v>
      </c>
      <c r="AE8" s="178">
        <v>0</v>
      </c>
      <c r="AF8" s="178">
        <v>79900.800000000003</v>
      </c>
      <c r="AG8" s="178">
        <v>0</v>
      </c>
      <c r="AH8" s="178">
        <v>0</v>
      </c>
      <c r="AI8" s="178">
        <v>0</v>
      </c>
    </row>
    <row r="9" spans="1:35" x14ac:dyDescent="0.25">
      <c r="A9" t="s">
        <v>423</v>
      </c>
      <c r="B9" t="s">
        <v>424</v>
      </c>
      <c r="C9" s="178">
        <v>3354622.9890522189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3354622.9890522189</v>
      </c>
      <c r="L9" s="178">
        <v>0</v>
      </c>
      <c r="M9" s="178">
        <v>0</v>
      </c>
      <c r="N9" s="178">
        <v>0</v>
      </c>
      <c r="O9" s="178">
        <v>3354622.9890522189</v>
      </c>
      <c r="Q9" s="178">
        <v>54678.305058666738</v>
      </c>
      <c r="R9" s="178">
        <v>1046369.5362025081</v>
      </c>
      <c r="S9" s="178">
        <v>0</v>
      </c>
      <c r="T9" s="178">
        <v>0</v>
      </c>
      <c r="U9" s="178">
        <v>0</v>
      </c>
      <c r="V9" s="178">
        <v>176205.64484800003</v>
      </c>
      <c r="W9" s="178">
        <v>0</v>
      </c>
      <c r="X9" s="178">
        <v>176205.64484800003</v>
      </c>
      <c r="Y9" s="178">
        <v>143167.08643900004</v>
      </c>
      <c r="Z9" s="178">
        <v>0</v>
      </c>
      <c r="AA9" s="178">
        <v>0</v>
      </c>
      <c r="AB9" s="178">
        <v>143167.08643900004</v>
      </c>
      <c r="AC9" s="178">
        <v>0</v>
      </c>
      <c r="AD9" s="178">
        <v>0</v>
      </c>
      <c r="AE9" s="178">
        <v>0</v>
      </c>
      <c r="AF9" s="178">
        <v>80760.920555333345</v>
      </c>
      <c r="AG9" s="178">
        <v>0</v>
      </c>
      <c r="AH9" s="178">
        <v>0</v>
      </c>
      <c r="AI9" s="178">
        <v>0</v>
      </c>
    </row>
    <row r="11" spans="1:35" x14ac:dyDescent="0.25">
      <c r="K11" s="178">
        <f>+K8-+K9</f>
        <v>-46212.439052219037</v>
      </c>
      <c r="L11" s="178">
        <f t="shared" ref="L11:AI11" si="0">+L8-+L9</f>
        <v>0</v>
      </c>
      <c r="M11" s="178">
        <f t="shared" si="0"/>
        <v>0</v>
      </c>
      <c r="N11" s="178">
        <f t="shared" si="0"/>
        <v>0</v>
      </c>
      <c r="O11" s="472">
        <f t="shared" si="0"/>
        <v>-46212.439052219037</v>
      </c>
      <c r="P11" s="178">
        <f t="shared" si="0"/>
        <v>0</v>
      </c>
      <c r="Q11" s="178">
        <f t="shared" si="0"/>
        <v>-582.30505866673775</v>
      </c>
      <c r="R11" s="178">
        <f t="shared" si="0"/>
        <v>-5587.5362025081413</v>
      </c>
      <c r="S11" s="178">
        <f t="shared" si="0"/>
        <v>0</v>
      </c>
      <c r="T11" s="178">
        <f t="shared" si="0"/>
        <v>0</v>
      </c>
      <c r="U11" s="178">
        <f t="shared" si="0"/>
        <v>0</v>
      </c>
      <c r="V11" s="178">
        <f t="shared" si="0"/>
        <v>-1876.6448480000254</v>
      </c>
      <c r="W11" s="178">
        <f t="shared" si="0"/>
        <v>0</v>
      </c>
      <c r="X11" s="178">
        <f t="shared" si="0"/>
        <v>-1876.6448480000254</v>
      </c>
      <c r="Y11" s="178">
        <f t="shared" si="0"/>
        <v>-1524.8864390000235</v>
      </c>
      <c r="Z11" s="178">
        <f t="shared" si="0"/>
        <v>0</v>
      </c>
      <c r="AA11" s="178">
        <f t="shared" si="0"/>
        <v>0</v>
      </c>
      <c r="AB11" s="178">
        <f t="shared" si="0"/>
        <v>-1524.8864390000235</v>
      </c>
      <c r="AC11" s="178">
        <f t="shared" si="0"/>
        <v>0</v>
      </c>
      <c r="AD11" s="178">
        <f t="shared" si="0"/>
        <v>0</v>
      </c>
      <c r="AE11" s="178">
        <f t="shared" si="0"/>
        <v>0</v>
      </c>
      <c r="AF11" s="178">
        <f t="shared" si="0"/>
        <v>-860.12055533334205</v>
      </c>
      <c r="AG11" s="178">
        <f t="shared" si="0"/>
        <v>0</v>
      </c>
      <c r="AH11" s="178">
        <f t="shared" si="0"/>
        <v>0</v>
      </c>
      <c r="AI11" s="178">
        <f t="shared" si="0"/>
        <v>0</v>
      </c>
    </row>
    <row r="15" spans="1:35" x14ac:dyDescent="0.25">
      <c r="R15" s="178">
        <f>+Q11+R11+V11+Y11+AF11</f>
        <v>-10431.49310350827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382"/>
  <sheetViews>
    <sheetView zoomScale="80" zoomScaleNormal="80" workbookViewId="0">
      <pane xSplit="10" ySplit="7" topLeftCell="AA243" activePane="bottomRight" state="frozen"/>
      <selection pane="topRight" activeCell="F33" sqref="F33"/>
      <selection pane="bottomLeft" activeCell="F33" sqref="F33"/>
      <selection pane="bottomRight" activeCell="AO256" sqref="AO256"/>
    </sheetView>
  </sheetViews>
  <sheetFormatPr baseColWidth="10" defaultColWidth="11.42578125" defaultRowHeight="15" x14ac:dyDescent="0.25"/>
  <cols>
    <col min="1" max="1" width="2" bestFit="1" customWidth="1"/>
    <col min="2" max="2" width="2.85546875" customWidth="1"/>
    <col min="3" max="3" width="5" customWidth="1"/>
    <col min="4" max="4" width="3.28515625" customWidth="1"/>
    <col min="5" max="5" width="4.85546875" customWidth="1"/>
    <col min="6" max="6" width="3.7109375" customWidth="1"/>
    <col min="7" max="7" width="10.7109375" customWidth="1"/>
    <col min="8" max="8" width="2.7109375" customWidth="1"/>
    <col min="9" max="9" width="10.5703125" style="19" customWidth="1"/>
    <col min="10" max="10" width="40.85546875" style="20" customWidth="1"/>
    <col min="11" max="11" width="19.42578125" style="209" customWidth="1"/>
    <col min="12" max="12" width="15.140625" style="209" customWidth="1"/>
    <col min="13" max="13" width="16.140625" style="209" customWidth="1"/>
    <col min="14" max="14" width="17.42578125" style="209" customWidth="1"/>
    <col min="15" max="15" width="18.42578125" style="209" customWidth="1"/>
    <col min="16" max="16" width="2.7109375" style="42" customWidth="1"/>
    <col min="17" max="17" width="15.7109375" style="209" customWidth="1"/>
    <col min="18" max="18" width="17.140625" style="209" customWidth="1"/>
    <col min="19" max="19" width="14.85546875" style="209" customWidth="1"/>
    <col min="20" max="21" width="14.28515625" style="209" customWidth="1"/>
    <col min="22" max="22" width="16" style="199" customWidth="1"/>
    <col min="23" max="23" width="15.140625" style="199" customWidth="1"/>
    <col min="24" max="24" width="15.85546875" style="209" customWidth="1"/>
    <col min="25" max="25" width="16.85546875" style="199" customWidth="1"/>
    <col min="26" max="26" width="15.85546875" style="199" customWidth="1"/>
    <col min="27" max="27" width="16.85546875" style="199" customWidth="1"/>
    <col min="28" max="28" width="17.140625" style="209" customWidth="1"/>
    <col min="29" max="29" width="16.140625" style="209" customWidth="1"/>
    <col min="30" max="30" width="16.85546875" style="209" customWidth="1"/>
    <col min="31" max="31" width="14.28515625" style="209" customWidth="1"/>
    <col min="32" max="32" width="16.140625" style="209" customWidth="1"/>
    <col min="33" max="33" width="14.28515625" style="209" customWidth="1"/>
    <col min="34" max="34" width="14.85546875" style="209" customWidth="1"/>
    <col min="35" max="35" width="14.28515625" style="209" customWidth="1"/>
    <col min="36" max="36" width="18.5703125" style="209" customWidth="1"/>
    <col min="37" max="37" width="2.7109375" style="209" customWidth="1"/>
    <col min="38" max="38" width="19.42578125" style="209" customWidth="1"/>
    <col min="39" max="39" width="2.7109375" style="209" customWidth="1"/>
    <col min="40" max="40" width="19.7109375" style="209" customWidth="1"/>
    <col min="41" max="41" width="25.5703125" style="20" customWidth="1"/>
    <col min="42" max="42" width="14.42578125" style="20" customWidth="1"/>
    <col min="43" max="51" width="11.5703125" style="20" customWidth="1"/>
  </cols>
  <sheetData>
    <row r="1" spans="1:49" ht="16.5" x14ac:dyDescent="0.25">
      <c r="A1" s="38" t="s">
        <v>0</v>
      </c>
      <c r="J1" s="35"/>
      <c r="K1" s="201"/>
      <c r="L1" s="201"/>
      <c r="M1" s="201"/>
      <c r="P1" s="209"/>
      <c r="Q1" s="201"/>
      <c r="AL1" s="202"/>
      <c r="AM1" s="201"/>
      <c r="AN1" s="21"/>
    </row>
    <row r="2" spans="1:49" ht="16.5" x14ac:dyDescent="0.25">
      <c r="A2" s="38" t="s">
        <v>1</v>
      </c>
      <c r="J2" s="35"/>
      <c r="K2" s="201"/>
      <c r="L2" s="202"/>
      <c r="P2" s="209"/>
      <c r="Q2" s="201"/>
      <c r="AL2" s="202"/>
      <c r="AM2" s="20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49" ht="16.5" x14ac:dyDescent="0.25">
      <c r="A3" s="39" t="str">
        <f>INGRESOS!$A$3</f>
        <v>PRESUPUESTO ORDINARIO 2023</v>
      </c>
      <c r="J3" s="37"/>
      <c r="K3" s="203"/>
      <c r="L3" s="203"/>
      <c r="M3" s="203"/>
      <c r="P3" s="209"/>
      <c r="Q3" s="203"/>
      <c r="AL3" s="202"/>
      <c r="AM3" s="203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16.5" x14ac:dyDescent="0.25">
      <c r="A4" s="39" t="s">
        <v>397</v>
      </c>
      <c r="J4" s="37"/>
      <c r="K4" s="203"/>
      <c r="L4" s="203"/>
      <c r="M4" s="203"/>
      <c r="Q4" s="203"/>
      <c r="AL4" s="202"/>
      <c r="AM4" s="203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ht="31.9" customHeight="1" thickBot="1" x14ac:dyDescent="0.3">
      <c r="AG5" s="209" t="s">
        <v>14</v>
      </c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ht="66.599999999999994" customHeight="1" thickBot="1" x14ac:dyDescent="0.3">
      <c r="A6" s="840" t="s">
        <v>964</v>
      </c>
      <c r="B6" s="840"/>
      <c r="C6" s="840"/>
      <c r="D6" s="840"/>
      <c r="E6" s="840"/>
      <c r="F6" s="840"/>
      <c r="G6" s="272" t="s">
        <v>1573</v>
      </c>
      <c r="H6" s="272"/>
      <c r="I6" s="272" t="s">
        <v>1574</v>
      </c>
      <c r="J6" s="41" t="s">
        <v>398</v>
      </c>
      <c r="K6" s="834" t="s">
        <v>1575</v>
      </c>
      <c r="L6" s="835"/>
      <c r="M6" s="835"/>
      <c r="N6" s="835"/>
      <c r="O6" s="836"/>
      <c r="Q6" s="837" t="s">
        <v>1504</v>
      </c>
      <c r="R6" s="838"/>
      <c r="S6" s="838"/>
      <c r="T6" s="838"/>
      <c r="U6" s="838"/>
      <c r="V6" s="838"/>
      <c r="W6" s="838"/>
      <c r="X6" s="838"/>
      <c r="Y6" s="838"/>
      <c r="Z6" s="838"/>
      <c r="AA6" s="838"/>
      <c r="AB6" s="838"/>
      <c r="AC6" s="838"/>
      <c r="AD6" s="838"/>
      <c r="AE6" s="838"/>
      <c r="AF6" s="838"/>
      <c r="AG6" s="838"/>
      <c r="AH6" s="838"/>
      <c r="AI6" s="838"/>
      <c r="AJ6" s="839"/>
      <c r="AL6" s="204" t="s">
        <v>186</v>
      </c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20" customFormat="1" ht="48.75" thickBot="1" x14ac:dyDescent="0.3">
      <c r="A7" s="3"/>
      <c r="B7" s="3"/>
      <c r="C7" s="3"/>
      <c r="D7" s="3"/>
      <c r="E7" s="3"/>
      <c r="F7" s="3"/>
      <c r="G7" s="15" t="s">
        <v>965</v>
      </c>
      <c r="H7"/>
      <c r="I7" s="22"/>
      <c r="J7" s="23"/>
      <c r="K7" s="270" t="s">
        <v>1513</v>
      </c>
      <c r="L7" s="271" t="s">
        <v>1514</v>
      </c>
      <c r="M7" s="271" t="s">
        <v>1515</v>
      </c>
      <c r="N7" s="271" t="s">
        <v>1516</v>
      </c>
      <c r="O7" s="204" t="s">
        <v>1517</v>
      </c>
      <c r="P7" s="42"/>
      <c r="Q7" s="262" t="s">
        <v>1576</v>
      </c>
      <c r="R7" s="263" t="s">
        <v>1519</v>
      </c>
      <c r="S7" s="263" t="s">
        <v>1520</v>
      </c>
      <c r="T7" s="263" t="s">
        <v>1521</v>
      </c>
      <c r="U7" s="264" t="s">
        <v>1522</v>
      </c>
      <c r="V7" s="196" t="s">
        <v>1523</v>
      </c>
      <c r="W7" s="197" t="s">
        <v>1577</v>
      </c>
      <c r="X7" s="223" t="s">
        <v>1525</v>
      </c>
      <c r="Y7" s="197" t="s">
        <v>1578</v>
      </c>
      <c r="Z7" s="197" t="s">
        <v>1579</v>
      </c>
      <c r="AA7" s="197" t="s">
        <v>1528</v>
      </c>
      <c r="AB7" s="222" t="s">
        <v>1529</v>
      </c>
      <c r="AC7" s="221" t="s">
        <v>1530</v>
      </c>
      <c r="AD7" s="222" t="s">
        <v>1531</v>
      </c>
      <c r="AE7" s="222" t="s">
        <v>1532</v>
      </c>
      <c r="AF7" s="222" t="s">
        <v>1533</v>
      </c>
      <c r="AG7" s="222" t="s">
        <v>1534</v>
      </c>
      <c r="AH7" s="222" t="s">
        <v>1535</v>
      </c>
      <c r="AI7" s="222" t="s">
        <v>1536</v>
      </c>
      <c r="AJ7" s="204" t="s">
        <v>1537</v>
      </c>
      <c r="AK7" s="209"/>
      <c r="AL7" s="204" t="s">
        <v>1580</v>
      </c>
      <c r="AM7" s="209"/>
      <c r="AN7" s="204" t="s">
        <v>1581</v>
      </c>
      <c r="AO7" s="21"/>
      <c r="AP7" s="21"/>
      <c r="AQ7" s="21"/>
      <c r="AR7" s="21"/>
      <c r="AS7" s="21"/>
      <c r="AT7" s="21"/>
      <c r="AU7" s="21"/>
      <c r="AV7" s="21"/>
      <c r="AW7" s="21"/>
    </row>
    <row r="8" spans="1:49" s="20" customFormat="1" ht="15.75" thickBot="1" x14ac:dyDescent="0.3">
      <c r="A8" s="171" t="s">
        <v>966</v>
      </c>
      <c r="B8" s="186" t="s">
        <v>967</v>
      </c>
      <c r="C8" s="186"/>
      <c r="D8" s="186"/>
      <c r="E8" s="186"/>
      <c r="F8" s="186"/>
      <c r="G8" s="186"/>
      <c r="H8" s="193"/>
      <c r="I8" s="194"/>
      <c r="J8" s="195"/>
      <c r="K8" s="205">
        <f t="shared" ref="K8:AN8" si="0">+K10+K163+K193</f>
        <v>1033680725.8258609</v>
      </c>
      <c r="L8" s="219">
        <f t="shared" si="0"/>
        <v>33274258.176509999</v>
      </c>
      <c r="M8" s="219">
        <f t="shared" si="0"/>
        <v>0</v>
      </c>
      <c r="N8" s="219">
        <f t="shared" si="0"/>
        <v>253614104.81999999</v>
      </c>
      <c r="O8" s="218">
        <f>+O10+O163+O193</f>
        <v>1320569088.8223708</v>
      </c>
      <c r="P8" s="42"/>
      <c r="Q8" s="205">
        <f>+Q10+Q163+Q193</f>
        <v>15335277.962480864</v>
      </c>
      <c r="R8" s="219">
        <f t="shared" si="0"/>
        <v>360374089.9951781</v>
      </c>
      <c r="S8" s="219">
        <f t="shared" si="0"/>
        <v>874947</v>
      </c>
      <c r="T8" s="219">
        <f>+T10+T163+T193</f>
        <v>0</v>
      </c>
      <c r="U8" s="229">
        <f t="shared" si="0"/>
        <v>0</v>
      </c>
      <c r="V8" s="246">
        <f t="shared" si="0"/>
        <v>61273888.981837958</v>
      </c>
      <c r="W8" s="247">
        <f t="shared" si="0"/>
        <v>12217695.720000001</v>
      </c>
      <c r="X8" s="229">
        <f t="shared" si="0"/>
        <v>73491584.701837957</v>
      </c>
      <c r="Y8" s="220">
        <f t="shared" si="0"/>
        <v>31248125.652512267</v>
      </c>
      <c r="Z8" s="220">
        <f t="shared" si="0"/>
        <v>737200</v>
      </c>
      <c r="AA8" s="220">
        <f t="shared" si="0"/>
        <v>97895000</v>
      </c>
      <c r="AB8" s="219">
        <f t="shared" si="0"/>
        <v>129880325.65251228</v>
      </c>
      <c r="AC8" s="205">
        <f t="shared" si="0"/>
        <v>599700</v>
      </c>
      <c r="AD8" s="219">
        <f t="shared" si="0"/>
        <v>66870000</v>
      </c>
      <c r="AE8" s="219">
        <f t="shared" si="0"/>
        <v>0</v>
      </c>
      <c r="AF8" s="219">
        <f t="shared" si="0"/>
        <v>26941865.09720521</v>
      </c>
      <c r="AG8" s="219">
        <f t="shared" si="0"/>
        <v>0</v>
      </c>
      <c r="AH8" s="219">
        <f t="shared" si="0"/>
        <v>2500000</v>
      </c>
      <c r="AI8" s="219">
        <f t="shared" si="0"/>
        <v>0</v>
      </c>
      <c r="AJ8" s="218">
        <f t="shared" si="0"/>
        <v>676867790.40921438</v>
      </c>
      <c r="AK8" s="209"/>
      <c r="AL8" s="218">
        <f>+AL10+AL163+AL193</f>
        <v>4000000</v>
      </c>
      <c r="AM8" s="209"/>
      <c r="AN8" s="218">
        <f t="shared" si="0"/>
        <v>2001436879.2315853</v>
      </c>
      <c r="AO8" s="21"/>
      <c r="AP8" s="21"/>
      <c r="AQ8" s="21"/>
      <c r="AR8" s="21"/>
      <c r="AS8" s="21"/>
      <c r="AT8" s="21"/>
      <c r="AU8" s="21"/>
      <c r="AV8" s="21"/>
      <c r="AW8" s="21"/>
    </row>
    <row r="9" spans="1:49" s="20" customFormat="1" x14ac:dyDescent="0.25">
      <c r="A9" s="3"/>
      <c r="B9" s="3"/>
      <c r="C9" s="3"/>
      <c r="D9" s="3"/>
      <c r="E9" s="3"/>
      <c r="F9" s="3"/>
      <c r="G9" s="3"/>
      <c r="H9"/>
      <c r="I9" s="24">
        <v>0</v>
      </c>
      <c r="J9" s="25" t="s">
        <v>190</v>
      </c>
      <c r="K9" s="211"/>
      <c r="L9" s="210"/>
      <c r="M9" s="210"/>
      <c r="N9" s="210"/>
      <c r="O9" s="206"/>
      <c r="P9" s="42"/>
      <c r="Q9" s="234"/>
      <c r="R9" s="235"/>
      <c r="S9" s="235"/>
      <c r="T9" s="235"/>
      <c r="U9" s="236"/>
      <c r="V9" s="248"/>
      <c r="W9" s="249"/>
      <c r="X9" s="236"/>
      <c r="Y9" s="198"/>
      <c r="Z9" s="198"/>
      <c r="AA9" s="198"/>
      <c r="AB9" s="210"/>
      <c r="AC9" s="234"/>
      <c r="AD9" s="235"/>
      <c r="AE9" s="235"/>
      <c r="AF9" s="235"/>
      <c r="AG9" s="235"/>
      <c r="AH9" s="235"/>
      <c r="AI9" s="235"/>
      <c r="AJ9" s="206"/>
      <c r="AK9" s="209"/>
      <c r="AL9" s="206"/>
      <c r="AM9" s="209"/>
      <c r="AN9" s="206"/>
      <c r="AO9" s="21"/>
      <c r="AP9" s="21"/>
      <c r="AQ9" s="21"/>
      <c r="AR9" s="21"/>
      <c r="AS9" s="21"/>
      <c r="AT9" s="21"/>
      <c r="AU9" s="21"/>
      <c r="AV9" s="21"/>
      <c r="AW9" s="21"/>
    </row>
    <row r="10" spans="1:49" s="20" customFormat="1" x14ac:dyDescent="0.25">
      <c r="A10" s="3"/>
      <c r="B10" s="5" t="s">
        <v>968</v>
      </c>
      <c r="C10" s="6" t="s">
        <v>969</v>
      </c>
      <c r="D10" s="6"/>
      <c r="E10" s="6"/>
      <c r="F10" s="6"/>
      <c r="G10" s="3"/>
      <c r="H10"/>
      <c r="I10" s="22"/>
      <c r="J10" s="23"/>
      <c r="K10" s="211">
        <f>+K12+K50</f>
        <v>1029740725.8258609</v>
      </c>
      <c r="L10" s="210">
        <f t="shared" ref="L10:AF10" si="1">+L12+L50</f>
        <v>33274258.176509999</v>
      </c>
      <c r="M10" s="210">
        <f t="shared" si="1"/>
        <v>0</v>
      </c>
      <c r="N10" s="210">
        <f t="shared" si="1"/>
        <v>0</v>
      </c>
      <c r="O10" s="206">
        <f>+O12+O50</f>
        <v>1063014984.0023708</v>
      </c>
      <c r="P10" s="42"/>
      <c r="Q10" s="211">
        <f>+Q12+Q50</f>
        <v>14980277.962480864</v>
      </c>
      <c r="R10" s="210">
        <f t="shared" si="1"/>
        <v>341775371.9951781</v>
      </c>
      <c r="S10" s="210">
        <f t="shared" si="1"/>
        <v>674947</v>
      </c>
      <c r="T10" s="210">
        <f>+T12+T50</f>
        <v>0</v>
      </c>
      <c r="U10" s="224">
        <f t="shared" si="1"/>
        <v>0</v>
      </c>
      <c r="V10" s="241">
        <f t="shared" si="1"/>
        <v>61167388.981837958</v>
      </c>
      <c r="W10" s="237">
        <f t="shared" si="1"/>
        <v>12217695.720000001</v>
      </c>
      <c r="X10" s="224">
        <f t="shared" si="1"/>
        <v>73385084.701837957</v>
      </c>
      <c r="Y10" s="198">
        <f t="shared" si="1"/>
        <v>31141625.652512267</v>
      </c>
      <c r="Z10" s="198">
        <f t="shared" si="1"/>
        <v>737200</v>
      </c>
      <c r="AA10" s="198">
        <f t="shared" si="1"/>
        <v>97895000</v>
      </c>
      <c r="AB10" s="210">
        <f t="shared" si="1"/>
        <v>129773825.65251228</v>
      </c>
      <c r="AC10" s="211">
        <f t="shared" si="1"/>
        <v>599700</v>
      </c>
      <c r="AD10" s="210">
        <f t="shared" si="1"/>
        <v>66870000</v>
      </c>
      <c r="AE10" s="210">
        <f t="shared" si="1"/>
        <v>0</v>
      </c>
      <c r="AF10" s="210">
        <f t="shared" si="1"/>
        <v>26160865.09720521</v>
      </c>
      <c r="AG10" s="210">
        <f>+AG12+AG50</f>
        <v>0</v>
      </c>
      <c r="AH10" s="210">
        <f>+AH12+AH50</f>
        <v>2500000</v>
      </c>
      <c r="AI10" s="210">
        <f>+AI12+AI50</f>
        <v>0</v>
      </c>
      <c r="AJ10" s="206">
        <f>+AJ12+AJ50</f>
        <v>656720072.40921438</v>
      </c>
      <c r="AK10" s="209"/>
      <c r="AL10" s="206">
        <f>+AL12+AL50</f>
        <v>0</v>
      </c>
      <c r="AM10" s="209"/>
      <c r="AN10" s="206">
        <f>+AN12+AN50</f>
        <v>1719735056.4115853</v>
      </c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s="20" customFormat="1" ht="6.6" customHeight="1" x14ac:dyDescent="0.25">
      <c r="A11" s="3"/>
      <c r="B11" s="5"/>
      <c r="C11" s="6"/>
      <c r="D11" s="6"/>
      <c r="E11" s="6"/>
      <c r="F11" s="6"/>
      <c r="G11" s="3"/>
      <c r="H11"/>
      <c r="I11" s="22"/>
      <c r="J11" s="23"/>
      <c r="K11" s="211"/>
      <c r="L11" s="210"/>
      <c r="M11" s="210"/>
      <c r="N11" s="210"/>
      <c r="O11" s="206"/>
      <c r="P11" s="42"/>
      <c r="Q11" s="211"/>
      <c r="R11" s="210"/>
      <c r="S11" s="210"/>
      <c r="T11" s="210"/>
      <c r="U11" s="224"/>
      <c r="V11" s="241"/>
      <c r="W11" s="237"/>
      <c r="X11" s="224"/>
      <c r="Y11" s="198"/>
      <c r="Z11" s="198"/>
      <c r="AA11" s="198"/>
      <c r="AB11" s="210"/>
      <c r="AC11" s="211"/>
      <c r="AD11" s="210"/>
      <c r="AE11" s="210"/>
      <c r="AF11" s="210"/>
      <c r="AG11" s="210"/>
      <c r="AH11" s="210"/>
      <c r="AI11" s="210"/>
      <c r="AJ11" s="208"/>
      <c r="AK11" s="209"/>
      <c r="AL11" s="208"/>
      <c r="AM11" s="209"/>
      <c r="AN11" s="208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s="20" customFormat="1" x14ac:dyDescent="0.25">
      <c r="A12" s="3"/>
      <c r="B12" s="3"/>
      <c r="C12" s="5" t="s">
        <v>970</v>
      </c>
      <c r="D12" s="6" t="s">
        <v>190</v>
      </c>
      <c r="E12" s="6"/>
      <c r="F12" s="3"/>
      <c r="G12" s="5" t="s">
        <v>970</v>
      </c>
      <c r="H12"/>
      <c r="I12" s="22"/>
      <c r="J12" s="23"/>
      <c r="K12" s="207">
        <f t="shared" ref="K12:AN12" si="2">+K14+K36</f>
        <v>895420015.91552913</v>
      </c>
      <c r="L12" s="217">
        <f t="shared" si="2"/>
        <v>27199280.496509999</v>
      </c>
      <c r="M12" s="217">
        <f t="shared" si="2"/>
        <v>0</v>
      </c>
      <c r="N12" s="217">
        <f t="shared" si="2"/>
        <v>0</v>
      </c>
      <c r="O12" s="214">
        <f t="shared" si="2"/>
        <v>922619296.41203904</v>
      </c>
      <c r="P12" s="42"/>
      <c r="Q12" s="207">
        <f>+Q14+Q36</f>
        <v>12434700.962533666</v>
      </c>
      <c r="R12" s="217">
        <f t="shared" si="2"/>
        <v>249594161.26810873</v>
      </c>
      <c r="S12" s="217">
        <f t="shared" si="2"/>
        <v>0</v>
      </c>
      <c r="T12" s="217">
        <f>+T14+T36</f>
        <v>0</v>
      </c>
      <c r="U12" s="225">
        <f t="shared" si="2"/>
        <v>0</v>
      </c>
      <c r="V12" s="242">
        <f t="shared" si="2"/>
        <v>38698099.824679166</v>
      </c>
      <c r="W12" s="238">
        <f t="shared" si="2"/>
        <v>0</v>
      </c>
      <c r="X12" s="225">
        <f t="shared" si="2"/>
        <v>38698099.824679166</v>
      </c>
      <c r="Y12" s="200">
        <f t="shared" si="2"/>
        <v>28545468.015455</v>
      </c>
      <c r="Z12" s="200">
        <f t="shared" si="2"/>
        <v>0</v>
      </c>
      <c r="AA12" s="200">
        <f t="shared" si="2"/>
        <v>0</v>
      </c>
      <c r="AB12" s="217">
        <f t="shared" si="2"/>
        <v>28545468.015455</v>
      </c>
      <c r="AC12" s="207">
        <f t="shared" si="2"/>
        <v>0</v>
      </c>
      <c r="AD12" s="217">
        <f t="shared" si="2"/>
        <v>0</v>
      </c>
      <c r="AE12" s="217">
        <f t="shared" si="2"/>
        <v>0</v>
      </c>
      <c r="AF12" s="217">
        <f t="shared" si="2"/>
        <v>19076725.747597501</v>
      </c>
      <c r="AG12" s="217">
        <f>+AG14+AG36</f>
        <v>0</v>
      </c>
      <c r="AH12" s="217">
        <f>+AH14+AH36</f>
        <v>0</v>
      </c>
      <c r="AI12" s="217">
        <f>+AI14+AI36</f>
        <v>0</v>
      </c>
      <c r="AJ12" s="214">
        <f>+AJ14+AJ36</f>
        <v>348349155.81837404</v>
      </c>
      <c r="AK12" s="209"/>
      <c r="AL12" s="214">
        <f>+AL14+AL36</f>
        <v>0</v>
      </c>
      <c r="AM12" s="209"/>
      <c r="AN12" s="214">
        <f t="shared" si="2"/>
        <v>1270968452.2304132</v>
      </c>
      <c r="AO12" s="21"/>
      <c r="AP12" s="21"/>
      <c r="AQ12" s="21"/>
      <c r="AR12" s="21"/>
      <c r="AS12" s="21"/>
      <c r="AT12" s="21"/>
      <c r="AU12" s="21"/>
      <c r="AV12" s="21"/>
      <c r="AW12" s="21"/>
    </row>
    <row r="13" spans="1:49" s="20" customFormat="1" ht="9.6" customHeight="1" x14ac:dyDescent="0.25">
      <c r="A13" s="3"/>
      <c r="B13" s="3"/>
      <c r="C13" s="5"/>
      <c r="D13" s="6"/>
      <c r="E13" s="6"/>
      <c r="F13" s="3"/>
      <c r="G13" s="5"/>
      <c r="H13"/>
      <c r="I13" s="22"/>
      <c r="J13" s="23"/>
      <c r="K13" s="226"/>
      <c r="L13" s="209"/>
      <c r="M13" s="209"/>
      <c r="N13" s="209"/>
      <c r="O13" s="208"/>
      <c r="P13" s="42"/>
      <c r="Q13" s="226"/>
      <c r="R13" s="209"/>
      <c r="S13" s="209"/>
      <c r="T13" s="209"/>
      <c r="U13" s="227"/>
      <c r="V13" s="243"/>
      <c r="W13" s="239"/>
      <c r="X13" s="227"/>
      <c r="Y13" s="199"/>
      <c r="Z13" s="199"/>
      <c r="AA13" s="199"/>
      <c r="AB13" s="209"/>
      <c r="AC13" s="226"/>
      <c r="AD13" s="209"/>
      <c r="AE13" s="209"/>
      <c r="AF13" s="209"/>
      <c r="AG13" s="209"/>
      <c r="AH13" s="209"/>
      <c r="AI13" s="209"/>
      <c r="AJ13" s="208"/>
      <c r="AK13" s="209"/>
      <c r="AL13" s="208"/>
      <c r="AM13" s="209"/>
      <c r="AN13" s="208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1:49" s="20" customFormat="1" x14ac:dyDescent="0.25">
      <c r="A14" s="3"/>
      <c r="B14" s="3"/>
      <c r="C14" s="5"/>
      <c r="D14" s="10" t="s">
        <v>971</v>
      </c>
      <c r="E14" s="3" t="s">
        <v>972</v>
      </c>
      <c r="F14" s="3"/>
      <c r="G14" s="3"/>
      <c r="H14"/>
      <c r="I14" s="22"/>
      <c r="J14" s="23"/>
      <c r="K14" s="207">
        <f>SUM(K15:K35)</f>
        <v>762106746.76850224</v>
      </c>
      <c r="L14" s="217">
        <f t="shared" ref="L14:AN14" si="3">SUM(L15:L35)</f>
        <v>23019625.01371</v>
      </c>
      <c r="M14" s="217">
        <f t="shared" si="3"/>
        <v>0</v>
      </c>
      <c r="N14" s="217">
        <f t="shared" si="3"/>
        <v>0</v>
      </c>
      <c r="O14" s="214">
        <f>SUM(O15:O35)</f>
        <v>785126371.78221214</v>
      </c>
      <c r="P14" s="42"/>
      <c r="Q14" s="207">
        <f>SUM(Q15:Q35)</f>
        <v>10523886.940633666</v>
      </c>
      <c r="R14" s="217">
        <f t="shared" si="3"/>
        <v>211239557.45610872</v>
      </c>
      <c r="S14" s="217">
        <f t="shared" si="3"/>
        <v>0</v>
      </c>
      <c r="T14" s="217">
        <f>SUM(T15:T35)</f>
        <v>0</v>
      </c>
      <c r="U14" s="225">
        <f t="shared" si="3"/>
        <v>0</v>
      </c>
      <c r="V14" s="242">
        <f t="shared" si="3"/>
        <v>32751445.164579168</v>
      </c>
      <c r="W14" s="238">
        <f t="shared" si="3"/>
        <v>0</v>
      </c>
      <c r="X14" s="225">
        <f t="shared" si="3"/>
        <v>32751445.164579168</v>
      </c>
      <c r="Y14" s="200">
        <f t="shared" si="3"/>
        <v>24158946.683254998</v>
      </c>
      <c r="Z14" s="200">
        <f t="shared" si="3"/>
        <v>0</v>
      </c>
      <c r="AA14" s="200">
        <f t="shared" si="3"/>
        <v>0</v>
      </c>
      <c r="AB14" s="217">
        <f t="shared" si="3"/>
        <v>24158946.683254998</v>
      </c>
      <c r="AC14" s="207">
        <f t="shared" si="3"/>
        <v>0</v>
      </c>
      <c r="AD14" s="217">
        <f t="shared" si="3"/>
        <v>0</v>
      </c>
      <c r="AE14" s="217">
        <f t="shared" si="3"/>
        <v>0</v>
      </c>
      <c r="AF14" s="217">
        <f t="shared" si="3"/>
        <v>16145246.047497502</v>
      </c>
      <c r="AG14" s="217">
        <f>SUM(AG15:AG35)</f>
        <v>0</v>
      </c>
      <c r="AH14" s="217">
        <f>SUM(AH15:AH35)</f>
        <v>0</v>
      </c>
      <c r="AI14" s="217">
        <f>SUM(AI15:AI35)</f>
        <v>0</v>
      </c>
      <c r="AJ14" s="214">
        <f t="shared" si="3"/>
        <v>294819082.29207402</v>
      </c>
      <c r="AK14" s="209"/>
      <c r="AL14" s="214">
        <f>SUM(AL15:AL35)</f>
        <v>0</v>
      </c>
      <c r="AM14" s="209"/>
      <c r="AN14" s="214">
        <f t="shared" si="3"/>
        <v>1079945454.0742862</v>
      </c>
      <c r="AO14" s="21"/>
      <c r="AP14" s="21"/>
      <c r="AQ14" s="21"/>
      <c r="AR14" s="21"/>
      <c r="AS14" s="21"/>
      <c r="AT14" s="21"/>
      <c r="AU14" s="21"/>
      <c r="AV14" s="21"/>
      <c r="AW14" s="21"/>
    </row>
    <row r="15" spans="1:49" s="20" customFormat="1" x14ac:dyDescent="0.25">
      <c r="A15" s="3"/>
      <c r="B15" s="3"/>
      <c r="C15" s="3"/>
      <c r="D15" s="187"/>
      <c r="E15" s="187"/>
      <c r="F15" s="3"/>
      <c r="G15" s="5" t="s">
        <v>971</v>
      </c>
      <c r="H15"/>
      <c r="I15" s="24" t="s">
        <v>1538</v>
      </c>
      <c r="J15" s="25" t="s">
        <v>404</v>
      </c>
      <c r="K15" s="211"/>
      <c r="L15" s="210"/>
      <c r="M15" s="210"/>
      <c r="N15" s="210"/>
      <c r="O15" s="206"/>
      <c r="P15" s="42"/>
      <c r="Q15" s="211"/>
      <c r="R15" s="210"/>
      <c r="S15" s="210"/>
      <c r="T15" s="210"/>
      <c r="U15" s="224"/>
      <c r="V15" s="241"/>
      <c r="W15" s="237"/>
      <c r="X15" s="224"/>
      <c r="Y15" s="198"/>
      <c r="Z15" s="198"/>
      <c r="AA15" s="198"/>
      <c r="AB15" s="210"/>
      <c r="AC15" s="211"/>
      <c r="AD15" s="210"/>
      <c r="AE15" s="210"/>
      <c r="AF15" s="210"/>
      <c r="AG15" s="210"/>
      <c r="AH15" s="210"/>
      <c r="AI15" s="210"/>
      <c r="AJ15" s="206"/>
      <c r="AK15" s="209"/>
      <c r="AL15" s="206"/>
      <c r="AM15" s="209"/>
      <c r="AN15" s="206"/>
      <c r="AO15" s="21"/>
      <c r="AP15" s="21"/>
      <c r="AQ15" s="21"/>
      <c r="AR15" s="21"/>
      <c r="AS15" s="21"/>
      <c r="AT15" s="21"/>
      <c r="AU15" s="21"/>
      <c r="AV15" s="21"/>
      <c r="AW15" s="21"/>
    </row>
    <row r="16" spans="1:49" s="20" customFormat="1" x14ac:dyDescent="0.25">
      <c r="A16" s="3"/>
      <c r="B16" s="3"/>
      <c r="C16" s="3"/>
      <c r="D16" s="187"/>
      <c r="E16" s="187"/>
      <c r="F16" s="3"/>
      <c r="G16" s="10" t="s">
        <v>971</v>
      </c>
      <c r="H16"/>
      <c r="I16" s="22" t="s">
        <v>405</v>
      </c>
      <c r="J16" s="23" t="s">
        <v>406</v>
      </c>
      <c r="K16" s="226">
        <f>+'0BJ PROGR. I-II Y III'!K15</f>
        <v>393219724.5</v>
      </c>
      <c r="L16" s="209">
        <f>+'0BJ PROGR. I-II Y III'!L15</f>
        <v>14054868</v>
      </c>
      <c r="M16" s="209">
        <f>+'0BJ PROGR. I-II Y III'!M15</f>
        <v>0</v>
      </c>
      <c r="N16" s="209">
        <f>+'0BJ PROGR. I-II Y III'!N15</f>
        <v>0</v>
      </c>
      <c r="O16" s="208">
        <f>SUM(K16:N16)</f>
        <v>407274592.5</v>
      </c>
      <c r="P16" s="42"/>
      <c r="Q16" s="226">
        <f>+'0BJ PROGR. I-II Y III'!Q15</f>
        <v>8746214.7599999998</v>
      </c>
      <c r="R16" s="209">
        <f>+'0BJ PROGR. I-II Y III'!R15</f>
        <v>121321142.45</v>
      </c>
      <c r="S16" s="209">
        <f>+'0BJ PROGR. I-II Y III'!S15</f>
        <v>0</v>
      </c>
      <c r="T16" s="209">
        <f>+'0BJ PROGR. I-II Y III'!T15</f>
        <v>0</v>
      </c>
      <c r="U16" s="227">
        <f>+'0BJ PROGR. I-II Y III'!U15</f>
        <v>0</v>
      </c>
      <c r="V16" s="243">
        <f>+'0BJ PROGR. I-II Y III'!V15</f>
        <v>12918330</v>
      </c>
      <c r="W16" s="239">
        <f>+'0BJ PROGR. I-II Y III'!W15</f>
        <v>0</v>
      </c>
      <c r="X16" s="227">
        <f t="shared" ref="X16:X35" si="4">SUM(V16:W16)</f>
        <v>12918330</v>
      </c>
      <c r="Y16" s="239">
        <f>+'0BJ PROGR. I-II Y III'!Y15</f>
        <v>12918330.15</v>
      </c>
      <c r="Z16" s="239">
        <f>+'0BJ PROGR. I-II Y III'!Z15</f>
        <v>0</v>
      </c>
      <c r="AA16" s="239">
        <f>+'0BJ PROGR. I-II Y III'!AA15</f>
        <v>0</v>
      </c>
      <c r="AB16" s="209">
        <f>SUM(Y16:AA16)</f>
        <v>12918330.15</v>
      </c>
      <c r="AC16" s="226">
        <f>+'0BJ PROGR. I-II Y III'!AC15</f>
        <v>0</v>
      </c>
      <c r="AD16" s="209">
        <f>+'0BJ PROGR. I-II Y III'!AD15</f>
        <v>0</v>
      </c>
      <c r="AE16" s="209">
        <f>+'0BJ PROGR. I-II Y III'!AE15</f>
        <v>0</v>
      </c>
      <c r="AF16" s="209">
        <f>+'0BJ PROGR. I-II Y III'!AF15</f>
        <v>12918330.199999999</v>
      </c>
      <c r="AG16" s="209">
        <f>+'0BJ PROGR. I-II Y III'!AG15</f>
        <v>0</v>
      </c>
      <c r="AH16" s="209">
        <f>+'0BJ PROGR. I-II Y III'!AH15</f>
        <v>0</v>
      </c>
      <c r="AI16" s="209">
        <f>+'0BJ PROGR. I-II Y III'!AI15</f>
        <v>0</v>
      </c>
      <c r="AJ16" s="208">
        <f>+Q16+R16+S16+T16+U16++X16+AB16+AC16+AD16+AE16+AF16+AG16+AH16+AI16</f>
        <v>168822347.56</v>
      </c>
      <c r="AK16" s="209"/>
      <c r="AL16" s="208">
        <v>0</v>
      </c>
      <c r="AM16" s="209"/>
      <c r="AN16" s="208">
        <f>+O16+AJ16+AL16</f>
        <v>576096940.05999994</v>
      </c>
      <c r="AO16" s="21"/>
      <c r="AP16" s="21"/>
      <c r="AQ16" s="21"/>
      <c r="AR16" s="21"/>
      <c r="AS16" s="21"/>
      <c r="AT16" s="21"/>
      <c r="AU16" s="21"/>
      <c r="AV16" s="21"/>
      <c r="AW16" s="21"/>
    </row>
    <row r="17" spans="1:49" s="20" customFormat="1" x14ac:dyDescent="0.25">
      <c r="A17" s="3"/>
      <c r="B17" s="3"/>
      <c r="C17" s="3"/>
      <c r="D17" s="187"/>
      <c r="E17" s="187"/>
      <c r="F17" s="3"/>
      <c r="G17" s="10" t="s">
        <v>971</v>
      </c>
      <c r="H17"/>
      <c r="I17" s="22" t="s">
        <v>407</v>
      </c>
      <c r="J17" s="23" t="s">
        <v>408</v>
      </c>
      <c r="K17" s="226">
        <f>+'0BJ PROGR. I-II Y III'!K16</f>
        <v>0</v>
      </c>
      <c r="L17" s="209">
        <f>+'0BJ PROGR. I-II Y III'!L16</f>
        <v>0</v>
      </c>
      <c r="M17" s="209">
        <f>+'0BJ PROGR. I-II Y III'!M16</f>
        <v>0</v>
      </c>
      <c r="N17" s="209">
        <f>+'0BJ PROGR. I-II Y III'!N16</f>
        <v>0</v>
      </c>
      <c r="O17" s="208">
        <f>SUM(K17:N17)</f>
        <v>0</v>
      </c>
      <c r="P17" s="42"/>
      <c r="Q17" s="226">
        <f>+'0BJ PROGR. I-II Y III'!Q16</f>
        <v>0</v>
      </c>
      <c r="R17" s="209">
        <f>+'0BJ PROGR. I-II Y III'!R16</f>
        <v>0</v>
      </c>
      <c r="S17" s="209">
        <f>+'0BJ PROGR. I-II Y III'!S16</f>
        <v>0</v>
      </c>
      <c r="T17" s="209">
        <f>+'0BJ PROGR. I-II Y III'!T16</f>
        <v>0</v>
      </c>
      <c r="U17" s="227">
        <f>+'0BJ PROGR. I-II Y III'!U16</f>
        <v>0</v>
      </c>
      <c r="V17" s="243">
        <f>+'0BJ PROGR. I-II Y III'!V16</f>
        <v>0</v>
      </c>
      <c r="W17" s="239">
        <f>+'0BJ PROGR. I-II Y III'!W16</f>
        <v>0</v>
      </c>
      <c r="X17" s="227">
        <f t="shared" si="4"/>
        <v>0</v>
      </c>
      <c r="Y17" s="239">
        <f>+'0BJ PROGR. I-II Y III'!Y16</f>
        <v>0</v>
      </c>
      <c r="Z17" s="239">
        <f>+'0BJ PROGR. I-II Y III'!Z16</f>
        <v>0</v>
      </c>
      <c r="AA17" s="239">
        <f>+'0BJ PROGR. I-II Y III'!AA16</f>
        <v>0</v>
      </c>
      <c r="AB17" s="209">
        <f>SUM(Y17:AA17)</f>
        <v>0</v>
      </c>
      <c r="AC17" s="226">
        <f>+'0BJ PROGR. I-II Y III'!AC16</f>
        <v>0</v>
      </c>
      <c r="AD17" s="209">
        <f>+'0BJ PROGR. I-II Y III'!AD16</f>
        <v>0</v>
      </c>
      <c r="AE17" s="209">
        <f>+'0BJ PROGR. I-II Y III'!AE16</f>
        <v>0</v>
      </c>
      <c r="AF17" s="209">
        <f>+'0BJ PROGR. I-II Y III'!AF16</f>
        <v>0</v>
      </c>
      <c r="AG17" s="209">
        <f>+'0BJ PROGR. I-II Y III'!AG16</f>
        <v>0</v>
      </c>
      <c r="AH17" s="209">
        <f>+'0BJ PROGR. I-II Y III'!AH16</f>
        <v>0</v>
      </c>
      <c r="AI17" s="209">
        <f>+'0BJ PROGR. I-II Y III'!AI16</f>
        <v>0</v>
      </c>
      <c r="AJ17" s="208">
        <f t="shared" ref="AJ17:AJ26" si="5">+Q17+R17+S17+T17+U17++X17+AB17+AC17+AD17+AE17+AF17+AG17+AH17+AI17</f>
        <v>0</v>
      </c>
      <c r="AK17" s="209"/>
      <c r="AL17" s="208">
        <v>0</v>
      </c>
      <c r="AM17" s="209"/>
      <c r="AN17" s="208">
        <f>+O17+AJ17+AL17</f>
        <v>0</v>
      </c>
      <c r="AO17" s="21"/>
      <c r="AP17" s="21"/>
      <c r="AQ17" s="21"/>
      <c r="AR17" s="21"/>
      <c r="AS17" s="21"/>
      <c r="AT17" s="21"/>
      <c r="AU17" s="21"/>
      <c r="AV17" s="21"/>
      <c r="AW17" s="21"/>
    </row>
    <row r="18" spans="1:49" s="20" customFormat="1" x14ac:dyDescent="0.25">
      <c r="A18" s="3"/>
      <c r="B18" s="3"/>
      <c r="C18" s="3"/>
      <c r="D18" s="187"/>
      <c r="E18" s="187"/>
      <c r="F18" s="3"/>
      <c r="G18" s="10" t="s">
        <v>971</v>
      </c>
      <c r="H18"/>
      <c r="I18" s="22" t="s">
        <v>409</v>
      </c>
      <c r="J18" s="23" t="s">
        <v>410</v>
      </c>
      <c r="K18" s="226">
        <f>+'0BJ PROGR. I-II Y III'!K17</f>
        <v>0</v>
      </c>
      <c r="L18" s="209">
        <f>+'0BJ PROGR. I-II Y III'!L17</f>
        <v>0</v>
      </c>
      <c r="M18" s="209">
        <f>+'0BJ PROGR. I-II Y III'!M17</f>
        <v>0</v>
      </c>
      <c r="N18" s="209">
        <f>+'0BJ PROGR. I-II Y III'!N17</f>
        <v>0</v>
      </c>
      <c r="O18" s="208">
        <f>SUM(K18:N18)</f>
        <v>0</v>
      </c>
      <c r="P18" s="42"/>
      <c r="Q18" s="226">
        <f>+'0BJ PROGR. I-II Y III'!Q17</f>
        <v>0</v>
      </c>
      <c r="R18" s="209">
        <f>+'0BJ PROGR. I-II Y III'!R17</f>
        <v>0</v>
      </c>
      <c r="S18" s="209">
        <f>+'0BJ PROGR. I-II Y III'!S17</f>
        <v>0</v>
      </c>
      <c r="T18" s="209">
        <f>+'0BJ PROGR. I-II Y III'!T17</f>
        <v>0</v>
      </c>
      <c r="U18" s="227">
        <f>+'0BJ PROGR. I-II Y III'!U17</f>
        <v>0</v>
      </c>
      <c r="V18" s="243">
        <f>+'0BJ PROGR. I-II Y III'!V17</f>
        <v>0</v>
      </c>
      <c r="W18" s="239">
        <f>+'0BJ PROGR. I-II Y III'!W17</f>
        <v>0</v>
      </c>
      <c r="X18" s="227">
        <f t="shared" si="4"/>
        <v>0</v>
      </c>
      <c r="Y18" s="239">
        <f>+'0BJ PROGR. I-II Y III'!Y17</f>
        <v>0</v>
      </c>
      <c r="Z18" s="239">
        <f>+'0BJ PROGR. I-II Y III'!Z17</f>
        <v>0</v>
      </c>
      <c r="AA18" s="239">
        <f>+'0BJ PROGR. I-II Y III'!AA17</f>
        <v>0</v>
      </c>
      <c r="AB18" s="209">
        <f>SUM(Y18:AA18)</f>
        <v>0</v>
      </c>
      <c r="AC18" s="226">
        <f>+'0BJ PROGR. I-II Y III'!AC17</f>
        <v>0</v>
      </c>
      <c r="AD18" s="209">
        <f>+'0BJ PROGR. I-II Y III'!AD17</f>
        <v>0</v>
      </c>
      <c r="AE18" s="209">
        <f>+'0BJ PROGR. I-II Y III'!AE17</f>
        <v>0</v>
      </c>
      <c r="AF18" s="209">
        <f>+'0BJ PROGR. I-II Y III'!AF17</f>
        <v>0</v>
      </c>
      <c r="AG18" s="209">
        <f>+'0BJ PROGR. I-II Y III'!AG17</f>
        <v>0</v>
      </c>
      <c r="AH18" s="209">
        <f>+'0BJ PROGR. I-II Y III'!AH17</f>
        <v>0</v>
      </c>
      <c r="AI18" s="209">
        <f>+'0BJ PROGR. I-II Y III'!AI17</f>
        <v>0</v>
      </c>
      <c r="AJ18" s="208">
        <f t="shared" si="5"/>
        <v>0</v>
      </c>
      <c r="AK18" s="209"/>
      <c r="AL18" s="208">
        <v>0</v>
      </c>
      <c r="AM18" s="209"/>
      <c r="AN18" s="208">
        <f>+O18+AJ18+AL18</f>
        <v>0</v>
      </c>
      <c r="AO18" s="21"/>
      <c r="AP18" s="21"/>
      <c r="AQ18" s="21"/>
      <c r="AR18" s="21"/>
      <c r="AS18" s="21"/>
      <c r="AT18" s="21"/>
      <c r="AU18" s="21"/>
      <c r="AV18" s="21"/>
      <c r="AW18" s="21"/>
    </row>
    <row r="19" spans="1:49" s="20" customFormat="1" x14ac:dyDescent="0.25">
      <c r="A19" s="3"/>
      <c r="B19" s="3"/>
      <c r="C19" s="3"/>
      <c r="D19" s="187"/>
      <c r="E19" s="187"/>
      <c r="F19" s="3"/>
      <c r="G19" s="10" t="s">
        <v>971</v>
      </c>
      <c r="H19"/>
      <c r="I19" s="22" t="s">
        <v>411</v>
      </c>
      <c r="J19" s="23" t="s">
        <v>412</v>
      </c>
      <c r="K19" s="226">
        <f>+'0BJ PROGR. I-II Y III'!K18</f>
        <v>0</v>
      </c>
      <c r="L19" s="209">
        <f>+'0BJ PROGR. I-II Y III'!L18</f>
        <v>0</v>
      </c>
      <c r="M19" s="209">
        <f>+'0BJ PROGR. I-II Y III'!M18</f>
        <v>0</v>
      </c>
      <c r="N19" s="209">
        <f>+'0BJ PROGR. I-II Y III'!N18</f>
        <v>0</v>
      </c>
      <c r="O19" s="208">
        <f>SUM(K19:N19)</f>
        <v>0</v>
      </c>
      <c r="P19" s="42"/>
      <c r="Q19" s="226">
        <f>+'0BJ PROGR. I-II Y III'!Q18</f>
        <v>0</v>
      </c>
      <c r="R19" s="209">
        <f>+'0BJ PROGR. I-II Y III'!R18</f>
        <v>0</v>
      </c>
      <c r="S19" s="209">
        <f>+'0BJ PROGR. I-II Y III'!S18</f>
        <v>0</v>
      </c>
      <c r="T19" s="209">
        <f>+'0BJ PROGR. I-II Y III'!T18</f>
        <v>0</v>
      </c>
      <c r="U19" s="227">
        <f>+'0BJ PROGR. I-II Y III'!U18</f>
        <v>0</v>
      </c>
      <c r="V19" s="243">
        <f>+'0BJ PROGR. I-II Y III'!V18</f>
        <v>0</v>
      </c>
      <c r="W19" s="239">
        <f>+'0BJ PROGR. I-II Y III'!W18</f>
        <v>0</v>
      </c>
      <c r="X19" s="227">
        <f t="shared" si="4"/>
        <v>0</v>
      </c>
      <c r="Y19" s="239">
        <f>+'0BJ PROGR. I-II Y III'!Y18</f>
        <v>0</v>
      </c>
      <c r="Z19" s="239">
        <f>+'0BJ PROGR. I-II Y III'!Z18</f>
        <v>0</v>
      </c>
      <c r="AA19" s="239">
        <f>+'0BJ PROGR. I-II Y III'!AA18</f>
        <v>0</v>
      </c>
      <c r="AB19" s="209">
        <f>SUM(Y19:AA19)</f>
        <v>0</v>
      </c>
      <c r="AC19" s="226">
        <f>+'0BJ PROGR. I-II Y III'!AC18</f>
        <v>0</v>
      </c>
      <c r="AD19" s="209">
        <f>+'0BJ PROGR. I-II Y III'!AD18</f>
        <v>0</v>
      </c>
      <c r="AE19" s="209">
        <f>+'0BJ PROGR. I-II Y III'!AE18</f>
        <v>0</v>
      </c>
      <c r="AF19" s="209">
        <f>+'0BJ PROGR. I-II Y III'!AF18</f>
        <v>0</v>
      </c>
      <c r="AG19" s="209">
        <f>+'0BJ PROGR. I-II Y III'!AG18</f>
        <v>0</v>
      </c>
      <c r="AH19" s="209">
        <f>+'0BJ PROGR. I-II Y III'!AH18</f>
        <v>0</v>
      </c>
      <c r="AI19" s="209">
        <f>+'0BJ PROGR. I-II Y III'!AI18</f>
        <v>0</v>
      </c>
      <c r="AJ19" s="208">
        <f t="shared" si="5"/>
        <v>0</v>
      </c>
      <c r="AK19" s="209"/>
      <c r="AL19" s="208">
        <v>0</v>
      </c>
      <c r="AM19" s="209"/>
      <c r="AN19" s="208">
        <f>+O19+AJ19+AL19</f>
        <v>0</v>
      </c>
      <c r="AO19" s="21"/>
      <c r="AP19" s="21"/>
      <c r="AQ19" s="21"/>
      <c r="AR19" s="21"/>
      <c r="AS19" s="21"/>
      <c r="AT19" s="21"/>
      <c r="AU19" s="21"/>
      <c r="AV19" s="21"/>
      <c r="AW19" s="21"/>
    </row>
    <row r="20" spans="1:49" s="20" customFormat="1" x14ac:dyDescent="0.25">
      <c r="A20" s="3"/>
      <c r="B20" s="3"/>
      <c r="C20" s="3"/>
      <c r="D20" s="187"/>
      <c r="E20" s="187"/>
      <c r="F20" s="3"/>
      <c r="G20" s="10" t="s">
        <v>971</v>
      </c>
      <c r="H20"/>
      <c r="I20" s="22" t="s">
        <v>413</v>
      </c>
      <c r="J20" s="23" t="s">
        <v>414</v>
      </c>
      <c r="K20" s="226">
        <f>+'0BJ PROGR. I-II Y III'!K19</f>
        <v>3610676</v>
      </c>
      <c r="L20" s="209">
        <f>+'0BJ PROGR. I-II Y III'!L19</f>
        <v>0</v>
      </c>
      <c r="M20" s="209">
        <f>+'0BJ PROGR. I-II Y III'!M19</f>
        <v>0</v>
      </c>
      <c r="N20" s="209">
        <f>+'0BJ PROGR. I-II Y III'!N19</f>
        <v>0</v>
      </c>
      <c r="O20" s="208">
        <f>SUM(K20:N20)</f>
        <v>3610676</v>
      </c>
      <c r="P20" s="42"/>
      <c r="Q20" s="226">
        <f>+'0BJ PROGR. I-II Y III'!Q19</f>
        <v>0</v>
      </c>
      <c r="R20" s="209">
        <f>+'0BJ PROGR. I-II Y III'!R19</f>
        <v>0</v>
      </c>
      <c r="S20" s="209">
        <f>+'0BJ PROGR. I-II Y III'!S19</f>
        <v>0</v>
      </c>
      <c r="T20" s="209">
        <f>+'0BJ PROGR. I-II Y III'!T19</f>
        <v>0</v>
      </c>
      <c r="U20" s="227">
        <f>+'0BJ PROGR. I-II Y III'!U19</f>
        <v>0</v>
      </c>
      <c r="V20" s="243">
        <f>+'0BJ PROGR. I-II Y III'!V19</f>
        <v>0</v>
      </c>
      <c r="W20" s="239">
        <f>+'0BJ PROGR. I-II Y III'!W19</f>
        <v>0</v>
      </c>
      <c r="X20" s="227">
        <f t="shared" si="4"/>
        <v>0</v>
      </c>
      <c r="Y20" s="239">
        <f>+'0BJ PROGR. I-II Y III'!Y19</f>
        <v>0</v>
      </c>
      <c r="Z20" s="239">
        <f>+'0BJ PROGR. I-II Y III'!Z19</f>
        <v>0</v>
      </c>
      <c r="AA20" s="239">
        <f>+'0BJ PROGR. I-II Y III'!AA19</f>
        <v>0</v>
      </c>
      <c r="AB20" s="209">
        <f>SUM(Y20:AA20)</f>
        <v>0</v>
      </c>
      <c r="AC20" s="226">
        <f>+'0BJ PROGR. I-II Y III'!AC19</f>
        <v>0</v>
      </c>
      <c r="AD20" s="209">
        <f>+'0BJ PROGR. I-II Y III'!AD19</f>
        <v>0</v>
      </c>
      <c r="AE20" s="209">
        <f>+'0BJ PROGR. I-II Y III'!AE19</f>
        <v>0</v>
      </c>
      <c r="AF20" s="209">
        <f>+'0BJ PROGR. I-II Y III'!AF19</f>
        <v>0</v>
      </c>
      <c r="AG20" s="209">
        <f>+'0BJ PROGR. I-II Y III'!AG19</f>
        <v>0</v>
      </c>
      <c r="AH20" s="209">
        <f>+'0BJ PROGR. I-II Y III'!AH19</f>
        <v>0</v>
      </c>
      <c r="AI20" s="209">
        <f>+'0BJ PROGR. I-II Y III'!AI19</f>
        <v>0</v>
      </c>
      <c r="AJ20" s="208">
        <f t="shared" si="5"/>
        <v>0</v>
      </c>
      <c r="AK20" s="209"/>
      <c r="AL20" s="208">
        <v>0</v>
      </c>
      <c r="AM20" s="209"/>
      <c r="AN20" s="208">
        <f>+O20+AJ20+AL20</f>
        <v>3610676</v>
      </c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49" s="20" customFormat="1" x14ac:dyDescent="0.25">
      <c r="A21" s="3"/>
      <c r="B21" s="3"/>
      <c r="C21" s="3"/>
      <c r="D21" s="187"/>
      <c r="E21" s="187"/>
      <c r="F21" s="3"/>
      <c r="G21" s="5" t="s">
        <v>971</v>
      </c>
      <c r="H21"/>
      <c r="I21" s="24" t="s">
        <v>415</v>
      </c>
      <c r="J21" s="25" t="s">
        <v>416</v>
      </c>
      <c r="K21" s="226"/>
      <c r="L21" s="209"/>
      <c r="M21" s="209"/>
      <c r="N21" s="209"/>
      <c r="O21" s="206"/>
      <c r="P21" s="42"/>
      <c r="Q21" s="226"/>
      <c r="R21" s="209"/>
      <c r="S21" s="209"/>
      <c r="T21" s="209"/>
      <c r="U21" s="227"/>
      <c r="V21" s="243"/>
      <c r="W21" s="239"/>
      <c r="X21" s="224"/>
      <c r="Y21" s="239"/>
      <c r="Z21" s="239"/>
      <c r="AA21" s="239"/>
      <c r="AB21" s="210"/>
      <c r="AC21" s="226"/>
      <c r="AD21" s="209"/>
      <c r="AE21" s="209"/>
      <c r="AF21" s="209"/>
      <c r="AG21" s="209"/>
      <c r="AH21" s="209"/>
      <c r="AI21" s="209"/>
      <c r="AJ21" s="208">
        <f t="shared" si="5"/>
        <v>0</v>
      </c>
      <c r="AK21" s="209"/>
      <c r="AL21" s="206"/>
      <c r="AM21" s="209"/>
      <c r="AN21" s="206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49" s="20" customFormat="1" x14ac:dyDescent="0.25">
      <c r="A22" s="3"/>
      <c r="B22" s="3"/>
      <c r="C22" s="3"/>
      <c r="D22" s="187"/>
      <c r="E22" s="187"/>
      <c r="F22" s="3"/>
      <c r="G22" s="10" t="s">
        <v>971</v>
      </c>
      <c r="H22"/>
      <c r="I22" s="22" t="s">
        <v>417</v>
      </c>
      <c r="J22" s="23" t="s">
        <v>418</v>
      </c>
      <c r="K22" s="226">
        <f>+'0BJ PROGR. I-II Y III'!K21</f>
        <v>0</v>
      </c>
      <c r="L22" s="209">
        <f>+'0BJ PROGR. I-II Y III'!L21</f>
        <v>0</v>
      </c>
      <c r="M22" s="209">
        <f>+'0BJ PROGR. I-II Y III'!M21</f>
        <v>0</v>
      </c>
      <c r="N22" s="209">
        <f>+'0BJ PROGR. I-II Y III'!N21</f>
        <v>0</v>
      </c>
      <c r="O22" s="208">
        <f>SUM(K22:N22)</f>
        <v>0</v>
      </c>
      <c r="P22" s="42"/>
      <c r="Q22" s="226">
        <f>+'0BJ PROGR. I-II Y III'!Q21</f>
        <v>0</v>
      </c>
      <c r="R22" s="209">
        <f>+'0BJ PROGR. I-II Y III'!R21</f>
        <v>0</v>
      </c>
      <c r="S22" s="209">
        <f>+'0BJ PROGR. I-II Y III'!S21</f>
        <v>0</v>
      </c>
      <c r="T22" s="209">
        <f>+'0BJ PROGR. I-II Y III'!T21</f>
        <v>0</v>
      </c>
      <c r="U22" s="227">
        <f>+'0BJ PROGR. I-II Y III'!U21</f>
        <v>0</v>
      </c>
      <c r="V22" s="243">
        <f>+'0BJ PROGR. I-II Y III'!V21</f>
        <v>0</v>
      </c>
      <c r="W22" s="239">
        <f>+'0BJ PROGR. I-II Y III'!W21</f>
        <v>0</v>
      </c>
      <c r="X22" s="227">
        <f t="shared" si="4"/>
        <v>0</v>
      </c>
      <c r="Y22" s="239">
        <f>+'0BJ PROGR. I-II Y III'!Y21</f>
        <v>0</v>
      </c>
      <c r="Z22" s="239">
        <f>+'0BJ PROGR. I-II Y III'!Z21</f>
        <v>0</v>
      </c>
      <c r="AA22" s="239">
        <f>+'0BJ PROGR. I-II Y III'!AA21</f>
        <v>0</v>
      </c>
      <c r="AB22" s="209">
        <f>SUM(Y22:AA22)</f>
        <v>0</v>
      </c>
      <c r="AC22" s="226">
        <f>+'0BJ PROGR. I-II Y III'!AC21</f>
        <v>0</v>
      </c>
      <c r="AD22" s="209">
        <f>+'0BJ PROGR. I-II Y III'!AD21</f>
        <v>0</v>
      </c>
      <c r="AE22" s="209">
        <f>+'0BJ PROGR. I-II Y III'!AE21</f>
        <v>0</v>
      </c>
      <c r="AF22" s="209">
        <f>+'0BJ PROGR. I-II Y III'!AF21</f>
        <v>0</v>
      </c>
      <c r="AG22" s="209">
        <f>+'0BJ PROGR. I-II Y III'!AG21</f>
        <v>0</v>
      </c>
      <c r="AH22" s="209">
        <f>+'0BJ PROGR. I-II Y III'!AH21</f>
        <v>0</v>
      </c>
      <c r="AI22" s="209">
        <f>+'0BJ PROGR. I-II Y III'!AI21</f>
        <v>0</v>
      </c>
      <c r="AJ22" s="208">
        <f t="shared" si="5"/>
        <v>0</v>
      </c>
      <c r="AK22" s="209"/>
      <c r="AL22" s="208">
        <v>0</v>
      </c>
      <c r="AM22" s="209"/>
      <c r="AN22" s="208">
        <f>+O22+AJ22+AL22</f>
        <v>0</v>
      </c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49" s="20" customFormat="1" x14ac:dyDescent="0.25">
      <c r="A23" s="3"/>
      <c r="B23" s="3"/>
      <c r="C23" s="3"/>
      <c r="D23" s="187"/>
      <c r="E23" s="187"/>
      <c r="F23" s="3"/>
      <c r="G23" s="10" t="s">
        <v>971</v>
      </c>
      <c r="H23"/>
      <c r="I23" s="22" t="s">
        <v>419</v>
      </c>
      <c r="J23" s="23" t="s">
        <v>420</v>
      </c>
      <c r="K23" s="226">
        <f>+'0BJ PROGR. I-II Y III'!K22</f>
        <v>0</v>
      </c>
      <c r="L23" s="209">
        <f>+'0BJ PROGR. I-II Y III'!L22</f>
        <v>0</v>
      </c>
      <c r="M23" s="209">
        <f>+'0BJ PROGR. I-II Y III'!M22</f>
        <v>0</v>
      </c>
      <c r="N23" s="209">
        <f>+'0BJ PROGR. I-II Y III'!N22</f>
        <v>0</v>
      </c>
      <c r="O23" s="208">
        <f>SUM(K23:N23)</f>
        <v>0</v>
      </c>
      <c r="P23" s="42"/>
      <c r="Q23" s="226">
        <f>+'0BJ PROGR. I-II Y III'!Q22</f>
        <v>0</v>
      </c>
      <c r="R23" s="209">
        <f>+'0BJ PROGR. I-II Y III'!R22</f>
        <v>0</v>
      </c>
      <c r="S23" s="209">
        <f>+'0BJ PROGR. I-II Y III'!S22</f>
        <v>0</v>
      </c>
      <c r="T23" s="209">
        <f>+'0BJ PROGR. I-II Y III'!T22</f>
        <v>0</v>
      </c>
      <c r="U23" s="227">
        <f>+'0BJ PROGR. I-II Y III'!U22</f>
        <v>0</v>
      </c>
      <c r="V23" s="243">
        <f>+'0BJ PROGR. I-II Y III'!V22</f>
        <v>0</v>
      </c>
      <c r="W23" s="239">
        <f>+'0BJ PROGR. I-II Y III'!W22</f>
        <v>0</v>
      </c>
      <c r="X23" s="227">
        <f t="shared" si="4"/>
        <v>0</v>
      </c>
      <c r="Y23" s="239">
        <f>+'0BJ PROGR. I-II Y III'!Y22</f>
        <v>0</v>
      </c>
      <c r="Z23" s="239">
        <f>+'0BJ PROGR. I-II Y III'!Z22</f>
        <v>0</v>
      </c>
      <c r="AA23" s="239">
        <f>+'0BJ PROGR. I-II Y III'!AA22</f>
        <v>0</v>
      </c>
      <c r="AB23" s="209">
        <f>SUM(Y23:AA23)</f>
        <v>0</v>
      </c>
      <c r="AC23" s="226">
        <f>+'0BJ PROGR. I-II Y III'!AC22</f>
        <v>0</v>
      </c>
      <c r="AD23" s="209">
        <f>+'0BJ PROGR. I-II Y III'!AD22</f>
        <v>0</v>
      </c>
      <c r="AE23" s="209">
        <f>+'0BJ PROGR. I-II Y III'!AE22</f>
        <v>0</v>
      </c>
      <c r="AF23" s="209">
        <f>+'0BJ PROGR. I-II Y III'!AF22</f>
        <v>0</v>
      </c>
      <c r="AG23" s="209">
        <f>+'0BJ PROGR. I-II Y III'!AG22</f>
        <v>0</v>
      </c>
      <c r="AH23" s="209">
        <f>+'0BJ PROGR. I-II Y III'!AH22</f>
        <v>0</v>
      </c>
      <c r="AI23" s="209">
        <f>+'0BJ PROGR. I-II Y III'!AI22</f>
        <v>0</v>
      </c>
      <c r="AJ23" s="208">
        <f t="shared" si="5"/>
        <v>0</v>
      </c>
      <c r="AK23" s="209"/>
      <c r="AL23" s="208">
        <v>0</v>
      </c>
      <c r="AM23" s="209"/>
      <c r="AN23" s="208">
        <f>+O23+AJ23+AL23</f>
        <v>0</v>
      </c>
      <c r="AO23" s="21"/>
      <c r="AP23" s="21"/>
      <c r="AQ23" s="21"/>
      <c r="AR23" s="21"/>
      <c r="AS23" s="21"/>
      <c r="AT23" s="21"/>
      <c r="AU23" s="21"/>
      <c r="AV23" s="21"/>
      <c r="AW23" s="21"/>
    </row>
    <row r="24" spans="1:49" s="20" customFormat="1" x14ac:dyDescent="0.25">
      <c r="A24" s="3"/>
      <c r="B24" s="3"/>
      <c r="C24" s="3"/>
      <c r="D24" s="187"/>
      <c r="E24" s="187"/>
      <c r="F24" s="3"/>
      <c r="G24" s="10" t="s">
        <v>971</v>
      </c>
      <c r="H24"/>
      <c r="I24" s="22" t="s">
        <v>421</v>
      </c>
      <c r="J24" s="23" t="s">
        <v>422</v>
      </c>
      <c r="K24" s="226">
        <f>+'0BJ PROGR. I-II Y III'!K23</f>
        <v>0</v>
      </c>
      <c r="L24" s="209">
        <f>+'0BJ PROGR. I-II Y III'!L23</f>
        <v>0</v>
      </c>
      <c r="M24" s="209">
        <f>+'0BJ PROGR. I-II Y III'!M23</f>
        <v>0</v>
      </c>
      <c r="N24" s="209">
        <f>+'0BJ PROGR. I-II Y III'!N23</f>
        <v>0</v>
      </c>
      <c r="O24" s="208">
        <f>SUM(K24:N24)</f>
        <v>0</v>
      </c>
      <c r="P24" s="42"/>
      <c r="Q24" s="226">
        <f>+'0BJ PROGR. I-II Y III'!Q23</f>
        <v>0</v>
      </c>
      <c r="R24" s="209">
        <f>+'0BJ PROGR. I-II Y III'!R23</f>
        <v>0</v>
      </c>
      <c r="S24" s="209">
        <f>+'0BJ PROGR. I-II Y III'!S23</f>
        <v>0</v>
      </c>
      <c r="T24" s="209">
        <f>+'0BJ PROGR. I-II Y III'!T23</f>
        <v>0</v>
      </c>
      <c r="U24" s="227">
        <f>+'0BJ PROGR. I-II Y III'!U23</f>
        <v>0</v>
      </c>
      <c r="V24" s="243">
        <f>+'0BJ PROGR. I-II Y III'!V23</f>
        <v>0</v>
      </c>
      <c r="W24" s="239">
        <f>+'0BJ PROGR. I-II Y III'!W23</f>
        <v>0</v>
      </c>
      <c r="X24" s="227">
        <f t="shared" si="4"/>
        <v>0</v>
      </c>
      <c r="Y24" s="239">
        <f>+'0BJ PROGR. I-II Y III'!Y23</f>
        <v>0</v>
      </c>
      <c r="Z24" s="239">
        <f>+'0BJ PROGR. I-II Y III'!Z23</f>
        <v>0</v>
      </c>
      <c r="AA24" s="239">
        <f>+'0BJ PROGR. I-II Y III'!AA23</f>
        <v>0</v>
      </c>
      <c r="AB24" s="209">
        <f>SUM(Y24:AA24)</f>
        <v>0</v>
      </c>
      <c r="AC24" s="226">
        <f>+'0BJ PROGR. I-II Y III'!AC23</f>
        <v>0</v>
      </c>
      <c r="AD24" s="209">
        <f>+'0BJ PROGR. I-II Y III'!AD23</f>
        <v>0</v>
      </c>
      <c r="AE24" s="209">
        <f>+'0BJ PROGR. I-II Y III'!AE23</f>
        <v>0</v>
      </c>
      <c r="AF24" s="209">
        <f>+'0BJ PROGR. I-II Y III'!AF23</f>
        <v>0</v>
      </c>
      <c r="AG24" s="209">
        <f>+'0BJ PROGR. I-II Y III'!AG23</f>
        <v>0</v>
      </c>
      <c r="AH24" s="209">
        <f>+'0BJ PROGR. I-II Y III'!AH23</f>
        <v>0</v>
      </c>
      <c r="AI24" s="209">
        <f>+'0BJ PROGR. I-II Y III'!AI23</f>
        <v>0</v>
      </c>
      <c r="AJ24" s="208">
        <f t="shared" si="5"/>
        <v>0</v>
      </c>
      <c r="AK24" s="209"/>
      <c r="AL24" s="208">
        <v>0</v>
      </c>
      <c r="AM24" s="209"/>
      <c r="AN24" s="208">
        <f>+O24+AJ24+AL24</f>
        <v>0</v>
      </c>
      <c r="AO24" s="21"/>
      <c r="AP24" s="21"/>
      <c r="AQ24" s="21"/>
      <c r="AR24" s="21"/>
      <c r="AS24" s="21"/>
      <c r="AT24" s="21"/>
      <c r="AU24" s="21"/>
      <c r="AV24" s="21"/>
      <c r="AW24" s="21"/>
    </row>
    <row r="25" spans="1:49" s="20" customFormat="1" x14ac:dyDescent="0.25">
      <c r="A25" s="3"/>
      <c r="B25" s="3"/>
      <c r="C25" s="3"/>
      <c r="D25" s="187"/>
      <c r="E25" s="187"/>
      <c r="F25" s="3"/>
      <c r="G25" s="10" t="s">
        <v>971</v>
      </c>
      <c r="H25"/>
      <c r="I25" s="22" t="s">
        <v>423</v>
      </c>
      <c r="J25" s="23" t="s">
        <v>424</v>
      </c>
      <c r="K25" s="226">
        <f>+'0BJ PROGR. I-II Y III'!K24</f>
        <v>3308504</v>
      </c>
      <c r="L25" s="209">
        <f>+'0BJ PROGR. I-II Y III'!L24</f>
        <v>0</v>
      </c>
      <c r="M25" s="209">
        <f>+'0BJ PROGR. I-II Y III'!M24</f>
        <v>0</v>
      </c>
      <c r="N25" s="209">
        <f>+'0BJ PROGR. I-II Y III'!N24</f>
        <v>0</v>
      </c>
      <c r="O25" s="208">
        <f>SUM(K25:N25)</f>
        <v>3308504</v>
      </c>
      <c r="P25" s="42"/>
      <c r="Q25" s="226">
        <f>+'0BJ PROGR. I-II Y III'!Q24</f>
        <v>54096</v>
      </c>
      <c r="R25" s="209">
        <f>+'0BJ PROGR. I-II Y III'!R24</f>
        <v>1040782</v>
      </c>
      <c r="S25" s="209">
        <f>+'0BJ PROGR. I-II Y III'!S24</f>
        <v>0</v>
      </c>
      <c r="T25" s="209">
        <f>+'0BJ PROGR. I-II Y III'!T24</f>
        <v>0</v>
      </c>
      <c r="U25" s="227">
        <f>+'0BJ PROGR. I-II Y III'!U24</f>
        <v>0</v>
      </c>
      <c r="V25" s="243">
        <f>+'0BJ PROGR. I-II Y III'!V24</f>
        <v>174329</v>
      </c>
      <c r="W25" s="239">
        <f>+'0BJ PROGR. I-II Y III'!W24</f>
        <v>0</v>
      </c>
      <c r="X25" s="227">
        <f t="shared" si="4"/>
        <v>174329</v>
      </c>
      <c r="Y25" s="239">
        <f>+'0BJ PROGR. I-II Y III'!Y24</f>
        <v>141642.20000000001</v>
      </c>
      <c r="Z25" s="239">
        <f>+'0BJ PROGR. I-II Y III'!Z24</f>
        <v>0</v>
      </c>
      <c r="AA25" s="239">
        <f>+'0BJ PROGR. I-II Y III'!AA24</f>
        <v>0</v>
      </c>
      <c r="AB25" s="209">
        <f>SUM(Y25:AA25)</f>
        <v>141642.20000000001</v>
      </c>
      <c r="AC25" s="226">
        <f>+'0BJ PROGR. I-II Y III'!AC24</f>
        <v>0</v>
      </c>
      <c r="AD25" s="209">
        <f>+'0BJ PROGR. I-II Y III'!AD24</f>
        <v>0</v>
      </c>
      <c r="AE25" s="209">
        <f>+'0BJ PROGR. I-II Y III'!AE24</f>
        <v>0</v>
      </c>
      <c r="AF25" s="209">
        <f>+'0BJ PROGR. I-II Y III'!AF24</f>
        <v>79900.800000000003</v>
      </c>
      <c r="AG25" s="209">
        <f>+'0BJ PROGR. I-II Y III'!AG24</f>
        <v>0</v>
      </c>
      <c r="AH25" s="209">
        <f>+'0BJ PROGR. I-II Y III'!AH24</f>
        <v>0</v>
      </c>
      <c r="AI25" s="209">
        <f>+'0BJ PROGR. I-II Y III'!AI24</f>
        <v>0</v>
      </c>
      <c r="AJ25" s="208">
        <f t="shared" si="5"/>
        <v>1490750</v>
      </c>
      <c r="AK25" s="209"/>
      <c r="AL25" s="208">
        <v>0</v>
      </c>
      <c r="AM25" s="209"/>
      <c r="AN25" s="208">
        <f>+O25+AJ25+AL25</f>
        <v>4799254</v>
      </c>
      <c r="AO25" s="21"/>
      <c r="AP25" s="21"/>
      <c r="AQ25" s="21"/>
      <c r="AR25" s="21"/>
      <c r="AS25" s="21"/>
      <c r="AT25" s="21"/>
      <c r="AU25" s="21"/>
      <c r="AV25" s="21"/>
      <c r="AW25" s="21"/>
    </row>
    <row r="26" spans="1:49" s="20" customFormat="1" x14ac:dyDescent="0.25">
      <c r="A26" s="3"/>
      <c r="B26" s="3"/>
      <c r="C26" s="3"/>
      <c r="D26" s="187"/>
      <c r="E26" s="187"/>
      <c r="F26" s="3"/>
      <c r="G26" s="10" t="s">
        <v>971</v>
      </c>
      <c r="H26"/>
      <c r="I26" s="22" t="s">
        <v>425</v>
      </c>
      <c r="J26" s="23" t="s">
        <v>426</v>
      </c>
      <c r="K26" s="226">
        <f>+'0BJ PROGR. I-II Y III'!K25</f>
        <v>27879567</v>
      </c>
      <c r="L26" s="209">
        <f>+'0BJ PROGR. I-II Y III'!L25</f>
        <v>0</v>
      </c>
      <c r="M26" s="209">
        <f>+'0BJ PROGR. I-II Y III'!M25</f>
        <v>0</v>
      </c>
      <c r="N26" s="209">
        <f>+'0BJ PROGR. I-II Y III'!N25</f>
        <v>0</v>
      </c>
      <c r="O26" s="208">
        <f>SUM(K26:N26)</f>
        <v>27879567</v>
      </c>
      <c r="P26" s="42"/>
      <c r="Q26" s="226">
        <f>+'0BJ PROGR. I-II Y III'!Q25</f>
        <v>0</v>
      </c>
      <c r="R26" s="209">
        <f>+'0BJ PROGR. I-II Y III'!R25</f>
        <v>0</v>
      </c>
      <c r="S26" s="209">
        <f>+'0BJ PROGR. I-II Y III'!S25</f>
        <v>0</v>
      </c>
      <c r="T26" s="209">
        <f>+'0BJ PROGR. I-II Y III'!T25</f>
        <v>0</v>
      </c>
      <c r="U26" s="227">
        <f>+'0BJ PROGR. I-II Y III'!U25</f>
        <v>0</v>
      </c>
      <c r="V26" s="243">
        <f>+'0BJ PROGR. I-II Y III'!V25</f>
        <v>0</v>
      </c>
      <c r="W26" s="239">
        <f>+'0BJ PROGR. I-II Y III'!W25</f>
        <v>0</v>
      </c>
      <c r="X26" s="227">
        <f t="shared" si="4"/>
        <v>0</v>
      </c>
      <c r="Y26" s="239">
        <f>+'0BJ PROGR. I-II Y III'!Y25</f>
        <v>0</v>
      </c>
      <c r="Z26" s="239">
        <f>+'0BJ PROGR. I-II Y III'!Z25</f>
        <v>0</v>
      </c>
      <c r="AA26" s="239">
        <f>+'0BJ PROGR. I-II Y III'!AA25</f>
        <v>0</v>
      </c>
      <c r="AB26" s="209">
        <f>SUM(Y26:AA26)</f>
        <v>0</v>
      </c>
      <c r="AC26" s="226">
        <f>+'0BJ PROGR. I-II Y III'!AC25</f>
        <v>0</v>
      </c>
      <c r="AD26" s="209">
        <f>+'0BJ PROGR. I-II Y III'!AD25</f>
        <v>0</v>
      </c>
      <c r="AE26" s="209">
        <f>+'0BJ PROGR. I-II Y III'!AE25</f>
        <v>0</v>
      </c>
      <c r="AF26" s="209">
        <f>+'0BJ PROGR. I-II Y III'!AF25</f>
        <v>0</v>
      </c>
      <c r="AG26" s="209">
        <f>+'0BJ PROGR. I-II Y III'!AG25</f>
        <v>0</v>
      </c>
      <c r="AH26" s="209">
        <f>+'0BJ PROGR. I-II Y III'!AH25</f>
        <v>0</v>
      </c>
      <c r="AI26" s="209">
        <f>+'0BJ PROGR. I-II Y III'!AI25</f>
        <v>0</v>
      </c>
      <c r="AJ26" s="208">
        <f t="shared" si="5"/>
        <v>0</v>
      </c>
      <c r="AK26" s="209"/>
      <c r="AL26" s="208">
        <v>0</v>
      </c>
      <c r="AM26" s="209"/>
      <c r="AN26" s="208">
        <f>+O26+AJ26+AL26</f>
        <v>27879567</v>
      </c>
      <c r="AO26" s="21"/>
      <c r="AP26" s="21"/>
      <c r="AQ26" s="21"/>
      <c r="AR26" s="21"/>
      <c r="AS26" s="21"/>
      <c r="AT26" s="21"/>
      <c r="AU26" s="21"/>
      <c r="AV26" s="21"/>
      <c r="AW26" s="21"/>
    </row>
    <row r="27" spans="1:49" s="20" customFormat="1" x14ac:dyDescent="0.25">
      <c r="A27" s="3"/>
      <c r="B27" s="3"/>
      <c r="C27" s="3"/>
      <c r="D27" s="187"/>
      <c r="E27" s="187"/>
      <c r="F27" s="3"/>
      <c r="G27" s="5" t="s">
        <v>971</v>
      </c>
      <c r="H27"/>
      <c r="I27" s="24" t="s">
        <v>427</v>
      </c>
      <c r="J27" s="25" t="s">
        <v>428</v>
      </c>
      <c r="K27" s="226"/>
      <c r="L27" s="209"/>
      <c r="M27" s="209"/>
      <c r="N27" s="209"/>
      <c r="O27" s="206"/>
      <c r="P27" s="42"/>
      <c r="Q27" s="226"/>
      <c r="R27" s="209"/>
      <c r="S27" s="209"/>
      <c r="T27" s="209"/>
      <c r="U27" s="227"/>
      <c r="V27" s="243"/>
      <c r="W27" s="239"/>
      <c r="X27" s="224"/>
      <c r="Y27" s="239"/>
      <c r="Z27" s="239"/>
      <c r="AA27" s="239"/>
      <c r="AB27" s="210"/>
      <c r="AC27" s="226"/>
      <c r="AD27" s="209"/>
      <c r="AE27" s="209"/>
      <c r="AF27" s="209"/>
      <c r="AG27" s="209"/>
      <c r="AH27" s="209"/>
      <c r="AI27" s="209"/>
      <c r="AJ27" s="206"/>
      <c r="AK27" s="209"/>
      <c r="AL27" s="206"/>
      <c r="AM27" s="209"/>
      <c r="AN27" s="206"/>
      <c r="AO27" s="21"/>
      <c r="AP27" s="21"/>
      <c r="AQ27" s="21"/>
      <c r="AR27" s="21"/>
      <c r="AS27" s="21"/>
      <c r="AT27" s="21"/>
      <c r="AU27" s="21"/>
      <c r="AV27" s="21"/>
      <c r="AW27" s="21"/>
    </row>
    <row r="28" spans="1:49" s="20" customFormat="1" x14ac:dyDescent="0.25">
      <c r="A28" s="3"/>
      <c r="B28" s="3"/>
      <c r="C28" s="3"/>
      <c r="D28" s="187"/>
      <c r="E28" s="187"/>
      <c r="F28" s="3"/>
      <c r="G28" s="10" t="s">
        <v>971</v>
      </c>
      <c r="H28"/>
      <c r="I28" s="22" t="s">
        <v>429</v>
      </c>
      <c r="J28" s="23" t="s">
        <v>430</v>
      </c>
      <c r="K28" s="226">
        <f>+'0BJ PROGR. I-II Y III'!K27</f>
        <v>162861461</v>
      </c>
      <c r="L28" s="209">
        <f>+'0BJ PROGR. I-II Y III'!L27</f>
        <v>1343630.4</v>
      </c>
      <c r="M28" s="209">
        <f>+'0BJ PROGR. I-II Y III'!M27</f>
        <v>0</v>
      </c>
      <c r="N28" s="209">
        <f>+'0BJ PROGR. I-II Y III'!N27</f>
        <v>0</v>
      </c>
      <c r="O28" s="208">
        <f>SUM(K28:N28)</f>
        <v>164205091.40000001</v>
      </c>
      <c r="P28" s="42"/>
      <c r="Q28" s="226">
        <f>+'0BJ PROGR. I-II Y III'!Q27</f>
        <v>167064</v>
      </c>
      <c r="R28" s="209">
        <f>+'0BJ PROGR. I-II Y III'!R27</f>
        <v>57634716</v>
      </c>
      <c r="S28" s="209">
        <f>+'0BJ PROGR. I-II Y III'!S27</f>
        <v>0</v>
      </c>
      <c r="T28" s="209">
        <f>+'0BJ PROGR. I-II Y III'!T27</f>
        <v>0</v>
      </c>
      <c r="U28" s="227">
        <f>+'0BJ PROGR. I-II Y III'!U27</f>
        <v>0</v>
      </c>
      <c r="V28" s="243">
        <f>+'0BJ PROGR. I-II Y III'!V27</f>
        <v>14814756.5</v>
      </c>
      <c r="W28" s="239">
        <f>+'0BJ PROGR. I-II Y III'!W27</f>
        <v>0</v>
      </c>
      <c r="X28" s="227">
        <f t="shared" si="4"/>
        <v>14814756.5</v>
      </c>
      <c r="Y28" s="239">
        <f>+'0BJ PROGR. I-II Y III'!Y27</f>
        <v>7525799.0499999998</v>
      </c>
      <c r="Z28" s="239">
        <f>+'0BJ PROGR. I-II Y III'!Z27</f>
        <v>0</v>
      </c>
      <c r="AA28" s="239">
        <f>+'0BJ PROGR. I-II Y III'!AA27</f>
        <v>0</v>
      </c>
      <c r="AB28" s="209">
        <f>SUM(Y28:AA28)</f>
        <v>7525799.0499999998</v>
      </c>
      <c r="AC28" s="226">
        <f>+'0BJ PROGR. I-II Y III'!AC27</f>
        <v>0</v>
      </c>
      <c r="AD28" s="209">
        <f>+'0BJ PROGR. I-II Y III'!AD27</f>
        <v>0</v>
      </c>
      <c r="AE28" s="209">
        <f>+'0BJ PROGR. I-II Y III'!AE27</f>
        <v>0</v>
      </c>
      <c r="AF28" s="209">
        <f>+'0BJ PROGR. I-II Y III'!AF27</f>
        <v>759088.3</v>
      </c>
      <c r="AG28" s="209">
        <f>+'0BJ PROGR. I-II Y III'!AG27</f>
        <v>0</v>
      </c>
      <c r="AH28" s="209">
        <f>+'0BJ PROGR. I-II Y III'!AH27</f>
        <v>0</v>
      </c>
      <c r="AI28" s="209">
        <f>+'0BJ PROGR. I-II Y III'!AI27</f>
        <v>0</v>
      </c>
      <c r="AJ28" s="208">
        <f>+Q28+R28+S28+T28+U28++X28+AB28+AC28+AD28+AE28+AF28+AG28+AH28+AI28</f>
        <v>80901423.849999994</v>
      </c>
      <c r="AK28" s="209"/>
      <c r="AL28" s="208">
        <v>0</v>
      </c>
      <c r="AM28" s="209"/>
      <c r="AN28" s="208">
        <f>+O28+AJ28+AL28</f>
        <v>245106515.25</v>
      </c>
      <c r="AO28" s="21"/>
      <c r="AP28" s="21"/>
      <c r="AQ28" s="21"/>
      <c r="AR28" s="21"/>
      <c r="AS28" s="21"/>
      <c r="AT28" s="21"/>
      <c r="AU28" s="21"/>
      <c r="AV28" s="21"/>
      <c r="AW28" s="21"/>
    </row>
    <row r="29" spans="1:49" s="20" customFormat="1" x14ac:dyDescent="0.25">
      <c r="A29" s="3"/>
      <c r="B29" s="3"/>
      <c r="C29" s="3"/>
      <c r="D29" s="187"/>
      <c r="E29" s="187"/>
      <c r="F29" s="3"/>
      <c r="G29" s="10" t="s">
        <v>971</v>
      </c>
      <c r="H29"/>
      <c r="I29" s="22" t="s">
        <v>431</v>
      </c>
      <c r="J29" s="23" t="s">
        <v>432</v>
      </c>
      <c r="K29" s="226">
        <f>+'0BJ PROGR. I-II Y III'!K28</f>
        <v>62633538</v>
      </c>
      <c r="L29" s="209">
        <f>+'0BJ PROGR. I-II Y III'!L28</f>
        <v>4216460.4000000004</v>
      </c>
      <c r="M29" s="209">
        <f>+'0BJ PROGR. I-II Y III'!M28</f>
        <v>0</v>
      </c>
      <c r="N29" s="209">
        <f>+'0BJ PROGR. I-II Y III'!N28</f>
        <v>0</v>
      </c>
      <c r="O29" s="208">
        <f>SUM(K29:N29)</f>
        <v>66849998.399999999</v>
      </c>
      <c r="P29" s="42"/>
      <c r="Q29" s="226">
        <f>+'0BJ PROGR. I-II Y III'!Q28</f>
        <v>0</v>
      </c>
      <c r="R29" s="209">
        <f>+'0BJ PROGR. I-II Y III'!R28</f>
        <v>0</v>
      </c>
      <c r="S29" s="209">
        <f>+'0BJ PROGR. I-II Y III'!S28</f>
        <v>0</v>
      </c>
      <c r="T29" s="209">
        <f>+'0BJ PROGR. I-II Y III'!T28</f>
        <v>0</v>
      </c>
      <c r="U29" s="227">
        <f>+'0BJ PROGR. I-II Y III'!U28</f>
        <v>0</v>
      </c>
      <c r="V29" s="243">
        <f>+'0BJ PROGR. I-II Y III'!V28</f>
        <v>0</v>
      </c>
      <c r="W29" s="239">
        <f>+'0BJ PROGR. I-II Y III'!W28</f>
        <v>0</v>
      </c>
      <c r="X29" s="227">
        <f t="shared" si="4"/>
        <v>0</v>
      </c>
      <c r="Y29" s="239">
        <f>+'0BJ PROGR. I-II Y III'!Y28</f>
        <v>0</v>
      </c>
      <c r="Z29" s="239">
        <f>+'0BJ PROGR. I-II Y III'!Z28</f>
        <v>0</v>
      </c>
      <c r="AA29" s="239">
        <f>+'0BJ PROGR. I-II Y III'!AA28</f>
        <v>0</v>
      </c>
      <c r="AB29" s="209">
        <f>SUM(Y29:AA29)</f>
        <v>0</v>
      </c>
      <c r="AC29" s="226">
        <f>+'0BJ PROGR. I-II Y III'!AC28</f>
        <v>0</v>
      </c>
      <c r="AD29" s="209">
        <f>+'0BJ PROGR. I-II Y III'!AD28</f>
        <v>0</v>
      </c>
      <c r="AE29" s="209">
        <f>+'0BJ PROGR. I-II Y III'!AE28</f>
        <v>0</v>
      </c>
      <c r="AF29" s="209">
        <f>+'0BJ PROGR. I-II Y III'!AF28</f>
        <v>0</v>
      </c>
      <c r="AG29" s="209">
        <f>+'0BJ PROGR. I-II Y III'!AG28</f>
        <v>0</v>
      </c>
      <c r="AH29" s="209">
        <f>+'0BJ PROGR. I-II Y III'!AH28</f>
        <v>0</v>
      </c>
      <c r="AI29" s="209">
        <f>+'0BJ PROGR. I-II Y III'!AI28</f>
        <v>0</v>
      </c>
      <c r="AJ29" s="208">
        <f>+Q29+R29+S29+T29+U29++X29+AB29+AC29+AD29+AE29+AF29+AG29+AH29+AI29</f>
        <v>0</v>
      </c>
      <c r="AK29" s="209"/>
      <c r="AL29" s="208">
        <v>0</v>
      </c>
      <c r="AM29" s="209"/>
      <c r="AN29" s="208">
        <f>+O29+AJ29+AL29</f>
        <v>66849998.399999999</v>
      </c>
      <c r="AO29" s="21"/>
      <c r="AP29" s="21"/>
      <c r="AQ29" s="21"/>
      <c r="AR29" s="21"/>
      <c r="AS29" s="21"/>
      <c r="AT29" s="21"/>
      <c r="AU29" s="21"/>
      <c r="AV29" s="21"/>
      <c r="AW29" s="21"/>
    </row>
    <row r="30" spans="1:49" s="20" customFormat="1" x14ac:dyDescent="0.25">
      <c r="A30" s="3"/>
      <c r="B30" s="3"/>
      <c r="C30" s="3"/>
      <c r="D30" s="187"/>
      <c r="E30" s="187"/>
      <c r="F30" s="3"/>
      <c r="G30" s="10" t="s">
        <v>971</v>
      </c>
      <c r="H30"/>
      <c r="I30" s="22" t="s">
        <v>433</v>
      </c>
      <c r="J30" s="23" t="s">
        <v>434</v>
      </c>
      <c r="K30" s="226">
        <f>+'0BJ PROGR. I-II Y III'!K29</f>
        <v>56477972.106952138</v>
      </c>
      <c r="L30" s="209">
        <f>+'0BJ PROGR. I-II Y III'!L29</f>
        <v>1770740.38567</v>
      </c>
      <c r="M30" s="209">
        <f>+'0BJ PROGR. I-II Y III'!M29</f>
        <v>0</v>
      </c>
      <c r="N30" s="209">
        <f>+'0BJ PROGR. I-II Y III'!N29</f>
        <v>0</v>
      </c>
      <c r="O30" s="208">
        <f>SUM(K30:N30)</f>
        <v>58248712.492622137</v>
      </c>
      <c r="P30" s="42"/>
      <c r="Q30" s="226">
        <f>+'0BJ PROGR. I-II Y III'!Q29</f>
        <v>809529.78312566655</v>
      </c>
      <c r="R30" s="209">
        <f>+'0BJ PROGR. I-II Y III'!R29</f>
        <v>16249196.856623748</v>
      </c>
      <c r="S30" s="209">
        <f>+'0BJ PROGR. I-II Y III'!S29</f>
        <v>0</v>
      </c>
      <c r="T30" s="209">
        <f>+'0BJ PROGR. I-II Y III'!T29</f>
        <v>0</v>
      </c>
      <c r="U30" s="227">
        <f>+'0BJ PROGR. I-II Y III'!U29</f>
        <v>0</v>
      </c>
      <c r="V30" s="243">
        <f>+'0BJ PROGR. I-II Y III'!V29</f>
        <v>2519341.9634291665</v>
      </c>
      <c r="W30" s="239">
        <f>+'0BJ PROGR. I-II Y III'!W29</f>
        <v>0</v>
      </c>
      <c r="X30" s="227">
        <f t="shared" si="4"/>
        <v>2519341.9634291665</v>
      </c>
      <c r="Y30" s="239">
        <f>+'0BJ PROGR. I-II Y III'!Y29</f>
        <v>1858380.4956349998</v>
      </c>
      <c r="Z30" s="239">
        <f>+'0BJ PROGR. I-II Y III'!Z29</f>
        <v>0</v>
      </c>
      <c r="AA30" s="239">
        <f>+'0BJ PROGR. I-II Y III'!AA29</f>
        <v>0</v>
      </c>
      <c r="AB30" s="209">
        <f>SUM(Y30:AA30)</f>
        <v>1858380.4956349998</v>
      </c>
      <c r="AC30" s="226">
        <f>+'0BJ PROGR. I-II Y III'!AC29</f>
        <v>0</v>
      </c>
      <c r="AD30" s="209">
        <f>+'0BJ PROGR. I-II Y III'!AD29</f>
        <v>0</v>
      </c>
      <c r="AE30" s="209">
        <f>+'0BJ PROGR. I-II Y III'!AE29</f>
        <v>0</v>
      </c>
      <c r="AF30" s="209">
        <f>+'0BJ PROGR. I-II Y III'!AF29</f>
        <v>1241942.0498075001</v>
      </c>
      <c r="AG30" s="209">
        <f>+'0BJ PROGR. I-II Y III'!AG29</f>
        <v>0</v>
      </c>
      <c r="AH30" s="209">
        <f>+'0BJ PROGR. I-II Y III'!AH29</f>
        <v>0</v>
      </c>
      <c r="AI30" s="209">
        <f>+'0BJ PROGR. I-II Y III'!AI29</f>
        <v>0</v>
      </c>
      <c r="AJ30" s="208">
        <f>+Q30+R30+S30+T30+U30++X30+AB30+AC30+AD30+AE30+AF30+AG30+AH30+AI30</f>
        <v>22678391.148621082</v>
      </c>
      <c r="AK30" s="209"/>
      <c r="AL30" s="208">
        <v>0</v>
      </c>
      <c r="AM30" s="209"/>
      <c r="AN30" s="208">
        <f>+O30+AJ30+AL30</f>
        <v>80927103.641243219</v>
      </c>
      <c r="AO30" s="21"/>
      <c r="AP30" s="21"/>
      <c r="AQ30" s="21"/>
      <c r="AR30" s="21"/>
      <c r="AS30" s="21"/>
      <c r="AT30" s="21"/>
      <c r="AU30" s="21"/>
      <c r="AV30" s="21"/>
      <c r="AW30" s="21"/>
    </row>
    <row r="31" spans="1:49" s="20" customFormat="1" x14ac:dyDescent="0.25">
      <c r="A31" s="3"/>
      <c r="B31" s="3"/>
      <c r="C31" s="3"/>
      <c r="D31" s="187"/>
      <c r="E31" s="187"/>
      <c r="F31" s="3"/>
      <c r="G31" s="10" t="s">
        <v>971</v>
      </c>
      <c r="H31"/>
      <c r="I31" s="22" t="s">
        <v>435</v>
      </c>
      <c r="J31" s="23" t="s">
        <v>436</v>
      </c>
      <c r="K31" s="226">
        <f>+'0BJ PROGR. I-II Y III'!K30</f>
        <v>52115304.16155</v>
      </c>
      <c r="L31" s="209">
        <f>+'0BJ PROGR. I-II Y III'!L30</f>
        <v>1633925.8280400001</v>
      </c>
      <c r="M31" s="209">
        <f>+'0BJ PROGR. I-II Y III'!M30</f>
        <v>0</v>
      </c>
      <c r="N31" s="209">
        <f>+'0BJ PROGR. I-II Y III'!N30</f>
        <v>0</v>
      </c>
      <c r="O31" s="208">
        <f>SUM(K31:N31)</f>
        <v>53749229.989590004</v>
      </c>
      <c r="P31" s="42"/>
      <c r="Q31" s="226">
        <f>+'0BJ PROGR. I-II Y III'!Q30</f>
        <v>746982.39750799991</v>
      </c>
      <c r="R31" s="209">
        <f>+'0BJ PROGR. I-II Y III'!R30</f>
        <v>14993720.149484999</v>
      </c>
      <c r="S31" s="209">
        <f>+'0BJ PROGR. I-II Y III'!S30</f>
        <v>0</v>
      </c>
      <c r="T31" s="209">
        <f>+'0BJ PROGR. I-II Y III'!T30</f>
        <v>0</v>
      </c>
      <c r="U31" s="227">
        <f>+'0BJ PROGR. I-II Y III'!U30</f>
        <v>0</v>
      </c>
      <c r="V31" s="243">
        <f>+'0BJ PROGR. I-II Y III'!V30</f>
        <v>2324687.7011500001</v>
      </c>
      <c r="W31" s="239">
        <f>+'0BJ PROGR. I-II Y III'!W30</f>
        <v>0</v>
      </c>
      <c r="X31" s="227">
        <f t="shared" si="4"/>
        <v>2324687.7011500001</v>
      </c>
      <c r="Y31" s="239">
        <f>+'0BJ PROGR. I-II Y III'!Y30</f>
        <v>1714794.7876199998</v>
      </c>
      <c r="Z31" s="239">
        <f>+'0BJ PROGR. I-II Y III'!Z30</f>
        <v>0</v>
      </c>
      <c r="AA31" s="239">
        <f>+'0BJ PROGR. I-II Y III'!AA30</f>
        <v>0</v>
      </c>
      <c r="AB31" s="209">
        <f>SUM(Y31:AA31)</f>
        <v>1714794.7876199998</v>
      </c>
      <c r="AC31" s="226">
        <f>+'0BJ PROGR. I-II Y III'!AC30</f>
        <v>0</v>
      </c>
      <c r="AD31" s="209">
        <f>+'0BJ PROGR. I-II Y III'!AD30</f>
        <v>0</v>
      </c>
      <c r="AE31" s="209">
        <f>+'0BJ PROGR. I-II Y III'!AE30</f>
        <v>0</v>
      </c>
      <c r="AF31" s="209">
        <f>+'0BJ PROGR. I-II Y III'!AF30</f>
        <v>1145984.6976900001</v>
      </c>
      <c r="AG31" s="209">
        <f>+'0BJ PROGR. I-II Y III'!AG30</f>
        <v>0</v>
      </c>
      <c r="AH31" s="209">
        <f>+'0BJ PROGR. I-II Y III'!AH30</f>
        <v>0</v>
      </c>
      <c r="AI31" s="209">
        <f>+'0BJ PROGR. I-II Y III'!AI30</f>
        <v>0</v>
      </c>
      <c r="AJ31" s="208">
        <f>+Q31+R31+S31+T31+U31++X31+AB31+AC31+AD31+AE31+AF31+AG31+AH31+AI31</f>
        <v>20926169.733452998</v>
      </c>
      <c r="AK31" s="209"/>
      <c r="AL31" s="208">
        <v>0</v>
      </c>
      <c r="AM31" s="209"/>
      <c r="AN31" s="208">
        <f>+O31+AJ31+AL31</f>
        <v>74675399.723042995</v>
      </c>
      <c r="AO31" s="21"/>
      <c r="AP31" s="21"/>
      <c r="AQ31" s="21"/>
      <c r="AR31" s="21"/>
      <c r="AS31" s="21"/>
      <c r="AT31" s="21"/>
      <c r="AU31" s="21"/>
      <c r="AV31" s="21"/>
      <c r="AW31" s="21"/>
    </row>
    <row r="32" spans="1:49" s="20" customFormat="1" x14ac:dyDescent="0.25">
      <c r="A32" s="3"/>
      <c r="B32" s="3"/>
      <c r="C32" s="3"/>
      <c r="D32" s="187"/>
      <c r="E32" s="187"/>
      <c r="F32" s="3"/>
      <c r="G32" s="10" t="s">
        <v>971</v>
      </c>
      <c r="H32"/>
      <c r="I32" s="22" t="s">
        <v>437</v>
      </c>
      <c r="J32" s="23" t="s">
        <v>438</v>
      </c>
      <c r="K32" s="226">
        <f>+'0BJ PROGR. I-II Y III'!K31</f>
        <v>0</v>
      </c>
      <c r="L32" s="209">
        <f>+'0BJ PROGR. I-II Y III'!L31</f>
        <v>0</v>
      </c>
      <c r="M32" s="209">
        <f>+'0BJ PROGR. I-II Y III'!M31</f>
        <v>0</v>
      </c>
      <c r="N32" s="209">
        <f>+'0BJ PROGR. I-II Y III'!N31</f>
        <v>0</v>
      </c>
      <c r="O32" s="208">
        <f>SUM(K32:N32)</f>
        <v>0</v>
      </c>
      <c r="P32" s="42"/>
      <c r="Q32" s="226">
        <f>+'0BJ PROGR. I-II Y III'!Q31</f>
        <v>0</v>
      </c>
      <c r="R32" s="209">
        <f>+'0BJ PROGR. I-II Y III'!R31</f>
        <v>0</v>
      </c>
      <c r="S32" s="209">
        <f>+'0BJ PROGR. I-II Y III'!S31</f>
        <v>0</v>
      </c>
      <c r="T32" s="209">
        <f>+'0BJ PROGR. I-II Y III'!T31</f>
        <v>0</v>
      </c>
      <c r="U32" s="227">
        <f>+'0BJ PROGR. I-II Y III'!U31</f>
        <v>0</v>
      </c>
      <c r="V32" s="243">
        <f>+'0BJ PROGR. I-II Y III'!V31</f>
        <v>0</v>
      </c>
      <c r="W32" s="239">
        <f>+'0BJ PROGR. I-II Y III'!W31</f>
        <v>0</v>
      </c>
      <c r="X32" s="227">
        <f t="shared" si="4"/>
        <v>0</v>
      </c>
      <c r="Y32" s="239">
        <f>+'0BJ PROGR. I-II Y III'!Y31</f>
        <v>0</v>
      </c>
      <c r="Z32" s="239">
        <f>+'0BJ PROGR. I-II Y III'!Z31</f>
        <v>0</v>
      </c>
      <c r="AA32" s="239">
        <f>+'0BJ PROGR. I-II Y III'!AA31</f>
        <v>0</v>
      </c>
      <c r="AB32" s="209">
        <f>SUM(Y32:AA32)</f>
        <v>0</v>
      </c>
      <c r="AC32" s="226">
        <f>+'0BJ PROGR. I-II Y III'!AC31</f>
        <v>0</v>
      </c>
      <c r="AD32" s="209">
        <f>+'0BJ PROGR. I-II Y III'!AD31</f>
        <v>0</v>
      </c>
      <c r="AE32" s="209">
        <f>+'0BJ PROGR. I-II Y III'!AE31</f>
        <v>0</v>
      </c>
      <c r="AF32" s="209">
        <f>+'0BJ PROGR. I-II Y III'!AF31</f>
        <v>0</v>
      </c>
      <c r="AG32" s="209">
        <f>+'0BJ PROGR. I-II Y III'!AG31</f>
        <v>0</v>
      </c>
      <c r="AH32" s="209">
        <f>+'0BJ PROGR. I-II Y III'!AH31</f>
        <v>0</v>
      </c>
      <c r="AI32" s="209">
        <f>+'0BJ PROGR. I-II Y III'!AI31</f>
        <v>0</v>
      </c>
      <c r="AJ32" s="208">
        <f>+Q32+R32+S32+T32+U32++X32+AB32+AC32+AD32+AE32+AF32+AG32+AH32+AI32</f>
        <v>0</v>
      </c>
      <c r="AK32" s="209"/>
      <c r="AL32" s="208">
        <v>0</v>
      </c>
      <c r="AM32" s="209"/>
      <c r="AN32" s="208">
        <f>+O32+AJ32+AL32</f>
        <v>0</v>
      </c>
      <c r="AO32" s="21"/>
      <c r="AP32" s="21"/>
      <c r="AQ32" s="21"/>
      <c r="AR32" s="21"/>
      <c r="AS32" s="21"/>
      <c r="AT32" s="21"/>
      <c r="AU32" s="21"/>
      <c r="AV32" s="21"/>
      <c r="AW32" s="21"/>
    </row>
    <row r="33" spans="1:51" s="20" customFormat="1" x14ac:dyDescent="0.25">
      <c r="A33" s="3"/>
      <c r="B33" s="3"/>
      <c r="C33" s="3"/>
      <c r="D33" s="187"/>
      <c r="E33" s="187"/>
      <c r="F33" s="3"/>
      <c r="G33" s="5" t="s">
        <v>971</v>
      </c>
      <c r="H33"/>
      <c r="I33" s="24" t="s">
        <v>439</v>
      </c>
      <c r="J33" s="25" t="s">
        <v>440</v>
      </c>
      <c r="K33" s="226"/>
      <c r="L33" s="209"/>
      <c r="M33" s="209"/>
      <c r="N33" s="209"/>
      <c r="O33" s="206"/>
      <c r="P33" s="42"/>
      <c r="Q33" s="226"/>
      <c r="R33" s="209"/>
      <c r="S33" s="209"/>
      <c r="T33" s="209"/>
      <c r="U33" s="227"/>
      <c r="V33" s="243"/>
      <c r="W33" s="239"/>
      <c r="X33" s="224"/>
      <c r="Y33" s="239"/>
      <c r="Z33" s="239"/>
      <c r="AA33" s="239"/>
      <c r="AB33" s="210"/>
      <c r="AC33" s="226"/>
      <c r="AD33" s="209"/>
      <c r="AE33" s="209"/>
      <c r="AF33" s="209"/>
      <c r="AG33" s="209"/>
      <c r="AH33" s="209"/>
      <c r="AI33" s="209"/>
      <c r="AJ33" s="206"/>
      <c r="AK33" s="209"/>
      <c r="AL33" s="208"/>
      <c r="AM33" s="209"/>
      <c r="AN33" s="206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1:51" s="20" customFormat="1" x14ac:dyDescent="0.25">
      <c r="A34" s="3"/>
      <c r="B34" s="3"/>
      <c r="C34" s="3"/>
      <c r="D34" s="187"/>
      <c r="E34" s="187"/>
      <c r="F34" s="3"/>
      <c r="G34" s="10" t="s">
        <v>971</v>
      </c>
      <c r="H34"/>
      <c r="I34" s="22" t="s">
        <v>441</v>
      </c>
      <c r="J34" s="23" t="s">
        <v>442</v>
      </c>
      <c r="K34" s="226">
        <f>+'0BJ PROGR. I-II Y III'!K33</f>
        <v>0</v>
      </c>
      <c r="L34" s="209">
        <f>+'0BJ PROGR. I-II Y III'!L33</f>
        <v>0</v>
      </c>
      <c r="M34" s="209">
        <f>+'0BJ PROGR. I-II Y III'!M33</f>
        <v>0</v>
      </c>
      <c r="N34" s="209">
        <f>+'0BJ PROGR. I-II Y III'!N33</f>
        <v>0</v>
      </c>
      <c r="O34" s="208">
        <f>SUM(K34:N34)</f>
        <v>0</v>
      </c>
      <c r="P34" s="42"/>
      <c r="Q34" s="226">
        <f>+'0BJ PROGR. I-II Y III'!Q33</f>
        <v>0</v>
      </c>
      <c r="R34" s="209">
        <f>+'0BJ PROGR. I-II Y III'!R33</f>
        <v>0</v>
      </c>
      <c r="S34" s="209">
        <f>+'0BJ PROGR. I-II Y III'!S33</f>
        <v>0</v>
      </c>
      <c r="T34" s="209">
        <f>+'0BJ PROGR. I-II Y III'!T33</f>
        <v>0</v>
      </c>
      <c r="U34" s="227">
        <f>+'0BJ PROGR. I-II Y III'!U33</f>
        <v>0</v>
      </c>
      <c r="V34" s="243">
        <f>+'0BJ PROGR. I-II Y III'!V33</f>
        <v>0</v>
      </c>
      <c r="W34" s="239">
        <f>+'0BJ PROGR. I-II Y III'!W33</f>
        <v>0</v>
      </c>
      <c r="X34" s="227">
        <f t="shared" si="4"/>
        <v>0</v>
      </c>
      <c r="Y34" s="239">
        <f>+'0BJ PROGR. I-II Y III'!Y33</f>
        <v>0</v>
      </c>
      <c r="Z34" s="239">
        <f>+'0BJ PROGR. I-II Y III'!Z33</f>
        <v>0</v>
      </c>
      <c r="AA34" s="239">
        <f>+'0BJ PROGR. I-II Y III'!AA33</f>
        <v>0</v>
      </c>
      <c r="AB34" s="209">
        <f>SUM(Y34:AA34)</f>
        <v>0</v>
      </c>
      <c r="AC34" s="226">
        <f>+'0BJ PROGR. I-II Y III'!AC33</f>
        <v>0</v>
      </c>
      <c r="AD34" s="209">
        <f>+'0BJ PROGR. I-II Y III'!AD33</f>
        <v>0</v>
      </c>
      <c r="AE34" s="209">
        <f>+'0BJ PROGR. I-II Y III'!AE33</f>
        <v>0</v>
      </c>
      <c r="AF34" s="209">
        <f>+'0BJ PROGR. I-II Y III'!AF33</f>
        <v>0</v>
      </c>
      <c r="AG34" s="209">
        <f>+'0BJ PROGR. I-II Y III'!AG33</f>
        <v>0</v>
      </c>
      <c r="AH34" s="209">
        <f>+'0BJ PROGR. I-II Y III'!AH33</f>
        <v>0</v>
      </c>
      <c r="AI34" s="209">
        <f>+'0BJ PROGR. I-II Y III'!AI33</f>
        <v>0</v>
      </c>
      <c r="AJ34" s="208">
        <f>+Q34+R34+S34+T34+U34+X34+AB34+AC34+AD34+AE34+AF34+AG34+AH34+AI34</f>
        <v>0</v>
      </c>
      <c r="AK34" s="209"/>
      <c r="AL34" s="208">
        <v>0</v>
      </c>
      <c r="AM34" s="209"/>
      <c r="AN34" s="208">
        <f>+O34+AJ34+AL34</f>
        <v>0</v>
      </c>
      <c r="AO34" s="21"/>
      <c r="AP34" s="21"/>
      <c r="AQ34" s="21"/>
      <c r="AR34" s="21"/>
      <c r="AS34" s="21"/>
      <c r="AT34" s="21"/>
      <c r="AU34" s="21"/>
      <c r="AV34" s="21"/>
      <c r="AW34" s="21"/>
    </row>
    <row r="35" spans="1:51" s="21" customFormat="1" x14ac:dyDescent="0.25">
      <c r="A35" s="3"/>
      <c r="B35" s="3"/>
      <c r="C35" s="3"/>
      <c r="D35" s="187"/>
      <c r="E35" s="187"/>
      <c r="F35" s="3"/>
      <c r="G35" s="10" t="s">
        <v>971</v>
      </c>
      <c r="H35"/>
      <c r="I35" s="22" t="s">
        <v>443</v>
      </c>
      <c r="J35" s="23" t="s">
        <v>444</v>
      </c>
      <c r="K35" s="226">
        <f>+'0BJ PROGR. I-II Y III'!K34</f>
        <v>0</v>
      </c>
      <c r="L35" s="209">
        <f>+'0BJ PROGR. I-II Y III'!L34</f>
        <v>0</v>
      </c>
      <c r="M35" s="209">
        <f>+'0BJ PROGR. I-II Y III'!M34</f>
        <v>0</v>
      </c>
      <c r="N35" s="209">
        <f>+'0BJ PROGR. I-II Y III'!N34</f>
        <v>0</v>
      </c>
      <c r="O35" s="208">
        <f>SUM(K35:N35)</f>
        <v>0</v>
      </c>
      <c r="P35" s="42"/>
      <c r="Q35" s="226">
        <f>+'0BJ PROGR. I-II Y III'!Q34</f>
        <v>0</v>
      </c>
      <c r="R35" s="209">
        <f>+'0BJ PROGR. I-II Y III'!R34</f>
        <v>0</v>
      </c>
      <c r="S35" s="209">
        <f>+'0BJ PROGR. I-II Y III'!S34</f>
        <v>0</v>
      </c>
      <c r="T35" s="209">
        <f>+'0BJ PROGR. I-II Y III'!T34</f>
        <v>0</v>
      </c>
      <c r="U35" s="227">
        <f>+'0BJ PROGR. I-II Y III'!U34</f>
        <v>0</v>
      </c>
      <c r="V35" s="243">
        <f>+'0BJ PROGR. I-II Y III'!V34</f>
        <v>0</v>
      </c>
      <c r="W35" s="239">
        <f>+'0BJ PROGR. I-II Y III'!W34</f>
        <v>0</v>
      </c>
      <c r="X35" s="227">
        <f t="shared" si="4"/>
        <v>0</v>
      </c>
      <c r="Y35" s="239">
        <f>+'0BJ PROGR. I-II Y III'!Y34</f>
        <v>0</v>
      </c>
      <c r="Z35" s="239">
        <f>+'0BJ PROGR. I-II Y III'!Z34</f>
        <v>0</v>
      </c>
      <c r="AA35" s="239">
        <f>+'0BJ PROGR. I-II Y III'!AA34</f>
        <v>0</v>
      </c>
      <c r="AB35" s="209">
        <f>SUM(Y35:AA35)</f>
        <v>0</v>
      </c>
      <c r="AC35" s="226">
        <f>+'0BJ PROGR. I-II Y III'!AC34</f>
        <v>0</v>
      </c>
      <c r="AD35" s="209">
        <f>+'0BJ PROGR. I-II Y III'!AD34</f>
        <v>0</v>
      </c>
      <c r="AE35" s="209">
        <f>+'0BJ PROGR. I-II Y III'!AE34</f>
        <v>0</v>
      </c>
      <c r="AF35" s="209">
        <f>+'0BJ PROGR. I-II Y III'!AF34</f>
        <v>0</v>
      </c>
      <c r="AG35" s="209">
        <f>+'0BJ PROGR. I-II Y III'!AG34</f>
        <v>0</v>
      </c>
      <c r="AH35" s="209">
        <f>+'0BJ PROGR. I-II Y III'!AH34</f>
        <v>0</v>
      </c>
      <c r="AI35" s="209">
        <f>+'0BJ PROGR. I-II Y III'!AI34</f>
        <v>0</v>
      </c>
      <c r="AJ35" s="208">
        <f>+Q35+R35+S35+T35+U35+X35+AB35+AC35+AD35+AE35+AF35+AG35+AH35+AI35</f>
        <v>0</v>
      </c>
      <c r="AK35" s="209"/>
      <c r="AL35" s="208">
        <v>0</v>
      </c>
      <c r="AM35" s="209"/>
      <c r="AN35" s="208">
        <f>+O35+AJ35+AL35</f>
        <v>0</v>
      </c>
      <c r="AX35" s="20"/>
      <c r="AY35" s="20"/>
    </row>
    <row r="36" spans="1:51" s="21" customFormat="1" x14ac:dyDescent="0.25">
      <c r="A36" s="3"/>
      <c r="B36" s="3"/>
      <c r="C36" s="3"/>
      <c r="D36" s="10" t="s">
        <v>973</v>
      </c>
      <c r="E36" s="3" t="s">
        <v>974</v>
      </c>
      <c r="F36" s="3"/>
      <c r="G36" s="10"/>
      <c r="H36"/>
      <c r="I36" s="22"/>
      <c r="J36" s="23"/>
      <c r="K36" s="207">
        <f>SUM(K38:K48)</f>
        <v>133313269.14702688</v>
      </c>
      <c r="L36" s="217">
        <f>SUM(L38:L48)</f>
        <v>4179655.4828000003</v>
      </c>
      <c r="M36" s="217">
        <f>SUM(M38:M48)</f>
        <v>0</v>
      </c>
      <c r="N36" s="217">
        <f>SUM(N38:N48)</f>
        <v>0</v>
      </c>
      <c r="O36" s="214">
        <f>SUM(O38:O48)</f>
        <v>137492924.62982687</v>
      </c>
      <c r="P36" s="42"/>
      <c r="Q36" s="207">
        <f t="shared" ref="Q36:W36" si="6">SUM(Q38:Q48)</f>
        <v>1910814.0219000001</v>
      </c>
      <c r="R36" s="217">
        <f t="shared" si="6"/>
        <v>38354603.811999999</v>
      </c>
      <c r="S36" s="217">
        <f t="shared" si="6"/>
        <v>0</v>
      </c>
      <c r="T36" s="217">
        <f>SUM(T38:T48)</f>
        <v>0</v>
      </c>
      <c r="U36" s="225">
        <f t="shared" si="6"/>
        <v>0</v>
      </c>
      <c r="V36" s="242">
        <f t="shared" si="6"/>
        <v>5946654.6601</v>
      </c>
      <c r="W36" s="238">
        <f t="shared" si="6"/>
        <v>0</v>
      </c>
      <c r="X36" s="225">
        <f t="shared" ref="X36:AJ36" si="7">SUM(X38:X48)</f>
        <v>5946654.6601</v>
      </c>
      <c r="Y36" s="291">
        <f t="shared" si="7"/>
        <v>4386521.3322000001</v>
      </c>
      <c r="Z36" s="291">
        <f t="shared" si="7"/>
        <v>0</v>
      </c>
      <c r="AA36" s="291">
        <f t="shared" si="7"/>
        <v>0</v>
      </c>
      <c r="AB36" s="217">
        <f t="shared" si="7"/>
        <v>4386521.3322000001</v>
      </c>
      <c r="AC36" s="207">
        <f t="shared" si="7"/>
        <v>0</v>
      </c>
      <c r="AD36" s="217">
        <f t="shared" si="7"/>
        <v>0</v>
      </c>
      <c r="AE36" s="217">
        <f t="shared" si="7"/>
        <v>0</v>
      </c>
      <c r="AF36" s="217">
        <f t="shared" si="7"/>
        <v>2931479.7001</v>
      </c>
      <c r="AG36" s="217">
        <f t="shared" si="7"/>
        <v>0</v>
      </c>
      <c r="AH36" s="217">
        <f t="shared" si="7"/>
        <v>0</v>
      </c>
      <c r="AI36" s="217">
        <f t="shared" si="7"/>
        <v>0</v>
      </c>
      <c r="AJ36" s="214">
        <f t="shared" si="7"/>
        <v>53530073.526300006</v>
      </c>
      <c r="AK36" s="209"/>
      <c r="AL36" s="214">
        <f>SUM(AL38:AL48)</f>
        <v>0</v>
      </c>
      <c r="AM36" s="209"/>
      <c r="AN36" s="214">
        <f>SUM(AN38:AN48)</f>
        <v>191022998.15612689</v>
      </c>
      <c r="AX36" s="20"/>
      <c r="AY36" s="20"/>
    </row>
    <row r="37" spans="1:51" s="21" customFormat="1" x14ac:dyDescent="0.25">
      <c r="A37" s="3"/>
      <c r="B37" s="3"/>
      <c r="C37" s="3"/>
      <c r="D37" s="3"/>
      <c r="E37" s="10"/>
      <c r="F37" s="3"/>
      <c r="G37" s="5" t="s">
        <v>973</v>
      </c>
      <c r="H37"/>
      <c r="I37" s="24" t="s">
        <v>445</v>
      </c>
      <c r="J37" s="25" t="s">
        <v>446</v>
      </c>
      <c r="K37" s="211"/>
      <c r="L37" s="210"/>
      <c r="M37" s="210"/>
      <c r="N37" s="210"/>
      <c r="O37" s="206"/>
      <c r="P37" s="42"/>
      <c r="Q37" s="211"/>
      <c r="R37" s="210"/>
      <c r="S37" s="210"/>
      <c r="T37" s="210"/>
      <c r="U37" s="224"/>
      <c r="V37" s="241"/>
      <c r="W37" s="237"/>
      <c r="X37" s="224"/>
      <c r="Y37" s="239"/>
      <c r="Z37" s="239"/>
      <c r="AA37" s="239"/>
      <c r="AB37" s="210"/>
      <c r="AC37" s="226"/>
      <c r="AD37" s="209"/>
      <c r="AE37" s="209"/>
      <c r="AF37" s="209"/>
      <c r="AG37" s="209"/>
      <c r="AH37" s="209"/>
      <c r="AI37" s="209"/>
      <c r="AJ37" s="206"/>
      <c r="AK37" s="209"/>
      <c r="AL37" s="206"/>
      <c r="AM37" s="209"/>
      <c r="AN37" s="206"/>
      <c r="AX37" s="20"/>
      <c r="AY37" s="20"/>
    </row>
    <row r="38" spans="1:51" s="21" customFormat="1" x14ac:dyDescent="0.25">
      <c r="A38" s="3"/>
      <c r="B38" s="3"/>
      <c r="C38" s="3"/>
      <c r="D38" s="3"/>
      <c r="E38" s="10"/>
      <c r="F38" s="3"/>
      <c r="G38" s="10" t="s">
        <v>973</v>
      </c>
      <c r="H38"/>
      <c r="I38" s="22" t="s">
        <v>447</v>
      </c>
      <c r="J38" s="23" t="s">
        <v>448</v>
      </c>
      <c r="K38" s="232">
        <f>+'0BJ PROGR. I-II Y III'!K37</f>
        <v>62691801.708693378</v>
      </c>
      <c r="L38" s="34">
        <f>+'0BJ PROGR. I-II Y III'!L37</f>
        <v>1965521.77</v>
      </c>
      <c r="M38" s="34">
        <f>+'0BJ PROGR. I-II Y III'!M37</f>
        <v>0</v>
      </c>
      <c r="N38" s="34">
        <f>+'0BJ PROGR. I-II Y III'!N37</f>
        <v>0</v>
      </c>
      <c r="O38" s="208">
        <f>SUM(K38:N38)</f>
        <v>64657323.478693381</v>
      </c>
      <c r="P38" s="42"/>
      <c r="Q38" s="232">
        <f>+'0BJ PROGR. I-II Y III'!Q37</f>
        <v>898578.02249999996</v>
      </c>
      <c r="R38" s="34">
        <f>+'0BJ PROGR. I-II Y III'!R37</f>
        <v>18036608.300000001</v>
      </c>
      <c r="S38" s="34">
        <f>+'0BJ PROGR. I-II Y III'!S37</f>
        <v>0</v>
      </c>
      <c r="T38" s="34">
        <f>+'0BJ PROGR. I-II Y III'!T37</f>
        <v>0</v>
      </c>
      <c r="U38" s="389">
        <f>+'0BJ PROGR. I-II Y III'!U37</f>
        <v>0</v>
      </c>
      <c r="V38" s="244">
        <f>+'0BJ PROGR. I-II Y III'!V37</f>
        <v>2796469.5274999999</v>
      </c>
      <c r="W38" s="240">
        <f>+'0BJ PROGR. I-II Y III'!W37</f>
        <v>0</v>
      </c>
      <c r="X38" s="227">
        <f>SUM(V38:W38)</f>
        <v>2796469.5274999999</v>
      </c>
      <c r="Y38" s="239">
        <f>+'0BJ PROGR. I-II Y III'!Y37</f>
        <v>2062802.355</v>
      </c>
      <c r="Z38" s="239">
        <f>+'0BJ PROGR. I-II Y III'!Z37</f>
        <v>0</v>
      </c>
      <c r="AA38" s="239">
        <f>+'0BJ PROGR. I-II Y III'!AA37</f>
        <v>0</v>
      </c>
      <c r="AB38" s="209">
        <f>SUM(Y38:AA38)</f>
        <v>2062802.355</v>
      </c>
      <c r="AC38" s="226">
        <f>+'0BJ PROGR. I-II Y III'!AC37</f>
        <v>0</v>
      </c>
      <c r="AD38" s="209">
        <f>+'0BJ PROGR. I-II Y III'!AD37</f>
        <v>0</v>
      </c>
      <c r="AE38" s="209">
        <f>+'0BJ PROGR. I-II Y III'!AE37</f>
        <v>0</v>
      </c>
      <c r="AF38" s="209">
        <f>+'0BJ PROGR. I-II Y III'!AF37</f>
        <v>1378555.5275000001</v>
      </c>
      <c r="AG38" s="209">
        <f>+'0BJ PROGR. I-II Y III'!AG37</f>
        <v>0</v>
      </c>
      <c r="AH38" s="209">
        <f>+'0BJ PROGR. I-II Y III'!AH37</f>
        <v>0</v>
      </c>
      <c r="AI38" s="209">
        <f>+'0BJ PROGR. I-II Y III'!AI37</f>
        <v>0</v>
      </c>
      <c r="AJ38" s="208">
        <f>+Q38+R38+S38+T38+U38++X38+AB38+AC38+AD38+AE38+AF38+AG38+AH38+AI38</f>
        <v>25173013.732500002</v>
      </c>
      <c r="AK38" s="209"/>
      <c r="AL38" s="208">
        <v>0</v>
      </c>
      <c r="AM38" s="209"/>
      <c r="AN38" s="208">
        <f>+O38+AJ38+AL38</f>
        <v>89830337.211193383</v>
      </c>
      <c r="AX38" s="20"/>
      <c r="AY38" s="20"/>
    </row>
    <row r="39" spans="1:51" s="21" customFormat="1" x14ac:dyDescent="0.25">
      <c r="A39" s="3"/>
      <c r="B39" s="3"/>
      <c r="C39" s="3"/>
      <c r="D39" s="3"/>
      <c r="E39" s="10"/>
      <c r="F39" s="3"/>
      <c r="G39" s="10" t="s">
        <v>973</v>
      </c>
      <c r="H39"/>
      <c r="I39" s="22" t="s">
        <v>449</v>
      </c>
      <c r="J39" s="23" t="s">
        <v>450</v>
      </c>
      <c r="K39" s="232">
        <f>+'0BJ PROGR. I-II Y III'!K38</f>
        <v>0</v>
      </c>
      <c r="L39" s="34">
        <f>+'0BJ PROGR. I-II Y III'!L38</f>
        <v>0</v>
      </c>
      <c r="M39" s="34">
        <f>+'0BJ PROGR. I-II Y III'!M38</f>
        <v>0</v>
      </c>
      <c r="N39" s="34">
        <f>+'0BJ PROGR. I-II Y III'!N38</f>
        <v>0</v>
      </c>
      <c r="O39" s="208">
        <f>SUM(K39:N39)</f>
        <v>0</v>
      </c>
      <c r="P39" s="42"/>
      <c r="Q39" s="232">
        <f>+'0BJ PROGR. I-II Y III'!Q38</f>
        <v>0</v>
      </c>
      <c r="R39" s="34">
        <f>+'0BJ PROGR. I-II Y III'!R38</f>
        <v>0</v>
      </c>
      <c r="S39" s="34">
        <f>+'0BJ PROGR. I-II Y III'!S38</f>
        <v>0</v>
      </c>
      <c r="T39" s="34">
        <f>+'0BJ PROGR. I-II Y III'!T38</f>
        <v>0</v>
      </c>
      <c r="U39" s="389">
        <f>+'0BJ PROGR. I-II Y III'!U38</f>
        <v>0</v>
      </c>
      <c r="V39" s="244">
        <f>+'0BJ PROGR. I-II Y III'!V38</f>
        <v>0</v>
      </c>
      <c r="W39" s="240">
        <f>+'0BJ PROGR. I-II Y III'!W38</f>
        <v>0</v>
      </c>
      <c r="X39" s="227">
        <f>SUM(V39:W39)</f>
        <v>0</v>
      </c>
      <c r="Y39" s="239">
        <f>+'0BJ PROGR. I-II Y III'!Y38</f>
        <v>0</v>
      </c>
      <c r="Z39" s="239">
        <f>+'0BJ PROGR. I-II Y III'!Z38</f>
        <v>0</v>
      </c>
      <c r="AA39" s="239">
        <f>+'0BJ PROGR. I-II Y III'!AA38</f>
        <v>0</v>
      </c>
      <c r="AB39" s="209">
        <f>SUM(Y39:AA39)</f>
        <v>0</v>
      </c>
      <c r="AC39" s="226">
        <f>+'0BJ PROGR. I-II Y III'!AC38</f>
        <v>0</v>
      </c>
      <c r="AD39" s="209">
        <f>+'0BJ PROGR. I-II Y III'!AD38</f>
        <v>0</v>
      </c>
      <c r="AE39" s="209">
        <f>+'0BJ PROGR. I-II Y III'!AE38</f>
        <v>0</v>
      </c>
      <c r="AF39" s="209">
        <f>+'0BJ PROGR. I-II Y III'!AF38</f>
        <v>0</v>
      </c>
      <c r="AG39" s="209">
        <f>+'0BJ PROGR. I-II Y III'!AG38</f>
        <v>0</v>
      </c>
      <c r="AH39" s="209">
        <f>+'0BJ PROGR. I-II Y III'!AH38</f>
        <v>0</v>
      </c>
      <c r="AI39" s="209">
        <f>+'0BJ PROGR. I-II Y III'!AI38</f>
        <v>0</v>
      </c>
      <c r="AJ39" s="208">
        <f>+Q39+R39+S39+T39+U39++X39+AB39+AC39+AD39+AE39+AF39+AG39+AH39+AI39</f>
        <v>0</v>
      </c>
      <c r="AK39" s="209"/>
      <c r="AL39" s="208">
        <v>0</v>
      </c>
      <c r="AM39" s="209"/>
      <c r="AN39" s="208">
        <f>+O39+AJ39+AL39</f>
        <v>0</v>
      </c>
      <c r="AX39" s="20"/>
      <c r="AY39" s="20"/>
    </row>
    <row r="40" spans="1:51" s="21" customFormat="1" x14ac:dyDescent="0.25">
      <c r="A40" s="3"/>
      <c r="B40" s="3"/>
      <c r="C40" s="3"/>
      <c r="D40" s="3"/>
      <c r="E40" s="10"/>
      <c r="F40" s="3"/>
      <c r="G40" s="10" t="s">
        <v>973</v>
      </c>
      <c r="H40"/>
      <c r="I40" s="22" t="s">
        <v>451</v>
      </c>
      <c r="J40" s="23" t="s">
        <v>452</v>
      </c>
      <c r="K40" s="232">
        <f>+'0BJ PROGR. I-II Y III'!K39</f>
        <v>0</v>
      </c>
      <c r="L40" s="34">
        <f>+'0BJ PROGR. I-II Y III'!L39</f>
        <v>0</v>
      </c>
      <c r="M40" s="34">
        <f>+'0BJ PROGR. I-II Y III'!M39</f>
        <v>0</v>
      </c>
      <c r="N40" s="34">
        <f>+'0BJ PROGR. I-II Y III'!N39</f>
        <v>0</v>
      </c>
      <c r="O40" s="208">
        <f>SUM(K40:N40)</f>
        <v>0</v>
      </c>
      <c r="P40" s="42"/>
      <c r="Q40" s="232">
        <f>+'0BJ PROGR. I-II Y III'!Q39</f>
        <v>0</v>
      </c>
      <c r="R40" s="34">
        <f>+'0BJ PROGR. I-II Y III'!R39</f>
        <v>0</v>
      </c>
      <c r="S40" s="34">
        <f>+'0BJ PROGR. I-II Y III'!S39</f>
        <v>0</v>
      </c>
      <c r="T40" s="34">
        <f>+'0BJ PROGR. I-II Y III'!T39</f>
        <v>0</v>
      </c>
      <c r="U40" s="389">
        <f>+'0BJ PROGR. I-II Y III'!U39</f>
        <v>0</v>
      </c>
      <c r="V40" s="244">
        <f>+'0BJ PROGR. I-II Y III'!V39</f>
        <v>0</v>
      </c>
      <c r="W40" s="240">
        <f>+'0BJ PROGR. I-II Y III'!W39</f>
        <v>0</v>
      </c>
      <c r="X40" s="227">
        <f>SUM(V40:W40)</f>
        <v>0</v>
      </c>
      <c r="Y40" s="239">
        <f>+'0BJ PROGR. I-II Y III'!Y39</f>
        <v>0</v>
      </c>
      <c r="Z40" s="239">
        <f>+'0BJ PROGR. I-II Y III'!Z39</f>
        <v>0</v>
      </c>
      <c r="AA40" s="239">
        <f>+'0BJ PROGR. I-II Y III'!AA39</f>
        <v>0</v>
      </c>
      <c r="AB40" s="209">
        <f>SUM(Y40:AA40)</f>
        <v>0</v>
      </c>
      <c r="AC40" s="226">
        <f>+'0BJ PROGR. I-II Y III'!AC39</f>
        <v>0</v>
      </c>
      <c r="AD40" s="209">
        <f>+'0BJ PROGR. I-II Y III'!AD39</f>
        <v>0</v>
      </c>
      <c r="AE40" s="209">
        <f>+'0BJ PROGR. I-II Y III'!AE39</f>
        <v>0</v>
      </c>
      <c r="AF40" s="209">
        <f>+'0BJ PROGR. I-II Y III'!AF39</f>
        <v>0</v>
      </c>
      <c r="AG40" s="209">
        <f>+'0BJ PROGR. I-II Y III'!AG39</f>
        <v>0</v>
      </c>
      <c r="AH40" s="209">
        <f>+'0BJ PROGR. I-II Y III'!AH39</f>
        <v>0</v>
      </c>
      <c r="AI40" s="209">
        <f>+'0BJ PROGR. I-II Y III'!AI39</f>
        <v>0</v>
      </c>
      <c r="AJ40" s="208">
        <f>+Q40+R40+S40+T40+U40++X40+AB40+AC40+AD40+AE40+AF40+AG40+AH40+AI40</f>
        <v>0</v>
      </c>
      <c r="AK40" s="209"/>
      <c r="AL40" s="208">
        <v>0</v>
      </c>
      <c r="AM40" s="209"/>
      <c r="AN40" s="208">
        <f>+O40+AJ40+AL40</f>
        <v>0</v>
      </c>
      <c r="AX40" s="20"/>
      <c r="AY40" s="20"/>
    </row>
    <row r="41" spans="1:51" s="21" customFormat="1" x14ac:dyDescent="0.25">
      <c r="A41" s="3"/>
      <c r="B41" s="3"/>
      <c r="C41" s="3"/>
      <c r="D41" s="3"/>
      <c r="E41" s="10"/>
      <c r="F41" s="3"/>
      <c r="G41" s="10" t="s">
        <v>973</v>
      </c>
      <c r="H41"/>
      <c r="I41" s="22" t="s">
        <v>453</v>
      </c>
      <c r="J41" s="23" t="s">
        <v>454</v>
      </c>
      <c r="K41" s="232">
        <f>+'0BJ PROGR. I-II Y III'!K40</f>
        <v>0</v>
      </c>
      <c r="L41" s="34">
        <f>+'0BJ PROGR. I-II Y III'!L40</f>
        <v>0</v>
      </c>
      <c r="M41" s="34">
        <f>+'0BJ PROGR. I-II Y III'!M40</f>
        <v>0</v>
      </c>
      <c r="N41" s="34">
        <f>+'0BJ PROGR. I-II Y III'!N40</f>
        <v>0</v>
      </c>
      <c r="O41" s="208">
        <f>SUM(K41:N41)</f>
        <v>0</v>
      </c>
      <c r="P41" s="42"/>
      <c r="Q41" s="232">
        <f>+'0BJ PROGR. I-II Y III'!Q40</f>
        <v>0</v>
      </c>
      <c r="R41" s="34">
        <f>+'0BJ PROGR. I-II Y III'!R40</f>
        <v>0</v>
      </c>
      <c r="S41" s="34">
        <f>+'0BJ PROGR. I-II Y III'!S40</f>
        <v>0</v>
      </c>
      <c r="T41" s="34">
        <f>+'0BJ PROGR. I-II Y III'!T40</f>
        <v>0</v>
      </c>
      <c r="U41" s="389">
        <f>+'0BJ PROGR. I-II Y III'!U40</f>
        <v>0</v>
      </c>
      <c r="V41" s="244">
        <f>+'0BJ PROGR. I-II Y III'!V40</f>
        <v>0</v>
      </c>
      <c r="W41" s="240">
        <f>+'0BJ PROGR. I-II Y III'!W40</f>
        <v>0</v>
      </c>
      <c r="X41" s="227">
        <f>SUM(V41:W41)</f>
        <v>0</v>
      </c>
      <c r="Y41" s="239">
        <f>+'0BJ PROGR. I-II Y III'!Y40</f>
        <v>0</v>
      </c>
      <c r="Z41" s="239">
        <f>+'0BJ PROGR. I-II Y III'!Z40</f>
        <v>0</v>
      </c>
      <c r="AA41" s="239">
        <f>+'0BJ PROGR. I-II Y III'!AA40</f>
        <v>0</v>
      </c>
      <c r="AB41" s="209">
        <f>SUM(Y41:AA41)</f>
        <v>0</v>
      </c>
      <c r="AC41" s="226">
        <f>+'0BJ PROGR. I-II Y III'!AC40</f>
        <v>0</v>
      </c>
      <c r="AD41" s="209">
        <f>+'0BJ PROGR. I-II Y III'!AD40</f>
        <v>0</v>
      </c>
      <c r="AE41" s="209">
        <f>+'0BJ PROGR. I-II Y III'!AE40</f>
        <v>0</v>
      </c>
      <c r="AF41" s="209">
        <f>+'0BJ PROGR. I-II Y III'!AF40</f>
        <v>0</v>
      </c>
      <c r="AG41" s="209">
        <f>+'0BJ PROGR. I-II Y III'!AG40</f>
        <v>0</v>
      </c>
      <c r="AH41" s="209">
        <f>+'0BJ PROGR. I-II Y III'!AH40</f>
        <v>0</v>
      </c>
      <c r="AI41" s="209">
        <f>+'0BJ PROGR. I-II Y III'!AI40</f>
        <v>0</v>
      </c>
      <c r="AJ41" s="208">
        <f>+Q41+R41+S41+T41+U41++X41+AB41+AC41+AD41+AE41+AF41+AG41+AH41+AI41</f>
        <v>0</v>
      </c>
      <c r="AK41" s="209"/>
      <c r="AL41" s="208">
        <v>0</v>
      </c>
      <c r="AM41" s="209"/>
      <c r="AN41" s="208">
        <f>+O41+AJ41+AL41</f>
        <v>0</v>
      </c>
      <c r="AX41" s="20"/>
      <c r="AY41" s="20"/>
    </row>
    <row r="42" spans="1:51" s="21" customFormat="1" x14ac:dyDescent="0.25">
      <c r="A42" s="3"/>
      <c r="B42" s="3"/>
      <c r="C42" s="3"/>
      <c r="D42" s="3"/>
      <c r="E42" s="10"/>
      <c r="F42" s="3"/>
      <c r="G42" s="10" t="s">
        <v>973</v>
      </c>
      <c r="H42"/>
      <c r="I42" s="22" t="s">
        <v>455</v>
      </c>
      <c r="J42" s="23" t="s">
        <v>456</v>
      </c>
      <c r="K42" s="232">
        <f>+'0BJ PROGR. I-II Y III'!K41</f>
        <v>3388746.0383077501</v>
      </c>
      <c r="L42" s="34">
        <f>+'0BJ PROGR. I-II Y III'!L41</f>
        <v>106244.42</v>
      </c>
      <c r="M42" s="34">
        <f>+'0BJ PROGR. I-II Y III'!M41</f>
        <v>0</v>
      </c>
      <c r="N42" s="34">
        <f>+'0BJ PROGR. I-II Y III'!N41</f>
        <v>0</v>
      </c>
      <c r="O42" s="208">
        <f>SUM(K42:N42)</f>
        <v>3494990.4583077501</v>
      </c>
      <c r="P42" s="42"/>
      <c r="Q42" s="232">
        <f>+'0BJ PROGR. I-II Y III'!Q41</f>
        <v>48571.785000000003</v>
      </c>
      <c r="R42" s="34">
        <f>+'0BJ PROGR. I-II Y III'!R41</f>
        <v>974951.8</v>
      </c>
      <c r="S42" s="34">
        <f>+'0BJ PROGR. I-II Y III'!S41</f>
        <v>0</v>
      </c>
      <c r="T42" s="34">
        <f>+'0BJ PROGR. I-II Y III'!T41</f>
        <v>0</v>
      </c>
      <c r="U42" s="389">
        <f>+'0BJ PROGR. I-II Y III'!U41</f>
        <v>0</v>
      </c>
      <c r="V42" s="244">
        <f>+'0BJ PROGR. I-II Y III'!V41</f>
        <v>151160.51500000001</v>
      </c>
      <c r="W42" s="240">
        <f>+'0BJ PROGR. I-II Y III'!W41</f>
        <v>0</v>
      </c>
      <c r="X42" s="227">
        <f>SUM(V42:W42)</f>
        <v>151160.51500000001</v>
      </c>
      <c r="Y42" s="239">
        <f>+'0BJ PROGR. I-II Y III'!Y41</f>
        <v>111502.83</v>
      </c>
      <c r="Z42" s="239">
        <f>+'0BJ PROGR. I-II Y III'!Z41</f>
        <v>0</v>
      </c>
      <c r="AA42" s="239">
        <f>+'0BJ PROGR. I-II Y III'!AA41</f>
        <v>0</v>
      </c>
      <c r="AB42" s="209">
        <f>SUM(Y42:AA42)</f>
        <v>111502.83</v>
      </c>
      <c r="AC42" s="226">
        <f>+'0BJ PROGR. I-II Y III'!AC41</f>
        <v>0</v>
      </c>
      <c r="AD42" s="209">
        <f>+'0BJ PROGR. I-II Y III'!AD41</f>
        <v>0</v>
      </c>
      <c r="AE42" s="209">
        <f>+'0BJ PROGR. I-II Y III'!AE41</f>
        <v>0</v>
      </c>
      <c r="AF42" s="209">
        <f>+'0BJ PROGR. I-II Y III'!AF41</f>
        <v>74516.514999999999</v>
      </c>
      <c r="AG42" s="209">
        <f>+'0BJ PROGR. I-II Y III'!AG41</f>
        <v>0</v>
      </c>
      <c r="AH42" s="209">
        <f>+'0BJ PROGR. I-II Y III'!AH41</f>
        <v>0</v>
      </c>
      <c r="AI42" s="209">
        <f>+'0BJ PROGR. I-II Y III'!AI41</f>
        <v>0</v>
      </c>
      <c r="AJ42" s="208">
        <f>+Q42+R42+S42+T42+U42++X42+AB42+AC42+AD42+AE42+AF42+AG42+AH42+AI42</f>
        <v>1360703.4450000001</v>
      </c>
      <c r="AK42" s="209"/>
      <c r="AL42" s="208">
        <v>0</v>
      </c>
      <c r="AM42" s="209"/>
      <c r="AN42" s="208">
        <f>+O42+AJ42+AL42</f>
        <v>4855693.9033077499</v>
      </c>
      <c r="AX42" s="20"/>
      <c r="AY42" s="20"/>
    </row>
    <row r="43" spans="1:51" s="21" customFormat="1" x14ac:dyDescent="0.25">
      <c r="A43" s="3"/>
      <c r="B43" s="3"/>
      <c r="C43" s="3"/>
      <c r="D43" s="3"/>
      <c r="E43" s="10"/>
      <c r="F43" s="3"/>
      <c r="G43" s="5" t="s">
        <v>973</v>
      </c>
      <c r="H43"/>
      <c r="I43" s="24" t="s">
        <v>457</v>
      </c>
      <c r="J43" s="25" t="s">
        <v>458</v>
      </c>
      <c r="K43" s="211"/>
      <c r="L43" s="210"/>
      <c r="M43" s="210"/>
      <c r="N43" s="210"/>
      <c r="O43" s="206"/>
      <c r="P43" s="42"/>
      <c r="Q43" s="211"/>
      <c r="R43" s="210"/>
      <c r="S43" s="210"/>
      <c r="T43" s="210"/>
      <c r="U43" s="224"/>
      <c r="V43" s="241"/>
      <c r="W43" s="237"/>
      <c r="X43" s="224"/>
      <c r="Y43" s="239"/>
      <c r="Z43" s="239"/>
      <c r="AA43" s="239"/>
      <c r="AB43" s="210"/>
      <c r="AC43" s="226"/>
      <c r="AD43" s="209"/>
      <c r="AE43" s="209"/>
      <c r="AF43" s="209"/>
      <c r="AG43" s="209"/>
      <c r="AH43" s="209"/>
      <c r="AI43" s="209"/>
      <c r="AJ43" s="206"/>
      <c r="AK43" s="209"/>
      <c r="AL43" s="206"/>
      <c r="AM43" s="209"/>
      <c r="AN43" s="206"/>
      <c r="AX43" s="20"/>
      <c r="AY43" s="20"/>
    </row>
    <row r="44" spans="1:51" s="21" customFormat="1" x14ac:dyDescent="0.25">
      <c r="A44" s="3"/>
      <c r="B44" s="3"/>
      <c r="C44" s="3"/>
      <c r="D44" s="3"/>
      <c r="E44" s="10"/>
      <c r="F44" s="3"/>
      <c r="G44" s="10" t="s">
        <v>973</v>
      </c>
      <c r="H44"/>
      <c r="I44" s="22" t="s">
        <v>459</v>
      </c>
      <c r="J44" s="23" t="s">
        <v>460</v>
      </c>
      <c r="K44" s="232">
        <f>+'0BJ PROGR. I-II Y III'!K43</f>
        <v>36734007.055256009</v>
      </c>
      <c r="L44" s="34">
        <f>+'0BJ PROGR. I-II Y III'!L43</f>
        <v>1151689.5127999999</v>
      </c>
      <c r="M44" s="34">
        <f>+'0BJ PROGR. I-II Y III'!M43</f>
        <v>0</v>
      </c>
      <c r="N44" s="34">
        <f>+'0BJ PROGR. I-II Y III'!N43</f>
        <v>0</v>
      </c>
      <c r="O44" s="208">
        <f>SUM(K44:N44)</f>
        <v>37885696.56805601</v>
      </c>
      <c r="P44" s="42"/>
      <c r="Q44" s="232">
        <f>+'0BJ PROGR. I-II Y III'!Q43</f>
        <v>526518.14939999999</v>
      </c>
      <c r="R44" s="34">
        <f>+'0BJ PROGR. I-II Y III'!R43</f>
        <v>10568477.512</v>
      </c>
      <c r="S44" s="34">
        <f>+'0BJ PROGR. I-II Y III'!S43</f>
        <v>0</v>
      </c>
      <c r="T44" s="34">
        <f>+'0BJ PROGR. I-II Y III'!T43</f>
        <v>0</v>
      </c>
      <c r="U44" s="389">
        <f>+'0BJ PROGR. I-II Y III'!U43</f>
        <v>0</v>
      </c>
      <c r="V44" s="244">
        <f>+'0BJ PROGR. I-II Y III'!V43</f>
        <v>1638579.9826</v>
      </c>
      <c r="W44" s="240">
        <f>+'0BJ PROGR. I-II Y III'!W43</f>
        <v>0</v>
      </c>
      <c r="X44" s="227">
        <f>SUM(V44:W44)</f>
        <v>1638579.9826</v>
      </c>
      <c r="Y44" s="239">
        <f>+'0BJ PROGR. I-II Y III'!Y43</f>
        <v>1208690.6772</v>
      </c>
      <c r="Z44" s="239">
        <f>+'0BJ PROGR. I-II Y III'!Z43</f>
        <v>0</v>
      </c>
      <c r="AA44" s="239">
        <f>+'0BJ PROGR. I-II Y III'!AA43</f>
        <v>0</v>
      </c>
      <c r="AB44" s="209">
        <f>SUM(Y44:AA44)</f>
        <v>1208690.6772</v>
      </c>
      <c r="AC44" s="226">
        <f>+'0BJ PROGR. I-II Y III'!AC43</f>
        <v>0</v>
      </c>
      <c r="AD44" s="209">
        <f>+'0BJ PROGR. I-II Y III'!AD43</f>
        <v>0</v>
      </c>
      <c r="AE44" s="209">
        <f>+'0BJ PROGR. I-II Y III'!AE43</f>
        <v>0</v>
      </c>
      <c r="AF44" s="209">
        <f>+'0BJ PROGR. I-II Y III'!AF43</f>
        <v>807759.02260000003</v>
      </c>
      <c r="AG44" s="209">
        <f>+'0BJ PROGR. I-II Y III'!AG43</f>
        <v>0</v>
      </c>
      <c r="AH44" s="209">
        <f>+'0BJ PROGR. I-II Y III'!AH43</f>
        <v>0</v>
      </c>
      <c r="AI44" s="209">
        <f>+'0BJ PROGR. I-II Y III'!AI43</f>
        <v>0</v>
      </c>
      <c r="AJ44" s="208">
        <f>+Q44+R44+S44+T44+U44++X44+AB44+AC44+AD44+AE44+AF44+AG44+AH44+AI44</f>
        <v>14750025.343800001</v>
      </c>
      <c r="AK44" s="209"/>
      <c r="AL44" s="208">
        <v>0</v>
      </c>
      <c r="AM44" s="209"/>
      <c r="AN44" s="208">
        <f>+O44+AJ44+AL44</f>
        <v>52635721.911856011</v>
      </c>
      <c r="AX44" s="20"/>
      <c r="AY44" s="20"/>
    </row>
    <row r="45" spans="1:51" s="21" customFormat="1" x14ac:dyDescent="0.25">
      <c r="A45" s="3"/>
      <c r="B45" s="3"/>
      <c r="C45" s="3"/>
      <c r="D45" s="3"/>
      <c r="E45" s="10"/>
      <c r="F45" s="3"/>
      <c r="G45" s="10" t="s">
        <v>973</v>
      </c>
      <c r="H45"/>
      <c r="I45" s="22" t="s">
        <v>461</v>
      </c>
      <c r="J45" s="23" t="s">
        <v>462</v>
      </c>
      <c r="K45" s="232">
        <f>+'0BJ PROGR. I-II Y III'!K44</f>
        <v>20332476.2298465</v>
      </c>
      <c r="L45" s="34">
        <f>+'0BJ PROGR. I-II Y III'!L44</f>
        <v>637466.52</v>
      </c>
      <c r="M45" s="34">
        <f>+'0BJ PROGR. I-II Y III'!M44</f>
        <v>0</v>
      </c>
      <c r="N45" s="34">
        <f>+'0BJ PROGR. I-II Y III'!N44</f>
        <v>0</v>
      </c>
      <c r="O45" s="208">
        <f>SUM(K45:N45)</f>
        <v>20969942.749846499</v>
      </c>
      <c r="P45" s="42"/>
      <c r="Q45" s="232">
        <f>+'0BJ PROGR. I-II Y III'!Q44</f>
        <v>291430.70999999996</v>
      </c>
      <c r="R45" s="34">
        <f>+'0BJ PROGR. I-II Y III'!R44</f>
        <v>5849710.7999999998</v>
      </c>
      <c r="S45" s="34">
        <f>+'0BJ PROGR. I-II Y III'!S44</f>
        <v>0</v>
      </c>
      <c r="T45" s="34">
        <f>+'0BJ PROGR. I-II Y III'!T44</f>
        <v>0</v>
      </c>
      <c r="U45" s="389">
        <f>+'0BJ PROGR. I-II Y III'!U44</f>
        <v>0</v>
      </c>
      <c r="V45" s="244">
        <f>+'0BJ PROGR. I-II Y III'!V44</f>
        <v>906963.09</v>
      </c>
      <c r="W45" s="240">
        <f>+'0BJ PROGR. I-II Y III'!W44</f>
        <v>0</v>
      </c>
      <c r="X45" s="227">
        <f>SUM(V45:W45)</f>
        <v>906963.09</v>
      </c>
      <c r="Y45" s="239">
        <f>+'0BJ PROGR. I-II Y III'!Y44</f>
        <v>669016.98</v>
      </c>
      <c r="Z45" s="239">
        <f>+'0BJ PROGR. I-II Y III'!Z44</f>
        <v>0</v>
      </c>
      <c r="AA45" s="239">
        <f>+'0BJ PROGR. I-II Y III'!AA44</f>
        <v>0</v>
      </c>
      <c r="AB45" s="209">
        <f>SUM(Y45:AA45)</f>
        <v>669016.98</v>
      </c>
      <c r="AC45" s="226">
        <f>+'0BJ PROGR. I-II Y III'!AC44</f>
        <v>0</v>
      </c>
      <c r="AD45" s="209">
        <f>+'0BJ PROGR. I-II Y III'!AD44</f>
        <v>0</v>
      </c>
      <c r="AE45" s="209">
        <f>+'0BJ PROGR. I-II Y III'!AE44</f>
        <v>0</v>
      </c>
      <c r="AF45" s="209">
        <f>+'0BJ PROGR. I-II Y III'!AF44</f>
        <v>447099.08999999997</v>
      </c>
      <c r="AG45" s="209">
        <f>+'0BJ PROGR. I-II Y III'!AG44</f>
        <v>0</v>
      </c>
      <c r="AH45" s="209">
        <f>+'0BJ PROGR. I-II Y III'!AH44</f>
        <v>0</v>
      </c>
      <c r="AI45" s="209">
        <f>+'0BJ PROGR. I-II Y III'!AI44</f>
        <v>0</v>
      </c>
      <c r="AJ45" s="208">
        <f>+Q45+R45+S45+T45+U45++X45+AB45+AC45+AD45+AE45+AF45+AG45+AH45+AI45</f>
        <v>8164220.6699999999</v>
      </c>
      <c r="AK45" s="209"/>
      <c r="AL45" s="208">
        <v>0</v>
      </c>
      <c r="AM45" s="209"/>
      <c r="AN45" s="208">
        <f>+O45+AJ45+AL45</f>
        <v>29134163.419846497</v>
      </c>
      <c r="AX45" s="20"/>
      <c r="AY45" s="20"/>
    </row>
    <row r="46" spans="1:51" s="21" customFormat="1" x14ac:dyDescent="0.25">
      <c r="A46" s="3"/>
      <c r="B46" s="3"/>
      <c r="C46" s="3"/>
      <c r="D46" s="3"/>
      <c r="E46" s="10"/>
      <c r="F46" s="3"/>
      <c r="G46" s="10" t="s">
        <v>973</v>
      </c>
      <c r="H46"/>
      <c r="I46" s="22" t="s">
        <v>463</v>
      </c>
      <c r="J46" s="23" t="s">
        <v>464</v>
      </c>
      <c r="K46" s="232">
        <f>+'0BJ PROGR. I-II Y III'!K45</f>
        <v>10166238.11492325</v>
      </c>
      <c r="L46" s="34">
        <f>+'0BJ PROGR. I-II Y III'!L45</f>
        <v>318733.26</v>
      </c>
      <c r="M46" s="34">
        <f>+'0BJ PROGR. I-II Y III'!M45</f>
        <v>0</v>
      </c>
      <c r="N46" s="34">
        <f>+'0BJ PROGR. I-II Y III'!N45</f>
        <v>0</v>
      </c>
      <c r="O46" s="208">
        <f>SUM(K46:N46)</f>
        <v>10484971.37492325</v>
      </c>
      <c r="P46" s="42"/>
      <c r="Q46" s="232">
        <f>+'0BJ PROGR. I-II Y III'!Q45</f>
        <v>145715.35499999998</v>
      </c>
      <c r="R46" s="34">
        <f>+'0BJ PROGR. I-II Y III'!R45</f>
        <v>2924855.4</v>
      </c>
      <c r="S46" s="34">
        <f>+'0BJ PROGR. I-II Y III'!S45</f>
        <v>0</v>
      </c>
      <c r="T46" s="34">
        <f>+'0BJ PROGR. I-II Y III'!T45</f>
        <v>0</v>
      </c>
      <c r="U46" s="389">
        <f>+'0BJ PROGR. I-II Y III'!U45</f>
        <v>0</v>
      </c>
      <c r="V46" s="244">
        <f>+'0BJ PROGR. I-II Y III'!V45</f>
        <v>453481.54499999998</v>
      </c>
      <c r="W46" s="240">
        <f>+'0BJ PROGR. I-II Y III'!W45</f>
        <v>0</v>
      </c>
      <c r="X46" s="227">
        <f>SUM(V46:W46)</f>
        <v>453481.54499999998</v>
      </c>
      <c r="Y46" s="239">
        <f>+'0BJ PROGR. I-II Y III'!Y45</f>
        <v>334508.49</v>
      </c>
      <c r="Z46" s="239">
        <f>+'0BJ PROGR. I-II Y III'!Z45</f>
        <v>0</v>
      </c>
      <c r="AA46" s="239">
        <f>+'0BJ PROGR. I-II Y III'!AA45</f>
        <v>0</v>
      </c>
      <c r="AB46" s="209">
        <f>SUM(Y46:AA46)</f>
        <v>334508.49</v>
      </c>
      <c r="AC46" s="226">
        <f>+'0BJ PROGR. I-II Y III'!AC45</f>
        <v>0</v>
      </c>
      <c r="AD46" s="209">
        <f>+'0BJ PROGR. I-II Y III'!AD45</f>
        <v>0</v>
      </c>
      <c r="AE46" s="209">
        <f>+'0BJ PROGR. I-II Y III'!AE45</f>
        <v>0</v>
      </c>
      <c r="AF46" s="209">
        <f>+'0BJ PROGR. I-II Y III'!AF45</f>
        <v>223549.54499999998</v>
      </c>
      <c r="AG46" s="209">
        <f>+'0BJ PROGR. I-II Y III'!AG45</f>
        <v>0</v>
      </c>
      <c r="AH46" s="209">
        <f>+'0BJ PROGR. I-II Y III'!AH45</f>
        <v>0</v>
      </c>
      <c r="AI46" s="209">
        <f>+'0BJ PROGR. I-II Y III'!AI45</f>
        <v>0</v>
      </c>
      <c r="AJ46" s="208">
        <f>+Q46+R46+S46+T46+U46++X46+AB46+AC46+AD46+AE46+AF46+AG46+AH46+AI46</f>
        <v>4082110.335</v>
      </c>
      <c r="AK46" s="209"/>
      <c r="AL46" s="208">
        <v>0</v>
      </c>
      <c r="AM46" s="209"/>
      <c r="AN46" s="208">
        <f>+O46+AJ46+AL46</f>
        <v>14567081.709923249</v>
      </c>
      <c r="AX46" s="20"/>
      <c r="AY46" s="20"/>
    </row>
    <row r="47" spans="1:51" s="21" customFormat="1" x14ac:dyDescent="0.25">
      <c r="A47" s="3"/>
      <c r="B47" s="3"/>
      <c r="C47" s="3"/>
      <c r="D47" s="3"/>
      <c r="E47" s="3"/>
      <c r="F47" s="3"/>
      <c r="G47" s="10" t="s">
        <v>973</v>
      </c>
      <c r="H47"/>
      <c r="I47" s="22" t="s">
        <v>465</v>
      </c>
      <c r="J47" s="23" t="s">
        <v>466</v>
      </c>
      <c r="K47" s="232">
        <f>+'0BJ PROGR. I-II Y III'!K46</f>
        <v>0</v>
      </c>
      <c r="L47" s="34">
        <f>+'0BJ PROGR. I-II Y III'!L46</f>
        <v>0</v>
      </c>
      <c r="M47" s="34">
        <f>+'0BJ PROGR. I-II Y III'!M46</f>
        <v>0</v>
      </c>
      <c r="N47" s="34">
        <f>+'0BJ PROGR. I-II Y III'!N46</f>
        <v>0</v>
      </c>
      <c r="O47" s="208">
        <f>SUM(K47:N47)</f>
        <v>0</v>
      </c>
      <c r="P47" s="42"/>
      <c r="Q47" s="232">
        <f>+'0BJ PROGR. I-II Y III'!Q46</f>
        <v>0</v>
      </c>
      <c r="R47" s="34">
        <f>+'0BJ PROGR. I-II Y III'!R46</f>
        <v>0</v>
      </c>
      <c r="S47" s="34">
        <f>+'0BJ PROGR. I-II Y III'!S46</f>
        <v>0</v>
      </c>
      <c r="T47" s="34">
        <f>+'0BJ PROGR. I-II Y III'!T46</f>
        <v>0</v>
      </c>
      <c r="U47" s="389">
        <f>+'0BJ PROGR. I-II Y III'!U46</f>
        <v>0</v>
      </c>
      <c r="V47" s="244">
        <f>+'0BJ PROGR. I-II Y III'!V46</f>
        <v>0</v>
      </c>
      <c r="W47" s="240">
        <f>+'0BJ PROGR. I-II Y III'!W46</f>
        <v>0</v>
      </c>
      <c r="X47" s="227">
        <f>SUM(V47:W47)</f>
        <v>0</v>
      </c>
      <c r="Y47" s="239">
        <f>+'0BJ PROGR. I-II Y III'!Y46</f>
        <v>0</v>
      </c>
      <c r="Z47" s="239">
        <f>+'0BJ PROGR. I-II Y III'!Z46</f>
        <v>0</v>
      </c>
      <c r="AA47" s="239">
        <f>+'0BJ PROGR. I-II Y III'!AA46</f>
        <v>0</v>
      </c>
      <c r="AB47" s="209">
        <f>SUM(Y47:AA47)</f>
        <v>0</v>
      </c>
      <c r="AC47" s="226">
        <f>+'0BJ PROGR. I-II Y III'!AC46</f>
        <v>0</v>
      </c>
      <c r="AD47" s="209">
        <f>+'0BJ PROGR. I-II Y III'!AD46</f>
        <v>0</v>
      </c>
      <c r="AE47" s="209">
        <f>+'0BJ PROGR. I-II Y III'!AE46</f>
        <v>0</v>
      </c>
      <c r="AF47" s="209">
        <f>+'0BJ PROGR. I-II Y III'!AF46</f>
        <v>0</v>
      </c>
      <c r="AG47" s="209">
        <f>+'0BJ PROGR. I-II Y III'!AG46</f>
        <v>0</v>
      </c>
      <c r="AH47" s="209">
        <f>+'0BJ PROGR. I-II Y III'!AH46</f>
        <v>0</v>
      </c>
      <c r="AI47" s="209">
        <f>+'0BJ PROGR. I-II Y III'!AI46</f>
        <v>0</v>
      </c>
      <c r="AJ47" s="208">
        <f>+Q47+R47+S47+T47+U47++X47+AB47+AC47+AD47+AE47+AF47+AG47+AH47+AI47</f>
        <v>0</v>
      </c>
      <c r="AK47" s="209"/>
      <c r="AL47" s="208">
        <v>0</v>
      </c>
      <c r="AM47" s="209"/>
      <c r="AN47" s="208">
        <f>+O47+AJ47+AL47</f>
        <v>0</v>
      </c>
      <c r="AX47" s="20"/>
      <c r="AY47" s="20"/>
    </row>
    <row r="48" spans="1:51" s="21" customFormat="1" x14ac:dyDescent="0.25">
      <c r="A48" s="3"/>
      <c r="B48" s="3"/>
      <c r="C48" s="3"/>
      <c r="D48" s="3"/>
      <c r="E48" s="3"/>
      <c r="F48" s="3"/>
      <c r="G48" s="10" t="s">
        <v>973</v>
      </c>
      <c r="H48"/>
      <c r="I48" s="22" t="s">
        <v>467</v>
      </c>
      <c r="J48" s="23" t="s">
        <v>468</v>
      </c>
      <c r="K48" s="232">
        <f>+'0BJ PROGR. I-II Y III'!K47</f>
        <v>0</v>
      </c>
      <c r="L48" s="34">
        <f>+'0BJ PROGR. I-II Y III'!L47</f>
        <v>0</v>
      </c>
      <c r="M48" s="34">
        <f>+'0BJ PROGR. I-II Y III'!M47</f>
        <v>0</v>
      </c>
      <c r="N48" s="34">
        <f>+'0BJ PROGR. I-II Y III'!N47</f>
        <v>0</v>
      </c>
      <c r="O48" s="208">
        <f>SUM(K48:N48)</f>
        <v>0</v>
      </c>
      <c r="P48" s="42"/>
      <c r="Q48" s="232">
        <f>+'0BJ PROGR. I-II Y III'!Q47</f>
        <v>0</v>
      </c>
      <c r="R48" s="34">
        <f>+'0BJ PROGR. I-II Y III'!R47</f>
        <v>0</v>
      </c>
      <c r="S48" s="34">
        <f>+'0BJ PROGR. I-II Y III'!S47</f>
        <v>0</v>
      </c>
      <c r="T48" s="34">
        <f>+'0BJ PROGR. I-II Y III'!T47</f>
        <v>0</v>
      </c>
      <c r="U48" s="389">
        <f>+'0BJ PROGR. I-II Y III'!U47</f>
        <v>0</v>
      </c>
      <c r="V48" s="244">
        <f>+'0BJ PROGR. I-II Y III'!V47</f>
        <v>0</v>
      </c>
      <c r="W48" s="240">
        <f>+'0BJ PROGR. I-II Y III'!W47</f>
        <v>0</v>
      </c>
      <c r="X48" s="227">
        <f>SUM(V48:W48)</f>
        <v>0</v>
      </c>
      <c r="Y48" s="239">
        <f>+'0BJ PROGR. I-II Y III'!Y47</f>
        <v>0</v>
      </c>
      <c r="Z48" s="239">
        <f>+'0BJ PROGR. I-II Y III'!Z47</f>
        <v>0</v>
      </c>
      <c r="AA48" s="239">
        <f>+'0BJ PROGR. I-II Y III'!AA47</f>
        <v>0</v>
      </c>
      <c r="AB48" s="209">
        <f>SUM(Y48:AA48)</f>
        <v>0</v>
      </c>
      <c r="AC48" s="226">
        <f>+'0BJ PROGR. I-II Y III'!AC47</f>
        <v>0</v>
      </c>
      <c r="AD48" s="209">
        <f>+'0BJ PROGR. I-II Y III'!AD47</f>
        <v>0</v>
      </c>
      <c r="AE48" s="209">
        <f>+'0BJ PROGR. I-II Y III'!AE47</f>
        <v>0</v>
      </c>
      <c r="AF48" s="209">
        <f>+'0BJ PROGR. I-II Y III'!AF47</f>
        <v>0</v>
      </c>
      <c r="AG48" s="209">
        <f>+'0BJ PROGR. I-II Y III'!AG47</f>
        <v>0</v>
      </c>
      <c r="AH48" s="209">
        <f>+'0BJ PROGR. I-II Y III'!AH47</f>
        <v>0</v>
      </c>
      <c r="AI48" s="209">
        <f>+'0BJ PROGR. I-II Y III'!AI47</f>
        <v>0</v>
      </c>
      <c r="AJ48" s="208">
        <f>+Q48+R48+S48+T48+U48++X48+AB48+AC48+AD48+AE48+AF48+AG48+AH48+AI48</f>
        <v>0</v>
      </c>
      <c r="AK48" s="209"/>
      <c r="AL48" s="208">
        <v>0</v>
      </c>
      <c r="AM48" s="209"/>
      <c r="AN48" s="208">
        <f>+O48+AJ48+AL48</f>
        <v>0</v>
      </c>
      <c r="AX48" s="20"/>
      <c r="AY48" s="20"/>
    </row>
    <row r="49" spans="1:51" s="21" customFormat="1" x14ac:dyDescent="0.25">
      <c r="A49" s="3"/>
      <c r="B49" s="3"/>
      <c r="C49" s="3"/>
      <c r="D49" s="3"/>
      <c r="E49" s="6"/>
      <c r="F49" s="3"/>
      <c r="G49" s="10" t="s">
        <v>14</v>
      </c>
      <c r="H49"/>
      <c r="I49" s="22"/>
      <c r="J49" s="23"/>
      <c r="K49" s="209"/>
      <c r="L49" s="209"/>
      <c r="M49" s="209"/>
      <c r="N49" s="209"/>
      <c r="O49" s="208"/>
      <c r="P49" s="42"/>
      <c r="Q49" s="226"/>
      <c r="R49" s="209"/>
      <c r="S49" s="209"/>
      <c r="T49" s="209"/>
      <c r="U49" s="227"/>
      <c r="V49" s="226"/>
      <c r="W49" s="209"/>
      <c r="X49" s="227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27"/>
      <c r="AK49" s="209"/>
      <c r="AL49" s="208"/>
      <c r="AM49" s="209"/>
      <c r="AN49" s="208"/>
      <c r="AX49" s="20"/>
      <c r="AY49" s="20"/>
    </row>
    <row r="50" spans="1:51" s="21" customFormat="1" x14ac:dyDescent="0.25">
      <c r="A50" s="3"/>
      <c r="B50" s="3"/>
      <c r="C50" s="5" t="s">
        <v>976</v>
      </c>
      <c r="D50" s="173" t="s">
        <v>977</v>
      </c>
      <c r="E50" s="174"/>
      <c r="F50" s="174"/>
      <c r="G50" s="10"/>
      <c r="H50"/>
      <c r="I50" s="22"/>
      <c r="J50" s="23"/>
      <c r="K50" s="217">
        <f>SUM(K51:K161)</f>
        <v>134320709.91033173</v>
      </c>
      <c r="L50" s="217">
        <f>SUM(L51:L161)</f>
        <v>6074977.6799999997</v>
      </c>
      <c r="M50" s="217">
        <f>SUM(M51:M161)</f>
        <v>0</v>
      </c>
      <c r="N50" s="217">
        <f>SUM(N51:N161)</f>
        <v>0</v>
      </c>
      <c r="O50" s="214">
        <f>SUM(O51:O161)</f>
        <v>140395687.59033173</v>
      </c>
      <c r="P50" s="42"/>
      <c r="Q50" s="207">
        <f t="shared" ref="Q50:AJ50" si="8">SUM(Q51:Q161)</f>
        <v>2545576.9999471977</v>
      </c>
      <c r="R50" s="217">
        <f t="shared" si="8"/>
        <v>92181210.727069363</v>
      </c>
      <c r="S50" s="217">
        <f t="shared" si="8"/>
        <v>674947</v>
      </c>
      <c r="T50" s="217">
        <f>SUM(T51:T161)</f>
        <v>0</v>
      </c>
      <c r="U50" s="225">
        <f t="shared" si="8"/>
        <v>0</v>
      </c>
      <c r="V50" s="242">
        <f t="shared" si="8"/>
        <v>22469289.157158796</v>
      </c>
      <c r="W50" s="238">
        <f t="shared" si="8"/>
        <v>12217695.720000001</v>
      </c>
      <c r="X50" s="225">
        <f t="shared" si="8"/>
        <v>34686984.877158798</v>
      </c>
      <c r="Y50" s="200">
        <f t="shared" si="8"/>
        <v>2596157.6370572662</v>
      </c>
      <c r="Z50" s="200">
        <f t="shared" si="8"/>
        <v>737200</v>
      </c>
      <c r="AA50" s="200">
        <f t="shared" si="8"/>
        <v>97895000</v>
      </c>
      <c r="AB50" s="217">
        <f t="shared" si="8"/>
        <v>101228357.63705727</v>
      </c>
      <c r="AC50" s="207">
        <f t="shared" si="8"/>
        <v>599700</v>
      </c>
      <c r="AD50" s="217">
        <f t="shared" si="8"/>
        <v>66870000</v>
      </c>
      <c r="AE50" s="217">
        <f t="shared" si="8"/>
        <v>0</v>
      </c>
      <c r="AF50" s="217">
        <f t="shared" si="8"/>
        <v>7084139.3496077107</v>
      </c>
      <c r="AG50" s="217">
        <f t="shared" si="8"/>
        <v>0</v>
      </c>
      <c r="AH50" s="217">
        <f t="shared" si="8"/>
        <v>2500000</v>
      </c>
      <c r="AI50" s="217">
        <f t="shared" si="8"/>
        <v>0</v>
      </c>
      <c r="AJ50" s="214">
        <f t="shared" si="8"/>
        <v>308370916.59084034</v>
      </c>
      <c r="AK50" s="209"/>
      <c r="AL50" s="214">
        <f>SUM(AL51:AL161)</f>
        <v>0</v>
      </c>
      <c r="AM50" s="209"/>
      <c r="AN50" s="214">
        <f>SUM(AN51:AN161)</f>
        <v>448766604.18117207</v>
      </c>
      <c r="AX50" s="20"/>
      <c r="AY50" s="20"/>
    </row>
    <row r="51" spans="1:51" s="21" customFormat="1" x14ac:dyDescent="0.25">
      <c r="A51" s="3"/>
      <c r="B51" s="3"/>
      <c r="H51"/>
      <c r="I51" s="24">
        <v>1</v>
      </c>
      <c r="J51" s="25" t="s">
        <v>469</v>
      </c>
      <c r="K51" s="210"/>
      <c r="L51" s="210"/>
      <c r="M51" s="210"/>
      <c r="N51" s="210"/>
      <c r="O51" s="206"/>
      <c r="P51" s="42"/>
      <c r="Q51" s="211"/>
      <c r="R51" s="210"/>
      <c r="S51" s="210"/>
      <c r="T51" s="210"/>
      <c r="U51" s="224"/>
      <c r="V51" s="241"/>
      <c r="W51" s="237"/>
      <c r="X51" s="224"/>
      <c r="Y51" s="198"/>
      <c r="Z51" s="198"/>
      <c r="AA51" s="198"/>
      <c r="AB51" s="210"/>
      <c r="AC51" s="226"/>
      <c r="AD51" s="209"/>
      <c r="AE51" s="209"/>
      <c r="AF51" s="209"/>
      <c r="AG51" s="209"/>
      <c r="AH51" s="209"/>
      <c r="AI51" s="209"/>
      <c r="AJ51" s="206"/>
      <c r="AK51" s="209"/>
      <c r="AL51" s="206"/>
      <c r="AM51" s="209"/>
      <c r="AN51" s="206"/>
      <c r="AX51" s="20"/>
      <c r="AY51" s="20"/>
    </row>
    <row r="52" spans="1:51" s="21" customFormat="1" x14ac:dyDescent="0.25">
      <c r="A52" s="1"/>
      <c r="B52" s="1"/>
      <c r="C52" s="1"/>
      <c r="D52" s="1"/>
      <c r="E52" s="1"/>
      <c r="F52" s="1"/>
      <c r="G52" s="5" t="s">
        <v>976</v>
      </c>
      <c r="H52"/>
      <c r="I52" s="24"/>
      <c r="J52" s="26"/>
      <c r="K52" s="209"/>
      <c r="L52" s="209"/>
      <c r="M52" s="209"/>
      <c r="N52" s="209"/>
      <c r="O52" s="208"/>
      <c r="P52" s="42"/>
      <c r="Q52" s="226"/>
      <c r="R52" s="209"/>
      <c r="S52" s="209"/>
      <c r="T52" s="209"/>
      <c r="U52" s="227"/>
      <c r="V52" s="243"/>
      <c r="W52" s="239"/>
      <c r="X52" s="227"/>
      <c r="Y52" s="199"/>
      <c r="Z52" s="199"/>
      <c r="AA52" s="199"/>
      <c r="AB52" s="209"/>
      <c r="AC52" s="226"/>
      <c r="AD52" s="209"/>
      <c r="AE52" s="209"/>
      <c r="AF52" s="209"/>
      <c r="AG52" s="209"/>
      <c r="AH52" s="209"/>
      <c r="AI52" s="209"/>
      <c r="AJ52" s="208"/>
      <c r="AK52" s="209"/>
      <c r="AL52" s="208"/>
      <c r="AM52" s="209"/>
      <c r="AN52" s="208"/>
      <c r="AX52" s="20"/>
      <c r="AY52" s="20"/>
    </row>
    <row r="53" spans="1:51" s="21" customFormat="1" x14ac:dyDescent="0.25">
      <c r="A53" s="3"/>
      <c r="B53" s="3"/>
      <c r="C53" s="3"/>
      <c r="D53" s="3"/>
      <c r="E53" s="3"/>
      <c r="F53" s="3"/>
      <c r="G53" s="5" t="s">
        <v>976</v>
      </c>
      <c r="H53"/>
      <c r="I53" s="24" t="s">
        <v>470</v>
      </c>
      <c r="J53" s="25" t="s">
        <v>471</v>
      </c>
      <c r="K53" s="210"/>
      <c r="L53" s="210"/>
      <c r="M53" s="210"/>
      <c r="N53" s="210"/>
      <c r="O53" s="206"/>
      <c r="P53" s="42"/>
      <c r="Q53" s="211"/>
      <c r="R53" s="210"/>
      <c r="S53" s="210"/>
      <c r="T53" s="210"/>
      <c r="U53" s="224"/>
      <c r="V53" s="241"/>
      <c r="W53" s="237"/>
      <c r="X53" s="224"/>
      <c r="Y53" s="198"/>
      <c r="Z53" s="198"/>
      <c r="AA53" s="198"/>
      <c r="AB53" s="210"/>
      <c r="AC53" s="226"/>
      <c r="AD53" s="209"/>
      <c r="AE53" s="209"/>
      <c r="AF53" s="209"/>
      <c r="AG53" s="209"/>
      <c r="AH53" s="209"/>
      <c r="AI53" s="209"/>
      <c r="AJ53" s="206"/>
      <c r="AK53" s="209"/>
      <c r="AL53" s="206"/>
      <c r="AM53" s="209"/>
      <c r="AN53" s="206"/>
      <c r="AX53" s="20"/>
      <c r="AY53" s="20"/>
    </row>
    <row r="54" spans="1:51" s="21" customFormat="1" x14ac:dyDescent="0.25">
      <c r="A54" s="3"/>
      <c r="B54" s="3"/>
      <c r="C54" s="3"/>
      <c r="D54" s="3"/>
      <c r="E54" s="3"/>
      <c r="F54" s="3"/>
      <c r="G54" s="10" t="s">
        <v>976</v>
      </c>
      <c r="H54"/>
      <c r="I54" s="22" t="s">
        <v>472</v>
      </c>
      <c r="J54" s="23" t="s">
        <v>473</v>
      </c>
      <c r="K54" s="209">
        <f>+'0BJ PROGR. I-II Y III'!K52</f>
        <v>50000</v>
      </c>
      <c r="L54" s="209">
        <f>+'0BJ PROGR. I-II Y III'!L52</f>
        <v>0</v>
      </c>
      <c r="M54" s="209">
        <f>+'0BJ PROGR. I-II Y III'!M52</f>
        <v>0</v>
      </c>
      <c r="N54" s="209">
        <f>+'0BJ PROGR. I-II Y III'!N52</f>
        <v>0</v>
      </c>
      <c r="O54" s="208">
        <f>SUM(K54:N54)</f>
        <v>50000</v>
      </c>
      <c r="P54" s="42"/>
      <c r="Q54" s="226">
        <f>+'0BJ PROGR. I-II Y III'!Q52</f>
        <v>0</v>
      </c>
      <c r="R54" s="209">
        <f>+'0BJ PROGR. I-II Y III'!R52</f>
        <v>0</v>
      </c>
      <c r="S54" s="209">
        <f>+'0BJ PROGR. I-II Y III'!S52</f>
        <v>0</v>
      </c>
      <c r="T54" s="209">
        <f>+'0BJ PROGR. I-II Y III'!T52</f>
        <v>0</v>
      </c>
      <c r="U54" s="227">
        <f>+'0BJ PROGR. I-II Y III'!U52</f>
        <v>0</v>
      </c>
      <c r="V54" s="243">
        <f>+'0BJ PROGR. I-II Y III'!V52</f>
        <v>0</v>
      </c>
      <c r="W54" s="239">
        <f>+'0BJ PROGR. I-II Y III'!W52</f>
        <v>0</v>
      </c>
      <c r="X54" s="227">
        <f>SUM(V54:W54)</f>
        <v>0</v>
      </c>
      <c r="Y54" s="239">
        <f>+'0BJ PROGR. I-II Y III'!Y52</f>
        <v>0</v>
      </c>
      <c r="Z54" s="239">
        <f>+'0BJ PROGR. I-II Y III'!Z52</f>
        <v>0</v>
      </c>
      <c r="AA54" s="239">
        <f>+'0BJ PROGR. I-II Y III'!AA52</f>
        <v>0</v>
      </c>
      <c r="AB54" s="209">
        <f>SUM(Y54:AA54)</f>
        <v>0</v>
      </c>
      <c r="AC54" s="226">
        <f>+'0BJ PROGR. I-II Y III'!AC52</f>
        <v>0</v>
      </c>
      <c r="AD54" s="209">
        <f>+'0BJ PROGR. I-II Y III'!AD52</f>
        <v>0</v>
      </c>
      <c r="AE54" s="209">
        <f>+'0BJ PROGR. I-II Y III'!AE52</f>
        <v>0</v>
      </c>
      <c r="AF54" s="209">
        <f>+'0BJ PROGR. I-II Y III'!AF52</f>
        <v>0</v>
      </c>
      <c r="AG54" s="209">
        <f>+'0BJ PROGR. I-II Y III'!AG52</f>
        <v>0</v>
      </c>
      <c r="AH54" s="209">
        <f>+'0BJ PROGR. I-II Y III'!AH52</f>
        <v>0</v>
      </c>
      <c r="AI54" s="209">
        <f>+'0BJ PROGR. I-II Y III'!AI52</f>
        <v>0</v>
      </c>
      <c r="AJ54" s="208">
        <f>+Q54+R54+S54+T54+U54++X54+AB54+AC54+AD54+AE54+AF54+AG54+AH54+AI54</f>
        <v>0</v>
      </c>
      <c r="AK54" s="209"/>
      <c r="AL54" s="208">
        <v>0</v>
      </c>
      <c r="AM54" s="209"/>
      <c r="AN54" s="208">
        <f>+O54+AJ54+AL54</f>
        <v>50000</v>
      </c>
      <c r="AX54" s="20"/>
      <c r="AY54" s="20"/>
    </row>
    <row r="55" spans="1:51" s="21" customFormat="1" x14ac:dyDescent="0.25">
      <c r="A55" s="3"/>
      <c r="B55" s="3"/>
      <c r="C55" s="3"/>
      <c r="D55" s="3"/>
      <c r="E55" s="3"/>
      <c r="F55" s="3"/>
      <c r="G55" s="10" t="s">
        <v>976</v>
      </c>
      <c r="H55"/>
      <c r="I55" s="22" t="s">
        <v>474</v>
      </c>
      <c r="J55" s="23" t="s">
        <v>475</v>
      </c>
      <c r="K55" s="209">
        <f>+'0BJ PROGR. I-II Y III'!K53</f>
        <v>0</v>
      </c>
      <c r="L55" s="209">
        <f>+'0BJ PROGR. I-II Y III'!L53</f>
        <v>0</v>
      </c>
      <c r="M55" s="209">
        <f>+'0BJ PROGR. I-II Y III'!M53</f>
        <v>0</v>
      </c>
      <c r="N55" s="209">
        <f>+'0BJ PROGR. I-II Y III'!N53</f>
        <v>0</v>
      </c>
      <c r="O55" s="208">
        <f>SUM(K55:N55)</f>
        <v>0</v>
      </c>
      <c r="P55" s="42"/>
      <c r="Q55" s="226">
        <f>+'0BJ PROGR. I-II Y III'!Q53</f>
        <v>0</v>
      </c>
      <c r="R55" s="209">
        <f>+'0BJ PROGR. I-II Y III'!R53</f>
        <v>0</v>
      </c>
      <c r="S55" s="209">
        <f>+'0BJ PROGR. I-II Y III'!S53</f>
        <v>0</v>
      </c>
      <c r="T55" s="209">
        <f>+'0BJ PROGR. I-II Y III'!T53</f>
        <v>0</v>
      </c>
      <c r="U55" s="227">
        <f>+'0BJ PROGR. I-II Y III'!U53</f>
        <v>0</v>
      </c>
      <c r="V55" s="243">
        <f>+'0BJ PROGR. I-II Y III'!V53</f>
        <v>0</v>
      </c>
      <c r="W55" s="239">
        <f>+'0BJ PROGR. I-II Y III'!W53</f>
        <v>0</v>
      </c>
      <c r="X55" s="227">
        <f>SUM(V55:W55)</f>
        <v>0</v>
      </c>
      <c r="Y55" s="239">
        <f>+'0BJ PROGR. I-II Y III'!Y53</f>
        <v>0</v>
      </c>
      <c r="Z55" s="239">
        <f>+'0BJ PROGR. I-II Y III'!Z53</f>
        <v>0</v>
      </c>
      <c r="AA55" s="239">
        <f>+'0BJ PROGR. I-II Y III'!AA53</f>
        <v>0</v>
      </c>
      <c r="AB55" s="209">
        <f>SUM(Y55:AA55)</f>
        <v>0</v>
      </c>
      <c r="AC55" s="226">
        <f>+'0BJ PROGR. I-II Y III'!AC53</f>
        <v>0</v>
      </c>
      <c r="AD55" s="209">
        <f>+'0BJ PROGR. I-II Y III'!AD53</f>
        <v>0</v>
      </c>
      <c r="AE55" s="209">
        <f>+'0BJ PROGR. I-II Y III'!AE53</f>
        <v>0</v>
      </c>
      <c r="AF55" s="209">
        <f>+'0BJ PROGR. I-II Y III'!AF53</f>
        <v>0</v>
      </c>
      <c r="AG55" s="209">
        <f>+'0BJ PROGR. I-II Y III'!AG53</f>
        <v>0</v>
      </c>
      <c r="AH55" s="209">
        <f>+'0BJ PROGR. I-II Y III'!AH53</f>
        <v>1500000</v>
      </c>
      <c r="AI55" s="209">
        <f>+'0BJ PROGR. I-II Y III'!AI53</f>
        <v>0</v>
      </c>
      <c r="AJ55" s="208">
        <f>+Q55+R55+S55+T55+U55++X55+AB55+AC55+AD55+AE55+AF55+AG55+AH55+AI55</f>
        <v>1500000</v>
      </c>
      <c r="AK55" s="209"/>
      <c r="AL55" s="208">
        <v>0</v>
      </c>
      <c r="AM55" s="209"/>
      <c r="AN55" s="208">
        <f>+O55+AJ55+AL55</f>
        <v>1500000</v>
      </c>
      <c r="AX55" s="20"/>
      <c r="AY55" s="20"/>
    </row>
    <row r="56" spans="1:51" s="21" customFormat="1" x14ac:dyDescent="0.25">
      <c r="A56" s="3"/>
      <c r="B56" s="3"/>
      <c r="C56" s="3"/>
      <c r="D56" s="3"/>
      <c r="E56" s="3"/>
      <c r="F56" s="3"/>
      <c r="G56" s="10" t="s">
        <v>976</v>
      </c>
      <c r="H56"/>
      <c r="I56" s="22" t="s">
        <v>476</v>
      </c>
      <c r="J56" s="23" t="s">
        <v>477</v>
      </c>
      <c r="K56" s="209">
        <f>+'0BJ PROGR. I-II Y III'!K54</f>
        <v>0</v>
      </c>
      <c r="L56" s="209">
        <f>+'0BJ PROGR. I-II Y III'!L54</f>
        <v>0</v>
      </c>
      <c r="M56" s="209">
        <f>+'0BJ PROGR. I-II Y III'!M54</f>
        <v>0</v>
      </c>
      <c r="N56" s="209">
        <f>+'0BJ PROGR. I-II Y III'!N54</f>
        <v>0</v>
      </c>
      <c r="O56" s="208">
        <f>SUM(K56:N56)</f>
        <v>0</v>
      </c>
      <c r="P56" s="42"/>
      <c r="Q56" s="226">
        <f>+'0BJ PROGR. I-II Y III'!Q54</f>
        <v>0</v>
      </c>
      <c r="R56" s="209">
        <f>+'0BJ PROGR. I-II Y III'!R54</f>
        <v>0</v>
      </c>
      <c r="S56" s="209">
        <f>+'0BJ PROGR. I-II Y III'!S54</f>
        <v>0</v>
      </c>
      <c r="T56" s="209">
        <f>+'0BJ PROGR. I-II Y III'!T54</f>
        <v>0</v>
      </c>
      <c r="U56" s="227">
        <f>+'0BJ PROGR. I-II Y III'!U54</f>
        <v>0</v>
      </c>
      <c r="V56" s="243">
        <f>+'0BJ PROGR. I-II Y III'!V54</f>
        <v>0</v>
      </c>
      <c r="W56" s="239">
        <f>+'0BJ PROGR. I-II Y III'!W54</f>
        <v>0</v>
      </c>
      <c r="X56" s="227">
        <f>SUM(V56:W56)</f>
        <v>0</v>
      </c>
      <c r="Y56" s="239">
        <f>+'0BJ PROGR. I-II Y III'!Y54</f>
        <v>0</v>
      </c>
      <c r="Z56" s="239">
        <f>+'0BJ PROGR. I-II Y III'!Z54</f>
        <v>0</v>
      </c>
      <c r="AA56" s="239">
        <f>+'0BJ PROGR. I-II Y III'!AA54</f>
        <v>0</v>
      </c>
      <c r="AB56" s="209">
        <f>SUM(Y56:AA56)</f>
        <v>0</v>
      </c>
      <c r="AC56" s="226">
        <f>+'0BJ PROGR. I-II Y III'!AC54</f>
        <v>0</v>
      </c>
      <c r="AD56" s="209">
        <f>+'0BJ PROGR. I-II Y III'!AD54</f>
        <v>0</v>
      </c>
      <c r="AE56" s="209">
        <f>+'0BJ PROGR. I-II Y III'!AE54</f>
        <v>0</v>
      </c>
      <c r="AF56" s="209">
        <f>+'0BJ PROGR. I-II Y III'!AF54</f>
        <v>0</v>
      </c>
      <c r="AG56" s="209">
        <f>+'0BJ PROGR. I-II Y III'!AG54</f>
        <v>0</v>
      </c>
      <c r="AH56" s="209">
        <f>+'0BJ PROGR. I-II Y III'!AH54</f>
        <v>0</v>
      </c>
      <c r="AI56" s="209">
        <f>+'0BJ PROGR. I-II Y III'!AI54</f>
        <v>0</v>
      </c>
      <c r="AJ56" s="208">
        <f>+Q56+R56+S56+T56+U56++X56+AB56+AC56+AD56+AE56+AF56+AG56+AH56+AI56</f>
        <v>0</v>
      </c>
      <c r="AK56" s="209"/>
      <c r="AL56" s="208">
        <v>0</v>
      </c>
      <c r="AM56" s="209"/>
      <c r="AN56" s="208">
        <f>+O56+AJ56+AL56</f>
        <v>0</v>
      </c>
      <c r="AX56" s="20"/>
      <c r="AY56" s="20"/>
    </row>
    <row r="57" spans="1:51" s="21" customFormat="1" x14ac:dyDescent="0.25">
      <c r="A57" s="3"/>
      <c r="B57" s="3"/>
      <c r="C57" s="3"/>
      <c r="D57" s="3"/>
      <c r="E57" s="3"/>
      <c r="F57" s="3"/>
      <c r="G57" s="10" t="s">
        <v>976</v>
      </c>
      <c r="H57"/>
      <c r="I57" s="22" t="s">
        <v>478</v>
      </c>
      <c r="J57" s="23" t="s">
        <v>479</v>
      </c>
      <c r="K57" s="209">
        <f>+'0BJ PROGR. I-II Y III'!K55</f>
        <v>0</v>
      </c>
      <c r="L57" s="209">
        <f>+'0BJ PROGR. I-II Y III'!L55</f>
        <v>0</v>
      </c>
      <c r="M57" s="209">
        <f>+'0BJ PROGR. I-II Y III'!M55</f>
        <v>0</v>
      </c>
      <c r="N57" s="209">
        <f>+'0BJ PROGR. I-II Y III'!N55</f>
        <v>0</v>
      </c>
      <c r="O57" s="208">
        <f>SUM(K57:N57)</f>
        <v>0</v>
      </c>
      <c r="P57" s="42"/>
      <c r="Q57" s="226">
        <f>+'0BJ PROGR. I-II Y III'!Q55</f>
        <v>0</v>
      </c>
      <c r="R57" s="209">
        <f>+'0BJ PROGR. I-II Y III'!R55</f>
        <v>0</v>
      </c>
      <c r="S57" s="209">
        <f>+'0BJ PROGR. I-II Y III'!S55</f>
        <v>0</v>
      </c>
      <c r="T57" s="209">
        <f>+'0BJ PROGR. I-II Y III'!T55</f>
        <v>0</v>
      </c>
      <c r="U57" s="227">
        <f>+'0BJ PROGR. I-II Y III'!U55</f>
        <v>0</v>
      </c>
      <c r="V57" s="243">
        <f>+'0BJ PROGR. I-II Y III'!V55</f>
        <v>0</v>
      </c>
      <c r="W57" s="239">
        <f>+'0BJ PROGR. I-II Y III'!W55</f>
        <v>0</v>
      </c>
      <c r="X57" s="227">
        <f>SUM(V57:W57)</f>
        <v>0</v>
      </c>
      <c r="Y57" s="239">
        <f>+'0BJ PROGR. I-II Y III'!Y55</f>
        <v>0</v>
      </c>
      <c r="Z57" s="239">
        <f>+'0BJ PROGR. I-II Y III'!Z55</f>
        <v>0</v>
      </c>
      <c r="AA57" s="239">
        <f>+'0BJ PROGR. I-II Y III'!AA55</f>
        <v>0</v>
      </c>
      <c r="AB57" s="209">
        <f>SUM(Y57:AA57)</f>
        <v>0</v>
      </c>
      <c r="AC57" s="226">
        <f>+'0BJ PROGR. I-II Y III'!AC55</f>
        <v>0</v>
      </c>
      <c r="AD57" s="209">
        <f>+'0BJ PROGR. I-II Y III'!AD55</f>
        <v>0</v>
      </c>
      <c r="AE57" s="209">
        <f>+'0BJ PROGR. I-II Y III'!AE55</f>
        <v>0</v>
      </c>
      <c r="AF57" s="209">
        <f>+'0BJ PROGR. I-II Y III'!AF55</f>
        <v>0</v>
      </c>
      <c r="AG57" s="209">
        <f>+'0BJ PROGR. I-II Y III'!AG55</f>
        <v>0</v>
      </c>
      <c r="AH57" s="209">
        <f>+'0BJ PROGR. I-II Y III'!AH55</f>
        <v>0</v>
      </c>
      <c r="AI57" s="209">
        <f>+'0BJ PROGR. I-II Y III'!AI55</f>
        <v>0</v>
      </c>
      <c r="AJ57" s="208">
        <f>+Q57+R57+S57+T57+U57++X57+AB57+AC57+AD57+AE57+AF57+AG57+AH57+AI57</f>
        <v>0</v>
      </c>
      <c r="AK57" s="209"/>
      <c r="AL57" s="208">
        <v>0</v>
      </c>
      <c r="AM57" s="209"/>
      <c r="AN57" s="208">
        <f>+O57+AJ57+AL57</f>
        <v>0</v>
      </c>
      <c r="AX57" s="20"/>
      <c r="AY57" s="20"/>
    </row>
    <row r="58" spans="1:51" s="21" customFormat="1" x14ac:dyDescent="0.25">
      <c r="A58" s="3"/>
      <c r="B58" s="3"/>
      <c r="C58" s="3"/>
      <c r="D58" s="3"/>
      <c r="E58" s="3"/>
      <c r="F58" s="3"/>
      <c r="G58" s="10" t="s">
        <v>976</v>
      </c>
      <c r="H58"/>
      <c r="I58" s="22" t="s">
        <v>480</v>
      </c>
      <c r="J58" s="23" t="s">
        <v>481</v>
      </c>
      <c r="K58" s="209">
        <f>+'0BJ PROGR. I-II Y III'!K56</f>
        <v>0</v>
      </c>
      <c r="L58" s="209">
        <f>+'0BJ PROGR. I-II Y III'!L56</f>
        <v>0</v>
      </c>
      <c r="M58" s="209">
        <f>+'0BJ PROGR. I-II Y III'!M56</f>
        <v>0</v>
      </c>
      <c r="N58" s="209">
        <f>+'0BJ PROGR. I-II Y III'!N56</f>
        <v>0</v>
      </c>
      <c r="O58" s="208">
        <f>SUM(K58:N58)</f>
        <v>0</v>
      </c>
      <c r="P58" s="42"/>
      <c r="Q58" s="226">
        <f>+'0BJ PROGR. I-II Y III'!Q56</f>
        <v>0</v>
      </c>
      <c r="R58" s="209">
        <f>+'0BJ PROGR. I-II Y III'!R56</f>
        <v>0</v>
      </c>
      <c r="S58" s="209">
        <f>+'0BJ PROGR. I-II Y III'!S56</f>
        <v>0</v>
      </c>
      <c r="T58" s="209">
        <f>+'0BJ PROGR. I-II Y III'!T56</f>
        <v>0</v>
      </c>
      <c r="U58" s="227">
        <f>+'0BJ PROGR. I-II Y III'!U56</f>
        <v>0</v>
      </c>
      <c r="V58" s="243">
        <f>+'0BJ PROGR. I-II Y III'!V56</f>
        <v>0</v>
      </c>
      <c r="W58" s="239">
        <f>+'0BJ PROGR. I-II Y III'!W56</f>
        <v>0</v>
      </c>
      <c r="X58" s="227">
        <f>SUM(V58:W58)</f>
        <v>0</v>
      </c>
      <c r="Y58" s="239">
        <f>+'0BJ PROGR. I-II Y III'!Y56</f>
        <v>0</v>
      </c>
      <c r="Z58" s="239">
        <f>+'0BJ PROGR. I-II Y III'!Z56</f>
        <v>0</v>
      </c>
      <c r="AA58" s="239">
        <f>+'0BJ PROGR. I-II Y III'!AA56</f>
        <v>0</v>
      </c>
      <c r="AB58" s="209">
        <f>SUM(Y58:AA58)</f>
        <v>0</v>
      </c>
      <c r="AC58" s="226">
        <f>+'0BJ PROGR. I-II Y III'!AC56</f>
        <v>0</v>
      </c>
      <c r="AD58" s="209">
        <f>+'0BJ PROGR. I-II Y III'!AD56</f>
        <v>0</v>
      </c>
      <c r="AE58" s="209">
        <f>+'0BJ PROGR. I-II Y III'!AE56</f>
        <v>0</v>
      </c>
      <c r="AF58" s="209">
        <f>+'0BJ PROGR. I-II Y III'!AF56</f>
        <v>0</v>
      </c>
      <c r="AG58" s="209">
        <f>+'0BJ PROGR. I-II Y III'!AG56</f>
        <v>0</v>
      </c>
      <c r="AH58" s="209">
        <f>+'0BJ PROGR. I-II Y III'!AH56</f>
        <v>0</v>
      </c>
      <c r="AI58" s="209">
        <f>+'0BJ PROGR. I-II Y III'!AI56</f>
        <v>0</v>
      </c>
      <c r="AJ58" s="208">
        <f>+Q58+R58+S58+T58+U58++X58+AB58+AC58+AD58+AE58+AF58+AG58+AH58+AI58</f>
        <v>0</v>
      </c>
      <c r="AK58" s="209"/>
      <c r="AL58" s="208">
        <v>0</v>
      </c>
      <c r="AM58" s="209"/>
      <c r="AN58" s="208">
        <f>+O58+AJ58+AL58</f>
        <v>0</v>
      </c>
      <c r="AX58" s="20"/>
      <c r="AY58" s="20"/>
    </row>
    <row r="59" spans="1:51" s="21" customFormat="1" x14ac:dyDescent="0.25">
      <c r="A59" s="3"/>
      <c r="B59" s="3"/>
      <c r="C59" s="3"/>
      <c r="D59" s="3"/>
      <c r="E59" s="3"/>
      <c r="F59" s="3"/>
      <c r="G59" s="5" t="s">
        <v>976</v>
      </c>
      <c r="H59"/>
      <c r="I59" s="24" t="s">
        <v>482</v>
      </c>
      <c r="J59" s="25" t="s">
        <v>483</v>
      </c>
      <c r="K59" s="209"/>
      <c r="L59" s="209"/>
      <c r="M59" s="209"/>
      <c r="N59" s="209"/>
      <c r="O59" s="206"/>
      <c r="P59" s="42"/>
      <c r="Q59" s="226"/>
      <c r="R59" s="209"/>
      <c r="S59" s="209"/>
      <c r="T59" s="209"/>
      <c r="U59" s="227"/>
      <c r="V59" s="243"/>
      <c r="W59" s="239"/>
      <c r="X59" s="224"/>
      <c r="Y59" s="239"/>
      <c r="Z59" s="239"/>
      <c r="AA59" s="239"/>
      <c r="AB59" s="210"/>
      <c r="AC59" s="226"/>
      <c r="AD59" s="209"/>
      <c r="AE59" s="209"/>
      <c r="AF59" s="209"/>
      <c r="AG59" s="209"/>
      <c r="AH59" s="209"/>
      <c r="AI59" s="209"/>
      <c r="AJ59" s="208"/>
      <c r="AK59" s="209"/>
      <c r="AL59" s="208"/>
      <c r="AM59" s="209"/>
      <c r="AN59" s="206"/>
      <c r="AX59" s="20"/>
      <c r="AY59" s="20"/>
    </row>
    <row r="60" spans="1:51" s="21" customFormat="1" x14ac:dyDescent="0.25">
      <c r="A60" s="3"/>
      <c r="B60" s="3"/>
      <c r="C60" s="3"/>
      <c r="D60" s="3"/>
      <c r="E60" s="3"/>
      <c r="F60" s="3"/>
      <c r="G60" s="10" t="s">
        <v>976</v>
      </c>
      <c r="H60"/>
      <c r="I60" s="22" t="s">
        <v>484</v>
      </c>
      <c r="J60" s="23" t="s">
        <v>485</v>
      </c>
      <c r="K60" s="209">
        <f>+'0BJ PROGR. I-II Y III'!K58</f>
        <v>1200000</v>
      </c>
      <c r="L60" s="209">
        <f>+'0BJ PROGR. I-II Y III'!L58</f>
        <v>0</v>
      </c>
      <c r="M60" s="209">
        <f>+'0BJ PROGR. I-II Y III'!M58</f>
        <v>0</v>
      </c>
      <c r="N60" s="209">
        <f>+'0BJ PROGR. I-II Y III'!N58</f>
        <v>0</v>
      </c>
      <c r="O60" s="208">
        <f>SUM(K60:N60)</f>
        <v>1200000</v>
      </c>
      <c r="P60" s="42"/>
      <c r="Q60" s="226">
        <f>+'0BJ PROGR. I-II Y III'!Q58</f>
        <v>0</v>
      </c>
      <c r="R60" s="209">
        <f>+'0BJ PROGR. I-II Y III'!R58</f>
        <v>0</v>
      </c>
      <c r="S60" s="209">
        <f>+'0BJ PROGR. I-II Y III'!S58</f>
        <v>0</v>
      </c>
      <c r="T60" s="209">
        <f>+'0BJ PROGR. I-II Y III'!T58</f>
        <v>0</v>
      </c>
      <c r="U60" s="227">
        <f>+'0BJ PROGR. I-II Y III'!U58</f>
        <v>0</v>
      </c>
      <c r="V60" s="243">
        <f>+'0BJ PROGR. I-II Y III'!V58</f>
        <v>225000</v>
      </c>
      <c r="W60" s="239">
        <f>+'0BJ PROGR. I-II Y III'!W58</f>
        <v>0</v>
      </c>
      <c r="X60" s="227">
        <f>SUM(V60:W60)</f>
        <v>225000</v>
      </c>
      <c r="Y60" s="239">
        <f>+'0BJ PROGR. I-II Y III'!Y58</f>
        <v>0</v>
      </c>
      <c r="Z60" s="239">
        <f>+'0BJ PROGR. I-II Y III'!Z58</f>
        <v>300000</v>
      </c>
      <c r="AA60" s="239">
        <f>+'0BJ PROGR. I-II Y III'!AA58</f>
        <v>0</v>
      </c>
      <c r="AB60" s="209">
        <f>SUM(Y60:AA60)</f>
        <v>300000</v>
      </c>
      <c r="AC60" s="226">
        <f>+'0BJ PROGR. I-II Y III'!AC58</f>
        <v>0</v>
      </c>
      <c r="AD60" s="209">
        <f>+'0BJ PROGR. I-II Y III'!AD58</f>
        <v>0</v>
      </c>
      <c r="AE60" s="209">
        <f>+'0BJ PROGR. I-II Y III'!AE58</f>
        <v>0</v>
      </c>
      <c r="AF60" s="209">
        <f>+'0BJ PROGR. I-II Y III'!AF58</f>
        <v>300000</v>
      </c>
      <c r="AG60" s="209">
        <f>+'0BJ PROGR. I-II Y III'!AG58</f>
        <v>0</v>
      </c>
      <c r="AH60" s="209">
        <f>+'0BJ PROGR. I-II Y III'!AH58</f>
        <v>0</v>
      </c>
      <c r="AI60" s="209">
        <f>+'0BJ PROGR. I-II Y III'!AI58</f>
        <v>0</v>
      </c>
      <c r="AJ60" s="208">
        <f>+Q60+R60+S60+T60+U60++X60+AB60+AC60+AD60+AE60+AF60+AG60+AH60+AI60</f>
        <v>825000</v>
      </c>
      <c r="AK60" s="209"/>
      <c r="AL60" s="208">
        <v>0</v>
      </c>
      <c r="AM60" s="209"/>
      <c r="AN60" s="208">
        <f>+O60+AJ60+AL60</f>
        <v>2025000</v>
      </c>
      <c r="AX60" s="20"/>
      <c r="AY60" s="20"/>
    </row>
    <row r="61" spans="1:51" s="21" customFormat="1" x14ac:dyDescent="0.25">
      <c r="A61" s="3"/>
      <c r="B61" s="3"/>
      <c r="C61" s="3"/>
      <c r="D61" s="3"/>
      <c r="E61" s="3"/>
      <c r="F61" s="3"/>
      <c r="G61" s="10" t="s">
        <v>976</v>
      </c>
      <c r="H61"/>
      <c r="I61" s="22" t="s">
        <v>486</v>
      </c>
      <c r="J61" s="23" t="s">
        <v>487</v>
      </c>
      <c r="K61" s="209">
        <f>+'0BJ PROGR. I-II Y III'!K59</f>
        <v>13500000</v>
      </c>
      <c r="L61" s="209">
        <f>+'0BJ PROGR. I-II Y III'!L59</f>
        <v>0</v>
      </c>
      <c r="M61" s="209">
        <f>+'0BJ PROGR. I-II Y III'!M59</f>
        <v>0</v>
      </c>
      <c r="N61" s="209">
        <f>+'0BJ PROGR. I-II Y III'!N59</f>
        <v>0</v>
      </c>
      <c r="O61" s="208">
        <f>SUM(K61:N61)</f>
        <v>13500000</v>
      </c>
      <c r="P61" s="42"/>
      <c r="Q61" s="226">
        <f>+'0BJ PROGR. I-II Y III'!Q59</f>
        <v>0</v>
      </c>
      <c r="R61" s="209">
        <f>+'0BJ PROGR. I-II Y III'!R59</f>
        <v>0</v>
      </c>
      <c r="S61" s="209">
        <f>+'0BJ PROGR. I-II Y III'!S59</f>
        <v>0</v>
      </c>
      <c r="T61" s="209">
        <f>+'0BJ PROGR. I-II Y III'!T59</f>
        <v>0</v>
      </c>
      <c r="U61" s="227">
        <f>+'0BJ PROGR. I-II Y III'!U59</f>
        <v>0</v>
      </c>
      <c r="V61" s="243">
        <f>+'0BJ PROGR. I-II Y III'!V59</f>
        <v>500000</v>
      </c>
      <c r="W61" s="239">
        <f>+'0BJ PROGR. I-II Y III'!W59</f>
        <v>0</v>
      </c>
      <c r="X61" s="227">
        <f>SUM(V61:W61)</f>
        <v>500000</v>
      </c>
      <c r="Y61" s="239">
        <f>+'0BJ PROGR. I-II Y III'!Y59</f>
        <v>0</v>
      </c>
      <c r="Z61" s="239">
        <f>+'0BJ PROGR. I-II Y III'!Z59</f>
        <v>200000</v>
      </c>
      <c r="AA61" s="239">
        <f>+'0BJ PROGR. I-II Y III'!AA59</f>
        <v>0</v>
      </c>
      <c r="AB61" s="209">
        <f>SUM(Y61:AA61)</f>
        <v>200000</v>
      </c>
      <c r="AC61" s="226">
        <f>+'0BJ PROGR. I-II Y III'!AC59</f>
        <v>0</v>
      </c>
      <c r="AD61" s="209">
        <f>+'0BJ PROGR. I-II Y III'!AD59</f>
        <v>0</v>
      </c>
      <c r="AE61" s="209">
        <f>+'0BJ PROGR. I-II Y III'!AE59</f>
        <v>0</v>
      </c>
      <c r="AF61" s="209">
        <f>+'0BJ PROGR. I-II Y III'!AF59</f>
        <v>480000</v>
      </c>
      <c r="AG61" s="209">
        <f>+'0BJ PROGR. I-II Y III'!AG59</f>
        <v>0</v>
      </c>
      <c r="AH61" s="209">
        <f>+'0BJ PROGR. I-II Y III'!AH59</f>
        <v>0</v>
      </c>
      <c r="AI61" s="209">
        <f>+'0BJ PROGR. I-II Y III'!AI59</f>
        <v>0</v>
      </c>
      <c r="AJ61" s="208">
        <f>+Q61+R61+S61+T61+U61++X61+AB61+AC61+AD61+AE61+AF61+AG61+AH61+AI61</f>
        <v>1180000</v>
      </c>
      <c r="AK61" s="209"/>
      <c r="AL61" s="208">
        <v>0</v>
      </c>
      <c r="AM61" s="209"/>
      <c r="AN61" s="208">
        <f>+O61+AJ61+AL61</f>
        <v>14680000</v>
      </c>
      <c r="AX61" s="20"/>
      <c r="AY61" s="20"/>
    </row>
    <row r="62" spans="1:51" s="21" customFormat="1" x14ac:dyDescent="0.25">
      <c r="A62" s="3"/>
      <c r="B62" s="3"/>
      <c r="C62" s="3"/>
      <c r="D62" s="3"/>
      <c r="E62" s="3"/>
      <c r="F62" s="3"/>
      <c r="G62" s="10" t="s">
        <v>976</v>
      </c>
      <c r="H62"/>
      <c r="I62" s="22" t="s">
        <v>488</v>
      </c>
      <c r="J62" s="23" t="s">
        <v>489</v>
      </c>
      <c r="K62" s="209">
        <f>+'0BJ PROGR. I-II Y III'!K60</f>
        <v>100000</v>
      </c>
      <c r="L62" s="209">
        <f>+'0BJ PROGR. I-II Y III'!L60</f>
        <v>100000</v>
      </c>
      <c r="M62" s="209">
        <f>+'0BJ PROGR. I-II Y III'!M60</f>
        <v>0</v>
      </c>
      <c r="N62" s="209">
        <f>+'0BJ PROGR. I-II Y III'!N60</f>
        <v>0</v>
      </c>
      <c r="O62" s="208">
        <f>SUM(K62:N62)</f>
        <v>200000</v>
      </c>
      <c r="P62" s="42"/>
      <c r="Q62" s="226">
        <f>+'0BJ PROGR. I-II Y III'!Q60</f>
        <v>0</v>
      </c>
      <c r="R62" s="209">
        <f>+'0BJ PROGR. I-II Y III'!R60</f>
        <v>0</v>
      </c>
      <c r="S62" s="209">
        <f>+'0BJ PROGR. I-II Y III'!S60</f>
        <v>0</v>
      </c>
      <c r="T62" s="209">
        <f>+'0BJ PROGR. I-II Y III'!T60</f>
        <v>0</v>
      </c>
      <c r="U62" s="227">
        <f>+'0BJ PROGR. I-II Y III'!U60</f>
        <v>0</v>
      </c>
      <c r="V62" s="243">
        <f>+'0BJ PROGR. I-II Y III'!V60</f>
        <v>75000</v>
      </c>
      <c r="W62" s="239">
        <f>+'0BJ PROGR. I-II Y III'!W60</f>
        <v>0</v>
      </c>
      <c r="X62" s="227">
        <f>SUM(V62:W62)</f>
        <v>75000</v>
      </c>
      <c r="Y62" s="239">
        <f>+'0BJ PROGR. I-II Y III'!Y60</f>
        <v>0</v>
      </c>
      <c r="Z62" s="239">
        <f>+'0BJ PROGR. I-II Y III'!Z60</f>
        <v>0</v>
      </c>
      <c r="AA62" s="239">
        <f>+'0BJ PROGR. I-II Y III'!AA60</f>
        <v>0</v>
      </c>
      <c r="AB62" s="209">
        <f>SUM(Y62:AA62)</f>
        <v>0</v>
      </c>
      <c r="AC62" s="226">
        <f>+'0BJ PROGR. I-II Y III'!AC60</f>
        <v>0</v>
      </c>
      <c r="AD62" s="209">
        <f>+'0BJ PROGR. I-II Y III'!AD60</f>
        <v>0</v>
      </c>
      <c r="AE62" s="209">
        <f>+'0BJ PROGR. I-II Y III'!AE60</f>
        <v>0</v>
      </c>
      <c r="AF62" s="209">
        <f>+'0BJ PROGR. I-II Y III'!AF60</f>
        <v>0</v>
      </c>
      <c r="AG62" s="209">
        <f>+'0BJ PROGR. I-II Y III'!AG60</f>
        <v>0</v>
      </c>
      <c r="AH62" s="209">
        <f>+'0BJ PROGR. I-II Y III'!AH60</f>
        <v>0</v>
      </c>
      <c r="AI62" s="209">
        <f>+'0BJ PROGR. I-II Y III'!AI60</f>
        <v>0</v>
      </c>
      <c r="AJ62" s="208">
        <f>+Q62+R62+S62+T62+U62++X62+AB62+AC62+AD62+AE62+AF62+AG62+AH62+AI62</f>
        <v>75000</v>
      </c>
      <c r="AK62" s="209"/>
      <c r="AL62" s="208">
        <v>0</v>
      </c>
      <c r="AM62" s="209"/>
      <c r="AN62" s="208">
        <f>+O62+AJ62+AL62</f>
        <v>275000</v>
      </c>
      <c r="AX62" s="20"/>
      <c r="AY62" s="20"/>
    </row>
    <row r="63" spans="1:51" s="21" customFormat="1" x14ac:dyDescent="0.25">
      <c r="A63" s="3"/>
      <c r="B63" s="3"/>
      <c r="C63" s="3"/>
      <c r="D63" s="3"/>
      <c r="E63" s="3"/>
      <c r="F63" s="3"/>
      <c r="G63" s="10" t="s">
        <v>976</v>
      </c>
      <c r="H63"/>
      <c r="I63" s="22" t="s">
        <v>490</v>
      </c>
      <c r="J63" s="23" t="s">
        <v>491</v>
      </c>
      <c r="K63" s="209">
        <f>+'0BJ PROGR. I-II Y III'!K61</f>
        <v>22035000</v>
      </c>
      <c r="L63" s="209">
        <f>+'0BJ PROGR. I-II Y III'!L61</f>
        <v>50000</v>
      </c>
      <c r="M63" s="209">
        <f>+'0BJ PROGR. I-II Y III'!M61</f>
        <v>0</v>
      </c>
      <c r="N63" s="209">
        <f>+'0BJ PROGR. I-II Y III'!N61</f>
        <v>0</v>
      </c>
      <c r="O63" s="208">
        <f>SUM(K63:N63)</f>
        <v>22085000</v>
      </c>
      <c r="P63" s="42"/>
      <c r="Q63" s="226">
        <f>+'0BJ PROGR. I-II Y III'!Q61</f>
        <v>0</v>
      </c>
      <c r="R63" s="209">
        <f>+'0BJ PROGR. I-II Y III'!R61</f>
        <v>0</v>
      </c>
      <c r="S63" s="209">
        <f>+'0BJ PROGR. I-II Y III'!S61</f>
        <v>0</v>
      </c>
      <c r="T63" s="209">
        <f>+'0BJ PROGR. I-II Y III'!T61</f>
        <v>0</v>
      </c>
      <c r="U63" s="227">
        <f>+'0BJ PROGR. I-II Y III'!U61</f>
        <v>0</v>
      </c>
      <c r="V63" s="243">
        <f>+'0BJ PROGR. I-II Y III'!V61</f>
        <v>2500000</v>
      </c>
      <c r="W63" s="239">
        <f>+'0BJ PROGR. I-II Y III'!W61</f>
        <v>0</v>
      </c>
      <c r="X63" s="227">
        <f>SUM(V63:W63)</f>
        <v>2500000</v>
      </c>
      <c r="Y63" s="239">
        <f>+'0BJ PROGR. I-II Y III'!Y61</f>
        <v>0</v>
      </c>
      <c r="Z63" s="239">
        <f>+'0BJ PROGR. I-II Y III'!Z61</f>
        <v>0</v>
      </c>
      <c r="AA63" s="239">
        <f>+'0BJ PROGR. I-II Y III'!AA61</f>
        <v>0</v>
      </c>
      <c r="AB63" s="209">
        <f>SUM(Y63:AA63)</f>
        <v>0</v>
      </c>
      <c r="AC63" s="226">
        <f>+'0BJ PROGR. I-II Y III'!AC61</f>
        <v>0</v>
      </c>
      <c r="AD63" s="209">
        <f>+'0BJ PROGR. I-II Y III'!AD61</f>
        <v>0</v>
      </c>
      <c r="AE63" s="209">
        <f>+'0BJ PROGR. I-II Y III'!AE61</f>
        <v>0</v>
      </c>
      <c r="AF63" s="209">
        <f>+'0BJ PROGR. I-II Y III'!AF61</f>
        <v>0</v>
      </c>
      <c r="AG63" s="209">
        <f>+'0BJ PROGR. I-II Y III'!AG61</f>
        <v>0</v>
      </c>
      <c r="AH63" s="209">
        <f>+'0BJ PROGR. I-II Y III'!AH61</f>
        <v>0</v>
      </c>
      <c r="AI63" s="209">
        <f>+'0BJ PROGR. I-II Y III'!AI61</f>
        <v>0</v>
      </c>
      <c r="AJ63" s="208">
        <f>+Q63+R63+S63+T63+U63++X63+AB63+AC63+AD63+AE63+AF63+AG63+AH63+AI63</f>
        <v>2500000</v>
      </c>
      <c r="AK63" s="209"/>
      <c r="AL63" s="208">
        <v>0</v>
      </c>
      <c r="AM63" s="209"/>
      <c r="AN63" s="208">
        <f>+O63+AJ63+AL63</f>
        <v>24585000</v>
      </c>
      <c r="AX63" s="20"/>
      <c r="AY63" s="20"/>
    </row>
    <row r="64" spans="1:51" s="21" customFormat="1" x14ac:dyDescent="0.25">
      <c r="A64" s="3"/>
      <c r="B64" s="3"/>
      <c r="C64" s="3"/>
      <c r="D64" s="3"/>
      <c r="E64" s="3"/>
      <c r="F64" s="3"/>
      <c r="G64" s="10" t="s">
        <v>976</v>
      </c>
      <c r="H64"/>
      <c r="I64" s="22" t="s">
        <v>492</v>
      </c>
      <c r="J64" s="23" t="s">
        <v>493</v>
      </c>
      <c r="K64" s="209">
        <f>+'0BJ PROGR. I-II Y III'!K62</f>
        <v>150000</v>
      </c>
      <c r="L64" s="209">
        <f>+'0BJ PROGR. I-II Y III'!L62</f>
        <v>0</v>
      </c>
      <c r="M64" s="209">
        <f>+'0BJ PROGR. I-II Y III'!M62</f>
        <v>0</v>
      </c>
      <c r="N64" s="209">
        <f>+'0BJ PROGR. I-II Y III'!N62</f>
        <v>0</v>
      </c>
      <c r="O64" s="208">
        <f>SUM(K64:N64)</f>
        <v>150000</v>
      </c>
      <c r="P64" s="42"/>
      <c r="Q64" s="226">
        <f>+'0BJ PROGR. I-II Y III'!Q62</f>
        <v>0</v>
      </c>
      <c r="R64" s="209">
        <f>+'0BJ PROGR. I-II Y III'!R62</f>
        <v>0</v>
      </c>
      <c r="S64" s="209">
        <f>+'0BJ PROGR. I-II Y III'!S62</f>
        <v>0</v>
      </c>
      <c r="T64" s="209">
        <f>+'0BJ PROGR. I-II Y III'!T62</f>
        <v>0</v>
      </c>
      <c r="U64" s="227">
        <f>+'0BJ PROGR. I-II Y III'!U62</f>
        <v>0</v>
      </c>
      <c r="V64" s="243">
        <f>+'0BJ PROGR. I-II Y III'!V62</f>
        <v>0</v>
      </c>
      <c r="W64" s="239">
        <f>+'0BJ PROGR. I-II Y III'!W62</f>
        <v>0</v>
      </c>
      <c r="X64" s="227">
        <f>SUM(V64:W64)</f>
        <v>0</v>
      </c>
      <c r="Y64" s="239">
        <f>+'0BJ PROGR. I-II Y III'!Y62</f>
        <v>0</v>
      </c>
      <c r="Z64" s="239">
        <f>+'0BJ PROGR. I-II Y III'!Z62</f>
        <v>0</v>
      </c>
      <c r="AA64" s="239">
        <f>+'0BJ PROGR. I-II Y III'!AA62</f>
        <v>0</v>
      </c>
      <c r="AB64" s="209">
        <f>SUM(Y64:AA64)</f>
        <v>0</v>
      </c>
      <c r="AC64" s="226">
        <f>+'0BJ PROGR. I-II Y III'!AC62</f>
        <v>0</v>
      </c>
      <c r="AD64" s="209">
        <f>+'0BJ PROGR. I-II Y III'!AD62</f>
        <v>66870000</v>
      </c>
      <c r="AE64" s="209">
        <f>+'0BJ PROGR. I-II Y III'!AE62</f>
        <v>0</v>
      </c>
      <c r="AF64" s="209">
        <f>+'0BJ PROGR. I-II Y III'!AF62</f>
        <v>0</v>
      </c>
      <c r="AG64" s="209">
        <f>+'0BJ PROGR. I-II Y III'!AG62</f>
        <v>0</v>
      </c>
      <c r="AH64" s="209">
        <f>+'0BJ PROGR. I-II Y III'!AH62</f>
        <v>0</v>
      </c>
      <c r="AI64" s="209">
        <f>+'0BJ PROGR. I-II Y III'!AI62</f>
        <v>0</v>
      </c>
      <c r="AJ64" s="208">
        <f>+Q64+R64+S64+T64+U64++X64+AB64+AC64+AD64+AE64+AF64+AG64+AH64+AI64</f>
        <v>66870000</v>
      </c>
      <c r="AK64" s="209"/>
      <c r="AL64" s="208">
        <v>0</v>
      </c>
      <c r="AM64" s="209"/>
      <c r="AN64" s="208">
        <f>+O64+AJ64+AL64</f>
        <v>67020000</v>
      </c>
      <c r="AX64" s="20"/>
      <c r="AY64" s="20"/>
    </row>
    <row r="65" spans="1:51" s="21" customFormat="1" x14ac:dyDescent="0.25">
      <c r="A65" s="3"/>
      <c r="B65" s="3"/>
      <c r="C65" s="3"/>
      <c r="D65" s="3"/>
      <c r="E65" s="3"/>
      <c r="F65" s="3"/>
      <c r="G65" s="5" t="s">
        <v>976</v>
      </c>
      <c r="H65"/>
      <c r="I65" s="24" t="s">
        <v>494</v>
      </c>
      <c r="J65" s="25" t="s">
        <v>495</v>
      </c>
      <c r="K65" s="210"/>
      <c r="L65" s="210"/>
      <c r="M65" s="210"/>
      <c r="N65" s="210"/>
      <c r="O65" s="206"/>
      <c r="P65" s="42"/>
      <c r="Q65" s="211"/>
      <c r="R65" s="210"/>
      <c r="S65" s="210"/>
      <c r="T65" s="210"/>
      <c r="U65" s="224"/>
      <c r="V65" s="241"/>
      <c r="W65" s="237"/>
      <c r="X65" s="224"/>
      <c r="Y65" s="239"/>
      <c r="Z65" s="239"/>
      <c r="AA65" s="239"/>
      <c r="AB65" s="210"/>
      <c r="AC65" s="226"/>
      <c r="AD65" s="209"/>
      <c r="AE65" s="209"/>
      <c r="AF65" s="209"/>
      <c r="AG65" s="209"/>
      <c r="AH65" s="209"/>
      <c r="AI65" s="209"/>
      <c r="AJ65" s="208"/>
      <c r="AK65" s="209"/>
      <c r="AL65" s="208"/>
      <c r="AM65" s="209"/>
      <c r="AN65" s="206"/>
      <c r="AX65" s="20"/>
      <c r="AY65" s="20"/>
    </row>
    <row r="66" spans="1:51" s="21" customFormat="1" x14ac:dyDescent="0.25">
      <c r="A66" s="3"/>
      <c r="B66" s="3"/>
      <c r="C66" s="3"/>
      <c r="D66" s="3"/>
      <c r="E66" s="3"/>
      <c r="F66" s="3"/>
      <c r="G66" s="10" t="s">
        <v>976</v>
      </c>
      <c r="H66"/>
      <c r="I66" s="22" t="s">
        <v>496</v>
      </c>
      <c r="J66" s="23" t="s">
        <v>497</v>
      </c>
      <c r="K66" s="209">
        <f>+'0BJ PROGR. I-II Y III'!K64</f>
        <v>600000</v>
      </c>
      <c r="L66" s="209">
        <f>+'0BJ PROGR. I-II Y III'!L64</f>
        <v>100000</v>
      </c>
      <c r="M66" s="209">
        <f>+'0BJ PROGR. I-II Y III'!M64</f>
        <v>0</v>
      </c>
      <c r="N66" s="209">
        <f>+'0BJ PROGR. I-II Y III'!N64</f>
        <v>0</v>
      </c>
      <c r="O66" s="208">
        <f t="shared" ref="O66:O72" si="9">SUM(K66:N66)</f>
        <v>700000</v>
      </c>
      <c r="P66" s="42"/>
      <c r="Q66" s="226">
        <f>+'0BJ PROGR. I-II Y III'!Q64</f>
        <v>0</v>
      </c>
      <c r="R66" s="209">
        <f>+'0BJ PROGR. I-II Y III'!R64</f>
        <v>0</v>
      </c>
      <c r="S66" s="209">
        <f>+'0BJ PROGR. I-II Y III'!S64</f>
        <v>0</v>
      </c>
      <c r="T66" s="209">
        <f>+'0BJ PROGR. I-II Y III'!T64</f>
        <v>0</v>
      </c>
      <c r="U66" s="227">
        <f>+'0BJ PROGR. I-II Y III'!U64</f>
        <v>0</v>
      </c>
      <c r="V66" s="243">
        <f>+'0BJ PROGR. I-II Y III'!V64</f>
        <v>0</v>
      </c>
      <c r="W66" s="239">
        <f>+'0BJ PROGR. I-II Y III'!W64</f>
        <v>0</v>
      </c>
      <c r="X66" s="227">
        <f t="shared" ref="X66:X72" si="10">SUM(V66:W66)</f>
        <v>0</v>
      </c>
      <c r="Y66" s="239">
        <f>+'0BJ PROGR. I-II Y III'!Y64</f>
        <v>0</v>
      </c>
      <c r="Z66" s="239">
        <f>+'0BJ PROGR. I-II Y III'!Z64</f>
        <v>0</v>
      </c>
      <c r="AA66" s="239">
        <f>+'0BJ PROGR. I-II Y III'!AA64</f>
        <v>0</v>
      </c>
      <c r="AB66" s="209">
        <f t="shared" ref="AB66:AB72" si="11">SUM(Y66:AA66)</f>
        <v>0</v>
      </c>
      <c r="AC66" s="226">
        <f>+'0BJ PROGR. I-II Y III'!AC64</f>
        <v>0</v>
      </c>
      <c r="AD66" s="209">
        <f>+'0BJ PROGR. I-II Y III'!AD64</f>
        <v>0</v>
      </c>
      <c r="AE66" s="209">
        <f>+'0BJ PROGR. I-II Y III'!AE64</f>
        <v>0</v>
      </c>
      <c r="AF66" s="209">
        <f>+'0BJ PROGR. I-II Y III'!AF64</f>
        <v>0</v>
      </c>
      <c r="AG66" s="209">
        <f>+'0BJ PROGR. I-II Y III'!AG64</f>
        <v>0</v>
      </c>
      <c r="AH66" s="209">
        <f>+'0BJ PROGR. I-II Y III'!AH64</f>
        <v>0</v>
      </c>
      <c r="AI66" s="209">
        <f>+'0BJ PROGR. I-II Y III'!AI64</f>
        <v>0</v>
      </c>
      <c r="AJ66" s="208">
        <f t="shared" ref="AJ66:AJ72" si="12">+Q66+R66+S66+T66+U66++X66+AB66+AC66+AD66+AE66+AF66+AG66+AH66+AI66</f>
        <v>0</v>
      </c>
      <c r="AK66" s="209"/>
      <c r="AL66" s="208">
        <v>0</v>
      </c>
      <c r="AM66" s="209"/>
      <c r="AN66" s="208">
        <f t="shared" ref="AN66:AN72" si="13">+O66+AJ66+AL66</f>
        <v>700000</v>
      </c>
      <c r="AX66" s="20"/>
      <c r="AY66" s="20"/>
    </row>
    <row r="67" spans="1:51" s="21" customFormat="1" x14ac:dyDescent="0.25">
      <c r="A67" s="3"/>
      <c r="B67" s="3"/>
      <c r="C67" s="3"/>
      <c r="D67" s="3"/>
      <c r="E67" s="3"/>
      <c r="F67" s="3"/>
      <c r="G67" s="10" t="s">
        <v>976</v>
      </c>
      <c r="H67"/>
      <c r="I67" s="22" t="s">
        <v>498</v>
      </c>
      <c r="J67" s="23" t="s">
        <v>499</v>
      </c>
      <c r="K67" s="209">
        <f>+'0BJ PROGR. I-II Y III'!K65</f>
        <v>2600000</v>
      </c>
      <c r="L67" s="209">
        <f>+'0BJ PROGR. I-II Y III'!L65</f>
        <v>200000</v>
      </c>
      <c r="M67" s="209">
        <f>+'0BJ PROGR. I-II Y III'!M65</f>
        <v>0</v>
      </c>
      <c r="N67" s="209">
        <f>+'0BJ PROGR. I-II Y III'!N65</f>
        <v>0</v>
      </c>
      <c r="O67" s="208">
        <f t="shared" si="9"/>
        <v>2800000</v>
      </c>
      <c r="P67" s="42"/>
      <c r="Q67" s="226">
        <f>+'0BJ PROGR. I-II Y III'!Q65</f>
        <v>0</v>
      </c>
      <c r="R67" s="209">
        <f>+'0BJ PROGR. I-II Y III'!R65</f>
        <v>0</v>
      </c>
      <c r="S67" s="209">
        <f>+'0BJ PROGR. I-II Y III'!S65</f>
        <v>0</v>
      </c>
      <c r="T67" s="209">
        <f>+'0BJ PROGR. I-II Y III'!T65</f>
        <v>0</v>
      </c>
      <c r="U67" s="227">
        <f>+'0BJ PROGR. I-II Y III'!U65</f>
        <v>0</v>
      </c>
      <c r="V67" s="243">
        <f>+'0BJ PROGR. I-II Y III'!V65</f>
        <v>213000</v>
      </c>
      <c r="W67" s="239">
        <f>+'0BJ PROGR. I-II Y III'!W65</f>
        <v>0</v>
      </c>
      <c r="X67" s="227">
        <f t="shared" si="10"/>
        <v>213000</v>
      </c>
      <c r="Y67" s="239">
        <f>+'0BJ PROGR. I-II Y III'!Y65</f>
        <v>0</v>
      </c>
      <c r="Z67" s="239">
        <f>+'0BJ PROGR. I-II Y III'!Z65</f>
        <v>0</v>
      </c>
      <c r="AA67" s="239">
        <f>+'0BJ PROGR. I-II Y III'!AA65</f>
        <v>0</v>
      </c>
      <c r="AB67" s="209">
        <f t="shared" si="11"/>
        <v>0</v>
      </c>
      <c r="AC67" s="226">
        <f>+'0BJ PROGR. I-II Y III'!AC65</f>
        <v>0</v>
      </c>
      <c r="AD67" s="209">
        <f>+'0BJ PROGR. I-II Y III'!AD65</f>
        <v>0</v>
      </c>
      <c r="AE67" s="209">
        <f>+'0BJ PROGR. I-II Y III'!AE65</f>
        <v>0</v>
      </c>
      <c r="AF67" s="209">
        <f>+'0BJ PROGR. I-II Y III'!AF65</f>
        <v>0</v>
      </c>
      <c r="AG67" s="209">
        <f>+'0BJ PROGR. I-II Y III'!AG65</f>
        <v>0</v>
      </c>
      <c r="AH67" s="209">
        <f>+'0BJ PROGR. I-II Y III'!AH65</f>
        <v>0</v>
      </c>
      <c r="AI67" s="209">
        <f>+'0BJ PROGR. I-II Y III'!AI65</f>
        <v>0</v>
      </c>
      <c r="AJ67" s="208">
        <f t="shared" si="12"/>
        <v>213000</v>
      </c>
      <c r="AK67" s="209"/>
      <c r="AL67" s="208">
        <v>0</v>
      </c>
      <c r="AM67" s="209"/>
      <c r="AN67" s="208">
        <f t="shared" si="13"/>
        <v>3013000</v>
      </c>
      <c r="AX67" s="20"/>
      <c r="AY67" s="20"/>
    </row>
    <row r="68" spans="1:51" s="21" customFormat="1" x14ac:dyDescent="0.25">
      <c r="A68" s="3"/>
      <c r="B68" s="3"/>
      <c r="C68" s="3"/>
      <c r="D68" s="3"/>
      <c r="E68" s="3"/>
      <c r="F68" s="3"/>
      <c r="G68" s="10" t="s">
        <v>976</v>
      </c>
      <c r="H68"/>
      <c r="I68" s="22" t="s">
        <v>500</v>
      </c>
      <c r="J68" s="23" t="s">
        <v>501</v>
      </c>
      <c r="K68" s="209">
        <f>+'0BJ PROGR. I-II Y III'!K66</f>
        <v>1950000</v>
      </c>
      <c r="L68" s="209">
        <f>+'0BJ PROGR. I-II Y III'!L66</f>
        <v>200000</v>
      </c>
      <c r="M68" s="209">
        <f>+'0BJ PROGR. I-II Y III'!M66</f>
        <v>0</v>
      </c>
      <c r="N68" s="209">
        <f>+'0BJ PROGR. I-II Y III'!N66</f>
        <v>0</v>
      </c>
      <c r="O68" s="208">
        <f t="shared" si="9"/>
        <v>2150000</v>
      </c>
      <c r="P68" s="42"/>
      <c r="Q68" s="226">
        <f>+'0BJ PROGR. I-II Y III'!Q66</f>
        <v>0</v>
      </c>
      <c r="R68" s="209">
        <f>+'0BJ PROGR. I-II Y III'!R66</f>
        <v>0</v>
      </c>
      <c r="S68" s="209">
        <f>+'0BJ PROGR. I-II Y III'!S66</f>
        <v>0</v>
      </c>
      <c r="T68" s="209">
        <f>+'0BJ PROGR. I-II Y III'!T66</f>
        <v>0</v>
      </c>
      <c r="U68" s="227">
        <f>+'0BJ PROGR. I-II Y III'!U66</f>
        <v>0</v>
      </c>
      <c r="V68" s="243">
        <f>+'0BJ PROGR. I-II Y III'!V66</f>
        <v>71000</v>
      </c>
      <c r="W68" s="239">
        <f>+'0BJ PROGR. I-II Y III'!W66</f>
        <v>0</v>
      </c>
      <c r="X68" s="227">
        <f t="shared" si="10"/>
        <v>71000</v>
      </c>
      <c r="Y68" s="239">
        <f>+'0BJ PROGR. I-II Y III'!Y66</f>
        <v>35500</v>
      </c>
      <c r="Z68" s="239">
        <f>+'0BJ PROGR. I-II Y III'!Z66</f>
        <v>0</v>
      </c>
      <c r="AA68" s="239">
        <f>+'0BJ PROGR. I-II Y III'!AA66</f>
        <v>0</v>
      </c>
      <c r="AB68" s="209">
        <f t="shared" si="11"/>
        <v>35500</v>
      </c>
      <c r="AC68" s="226">
        <f>+'0BJ PROGR. I-II Y III'!AC66</f>
        <v>0</v>
      </c>
      <c r="AD68" s="209">
        <f>+'0BJ PROGR. I-II Y III'!AD66</f>
        <v>0</v>
      </c>
      <c r="AE68" s="209">
        <f>+'0BJ PROGR. I-II Y III'!AE66</f>
        <v>0</v>
      </c>
      <c r="AF68" s="209">
        <f>+'0BJ PROGR. I-II Y III'!AF66</f>
        <v>0</v>
      </c>
      <c r="AG68" s="209">
        <f>+'0BJ PROGR. I-II Y III'!AG66</f>
        <v>0</v>
      </c>
      <c r="AH68" s="209">
        <f>+'0BJ PROGR. I-II Y III'!AH66</f>
        <v>0</v>
      </c>
      <c r="AI68" s="209">
        <f>+'0BJ PROGR. I-II Y III'!AI66</f>
        <v>0</v>
      </c>
      <c r="AJ68" s="208">
        <f t="shared" si="12"/>
        <v>106500</v>
      </c>
      <c r="AK68" s="209"/>
      <c r="AL68" s="208">
        <v>0</v>
      </c>
      <c r="AM68" s="209"/>
      <c r="AN68" s="208">
        <f t="shared" si="13"/>
        <v>2256500</v>
      </c>
      <c r="AX68" s="20"/>
      <c r="AY68" s="20"/>
    </row>
    <row r="69" spans="1:51" s="21" customFormat="1" x14ac:dyDescent="0.25">
      <c r="A69" s="3"/>
      <c r="B69" s="3"/>
      <c r="C69" s="3"/>
      <c r="D69" s="3"/>
      <c r="E69" s="3"/>
      <c r="F69" s="3"/>
      <c r="G69" s="10" t="s">
        <v>976</v>
      </c>
      <c r="H69"/>
      <c r="I69" s="22" t="s">
        <v>502</v>
      </c>
      <c r="J69" s="23" t="s">
        <v>503</v>
      </c>
      <c r="K69" s="209">
        <f>+'0BJ PROGR. I-II Y III'!K67</f>
        <v>150000</v>
      </c>
      <c r="L69" s="209">
        <f>+'0BJ PROGR. I-II Y III'!L67</f>
        <v>0</v>
      </c>
      <c r="M69" s="209">
        <f>+'0BJ PROGR. I-II Y III'!M67</f>
        <v>0</v>
      </c>
      <c r="N69" s="209">
        <f>+'0BJ PROGR. I-II Y III'!N67</f>
        <v>0</v>
      </c>
      <c r="O69" s="208">
        <f t="shared" si="9"/>
        <v>150000</v>
      </c>
      <c r="P69" s="42"/>
      <c r="Q69" s="226">
        <f>+'0BJ PROGR. I-II Y III'!Q67</f>
        <v>0</v>
      </c>
      <c r="R69" s="209">
        <f>+'0BJ PROGR. I-II Y III'!R67</f>
        <v>0</v>
      </c>
      <c r="S69" s="209">
        <f>+'0BJ PROGR. I-II Y III'!S67</f>
        <v>0</v>
      </c>
      <c r="T69" s="209">
        <f>+'0BJ PROGR. I-II Y III'!T67</f>
        <v>0</v>
      </c>
      <c r="U69" s="227">
        <f>+'0BJ PROGR. I-II Y III'!U67</f>
        <v>0</v>
      </c>
      <c r="V69" s="243">
        <f>+'0BJ PROGR. I-II Y III'!V67</f>
        <v>0</v>
      </c>
      <c r="W69" s="239">
        <f>+'0BJ PROGR. I-II Y III'!W67</f>
        <v>0</v>
      </c>
      <c r="X69" s="227">
        <f t="shared" si="10"/>
        <v>0</v>
      </c>
      <c r="Y69" s="239">
        <f>+'0BJ PROGR. I-II Y III'!Y67</f>
        <v>0</v>
      </c>
      <c r="Z69" s="239">
        <f>+'0BJ PROGR. I-II Y III'!Z67</f>
        <v>0</v>
      </c>
      <c r="AA69" s="239">
        <f>+'0BJ PROGR. I-II Y III'!AA67</f>
        <v>0</v>
      </c>
      <c r="AB69" s="209">
        <f t="shared" si="11"/>
        <v>0</v>
      </c>
      <c r="AC69" s="226">
        <f>+'0BJ PROGR. I-II Y III'!AC67</f>
        <v>0</v>
      </c>
      <c r="AD69" s="209">
        <f>+'0BJ PROGR. I-II Y III'!AD67</f>
        <v>0</v>
      </c>
      <c r="AE69" s="209">
        <f>+'0BJ PROGR. I-II Y III'!AE67</f>
        <v>0</v>
      </c>
      <c r="AF69" s="209">
        <f>+'0BJ PROGR. I-II Y III'!AF67</f>
        <v>0</v>
      </c>
      <c r="AG69" s="209">
        <f>+'0BJ PROGR. I-II Y III'!AG67</f>
        <v>0</v>
      </c>
      <c r="AH69" s="209">
        <f>+'0BJ PROGR. I-II Y III'!AH67</f>
        <v>0</v>
      </c>
      <c r="AI69" s="209">
        <f>+'0BJ PROGR. I-II Y III'!AI67</f>
        <v>0</v>
      </c>
      <c r="AJ69" s="208">
        <f t="shared" si="12"/>
        <v>0</v>
      </c>
      <c r="AK69" s="209"/>
      <c r="AL69" s="208">
        <v>0</v>
      </c>
      <c r="AM69" s="209"/>
      <c r="AN69" s="208">
        <f t="shared" si="13"/>
        <v>150000</v>
      </c>
      <c r="AX69" s="20"/>
      <c r="AY69" s="20"/>
    </row>
    <row r="70" spans="1:51" s="21" customFormat="1" x14ac:dyDescent="0.25">
      <c r="A70" s="3"/>
      <c r="B70" s="3"/>
      <c r="C70" s="3"/>
      <c r="D70" s="3"/>
      <c r="E70" s="3"/>
      <c r="F70" s="3"/>
      <c r="G70" s="10" t="s">
        <v>976</v>
      </c>
      <c r="H70"/>
      <c r="I70" s="22" t="s">
        <v>504</v>
      </c>
      <c r="J70" s="23" t="s">
        <v>505</v>
      </c>
      <c r="K70" s="209">
        <f>+'0BJ PROGR. I-II Y III'!K68</f>
        <v>0</v>
      </c>
      <c r="L70" s="209">
        <f>+'0BJ PROGR. I-II Y III'!L68</f>
        <v>0</v>
      </c>
      <c r="M70" s="209">
        <f>+'0BJ PROGR. I-II Y III'!M68</f>
        <v>0</v>
      </c>
      <c r="N70" s="209">
        <f>+'0BJ PROGR. I-II Y III'!N68</f>
        <v>0</v>
      </c>
      <c r="O70" s="208">
        <f t="shared" si="9"/>
        <v>0</v>
      </c>
      <c r="P70" s="42"/>
      <c r="Q70" s="226">
        <f>+'0BJ PROGR. I-II Y III'!Q68</f>
        <v>0</v>
      </c>
      <c r="R70" s="209">
        <f>+'0BJ PROGR. I-II Y III'!R68</f>
        <v>0</v>
      </c>
      <c r="S70" s="209">
        <f>+'0BJ PROGR. I-II Y III'!S68</f>
        <v>0</v>
      </c>
      <c r="T70" s="209">
        <f>+'0BJ PROGR. I-II Y III'!T68</f>
        <v>0</v>
      </c>
      <c r="U70" s="227">
        <f>+'0BJ PROGR. I-II Y III'!U68</f>
        <v>0</v>
      </c>
      <c r="V70" s="243">
        <f>+'0BJ PROGR. I-II Y III'!V68</f>
        <v>0</v>
      </c>
      <c r="W70" s="239">
        <f>+'0BJ PROGR. I-II Y III'!W68</f>
        <v>0</v>
      </c>
      <c r="X70" s="227">
        <f t="shared" si="10"/>
        <v>0</v>
      </c>
      <c r="Y70" s="239">
        <f>+'0BJ PROGR. I-II Y III'!Y68</f>
        <v>0</v>
      </c>
      <c r="Z70" s="239">
        <f>+'0BJ PROGR. I-II Y III'!Z68</f>
        <v>0</v>
      </c>
      <c r="AA70" s="239">
        <f>+'0BJ PROGR. I-II Y III'!AA68</f>
        <v>0</v>
      </c>
      <c r="AB70" s="209">
        <f t="shared" si="11"/>
        <v>0</v>
      </c>
      <c r="AC70" s="226">
        <f>+'0BJ PROGR. I-II Y III'!AC68</f>
        <v>0</v>
      </c>
      <c r="AD70" s="209">
        <f>+'0BJ PROGR. I-II Y III'!AD68</f>
        <v>0</v>
      </c>
      <c r="AE70" s="209">
        <f>+'0BJ PROGR. I-II Y III'!AE68</f>
        <v>0</v>
      </c>
      <c r="AF70" s="209">
        <f>+'0BJ PROGR. I-II Y III'!AF68</f>
        <v>0</v>
      </c>
      <c r="AG70" s="209">
        <f>+'0BJ PROGR. I-II Y III'!AG68</f>
        <v>0</v>
      </c>
      <c r="AH70" s="209">
        <f>+'0BJ PROGR. I-II Y III'!AH68</f>
        <v>0</v>
      </c>
      <c r="AI70" s="209">
        <f>+'0BJ PROGR. I-II Y III'!AI68</f>
        <v>0</v>
      </c>
      <c r="AJ70" s="208">
        <f t="shared" si="12"/>
        <v>0</v>
      </c>
      <c r="AK70" s="209"/>
      <c r="AL70" s="208">
        <v>0</v>
      </c>
      <c r="AM70" s="209"/>
      <c r="AN70" s="208">
        <f t="shared" si="13"/>
        <v>0</v>
      </c>
      <c r="AX70" s="20"/>
      <c r="AY70" s="20"/>
    </row>
    <row r="71" spans="1:51" s="21" customFormat="1" x14ac:dyDescent="0.25">
      <c r="A71" s="3"/>
      <c r="B71" s="3"/>
      <c r="C71" s="3"/>
      <c r="D71" s="3"/>
      <c r="E71" s="3"/>
      <c r="F71" s="3"/>
      <c r="G71" s="10" t="s">
        <v>976</v>
      </c>
      <c r="H71"/>
      <c r="I71" s="22" t="s">
        <v>506</v>
      </c>
      <c r="J71" s="23" t="s">
        <v>507</v>
      </c>
      <c r="K71" s="209">
        <f>+'0BJ PROGR. I-II Y III'!K69</f>
        <v>16200000</v>
      </c>
      <c r="L71" s="209">
        <f>+'0BJ PROGR. I-II Y III'!L69</f>
        <v>0</v>
      </c>
      <c r="M71" s="209">
        <f>+'0BJ PROGR. I-II Y III'!M69</f>
        <v>0</v>
      </c>
      <c r="N71" s="209">
        <f>+'0BJ PROGR. I-II Y III'!N69</f>
        <v>0</v>
      </c>
      <c r="O71" s="208">
        <f t="shared" si="9"/>
        <v>16200000</v>
      </c>
      <c r="P71" s="42"/>
      <c r="Q71" s="226">
        <f>+'0BJ PROGR. I-II Y III'!Q69</f>
        <v>0</v>
      </c>
      <c r="R71" s="209">
        <f>+'0BJ PROGR. I-II Y III'!R69</f>
        <v>0</v>
      </c>
      <c r="S71" s="209">
        <f>+'0BJ PROGR. I-II Y III'!S69</f>
        <v>0</v>
      </c>
      <c r="T71" s="209">
        <f>+'0BJ PROGR. I-II Y III'!T69</f>
        <v>0</v>
      </c>
      <c r="U71" s="227">
        <f>+'0BJ PROGR. I-II Y III'!U69</f>
        <v>0</v>
      </c>
      <c r="V71" s="243">
        <f>+'0BJ PROGR. I-II Y III'!V69</f>
        <v>0</v>
      </c>
      <c r="W71" s="239">
        <f>+'0BJ PROGR. I-II Y III'!W69</f>
        <v>0</v>
      </c>
      <c r="X71" s="227">
        <f t="shared" si="10"/>
        <v>0</v>
      </c>
      <c r="Y71" s="239">
        <f>+'0BJ PROGR. I-II Y III'!Y69</f>
        <v>0</v>
      </c>
      <c r="Z71" s="239">
        <f>+'0BJ PROGR. I-II Y III'!Z69</f>
        <v>0</v>
      </c>
      <c r="AA71" s="239">
        <f>+'0BJ PROGR. I-II Y III'!AA69</f>
        <v>0</v>
      </c>
      <c r="AB71" s="209">
        <f t="shared" si="11"/>
        <v>0</v>
      </c>
      <c r="AC71" s="226">
        <f>+'0BJ PROGR. I-II Y III'!AC69</f>
        <v>0</v>
      </c>
      <c r="AD71" s="209">
        <f>+'0BJ PROGR. I-II Y III'!AD69</f>
        <v>0</v>
      </c>
      <c r="AE71" s="209">
        <f>+'0BJ PROGR. I-II Y III'!AE69</f>
        <v>0</v>
      </c>
      <c r="AF71" s="209">
        <f>+'0BJ PROGR. I-II Y III'!AF69</f>
        <v>0</v>
      </c>
      <c r="AG71" s="209">
        <f>+'0BJ PROGR. I-II Y III'!AG69</f>
        <v>0</v>
      </c>
      <c r="AH71" s="209">
        <f>+'0BJ PROGR. I-II Y III'!AH69</f>
        <v>0</v>
      </c>
      <c r="AI71" s="209">
        <f>+'0BJ PROGR. I-II Y III'!AI69</f>
        <v>0</v>
      </c>
      <c r="AJ71" s="208">
        <f t="shared" si="12"/>
        <v>0</v>
      </c>
      <c r="AK71" s="209"/>
      <c r="AL71" s="208">
        <v>0</v>
      </c>
      <c r="AM71" s="209"/>
      <c r="AN71" s="208">
        <f t="shared" si="13"/>
        <v>16200000</v>
      </c>
      <c r="AX71" s="20"/>
      <c r="AY71" s="20"/>
    </row>
    <row r="72" spans="1:51" s="21" customFormat="1" x14ac:dyDescent="0.25">
      <c r="A72" s="3"/>
      <c r="B72" s="3"/>
      <c r="C72" s="3"/>
      <c r="D72" s="3"/>
      <c r="E72" s="3"/>
      <c r="F72" s="3"/>
      <c r="G72" s="10" t="s">
        <v>976</v>
      </c>
      <c r="H72"/>
      <c r="I72" s="22" t="s">
        <v>508</v>
      </c>
      <c r="J72" s="27" t="s">
        <v>509</v>
      </c>
      <c r="K72" s="209">
        <f>+'0BJ PROGR. I-II Y III'!K70</f>
        <v>7550000</v>
      </c>
      <c r="L72" s="209">
        <f>+'0BJ PROGR. I-II Y III'!L70</f>
        <v>0</v>
      </c>
      <c r="M72" s="209">
        <f>+'0BJ PROGR. I-II Y III'!M70</f>
        <v>0</v>
      </c>
      <c r="N72" s="209">
        <f>+'0BJ PROGR. I-II Y III'!N70</f>
        <v>0</v>
      </c>
      <c r="O72" s="208">
        <f t="shared" si="9"/>
        <v>7550000</v>
      </c>
      <c r="P72" s="42"/>
      <c r="Q72" s="226">
        <f>+'0BJ PROGR. I-II Y III'!Q70</f>
        <v>0</v>
      </c>
      <c r="R72" s="209">
        <f>+'0BJ PROGR. I-II Y III'!R70</f>
        <v>0</v>
      </c>
      <c r="S72" s="209">
        <f>+'0BJ PROGR. I-II Y III'!S70</f>
        <v>0</v>
      </c>
      <c r="T72" s="209">
        <f>+'0BJ PROGR. I-II Y III'!T70</f>
        <v>0</v>
      </c>
      <c r="U72" s="227">
        <f>+'0BJ PROGR. I-II Y III'!U70</f>
        <v>0</v>
      </c>
      <c r="V72" s="243">
        <f>+'0BJ PROGR. I-II Y III'!V70</f>
        <v>0</v>
      </c>
      <c r="W72" s="239">
        <f>+'0BJ PROGR. I-II Y III'!W70</f>
        <v>0</v>
      </c>
      <c r="X72" s="227">
        <f t="shared" si="10"/>
        <v>0</v>
      </c>
      <c r="Y72" s="239">
        <f>+'0BJ PROGR. I-II Y III'!Y70</f>
        <v>0</v>
      </c>
      <c r="Z72" s="239">
        <f>+'0BJ PROGR. I-II Y III'!Z70</f>
        <v>0</v>
      </c>
      <c r="AA72" s="239">
        <f>+'0BJ PROGR. I-II Y III'!AA70</f>
        <v>0</v>
      </c>
      <c r="AB72" s="209">
        <f t="shared" si="11"/>
        <v>0</v>
      </c>
      <c r="AC72" s="226">
        <f>+'0BJ PROGR. I-II Y III'!AC70</f>
        <v>0</v>
      </c>
      <c r="AD72" s="209">
        <f>+'0BJ PROGR. I-II Y III'!AD70</f>
        <v>0</v>
      </c>
      <c r="AE72" s="209">
        <f>+'0BJ PROGR. I-II Y III'!AE70</f>
        <v>0</v>
      </c>
      <c r="AF72" s="209">
        <f>+'0BJ PROGR. I-II Y III'!AF70</f>
        <v>0</v>
      </c>
      <c r="AG72" s="209">
        <f>+'0BJ PROGR. I-II Y III'!AG70</f>
        <v>0</v>
      </c>
      <c r="AH72" s="209">
        <f>+'0BJ PROGR. I-II Y III'!AH70</f>
        <v>0</v>
      </c>
      <c r="AI72" s="209">
        <f>+'0BJ PROGR. I-II Y III'!AI70</f>
        <v>0</v>
      </c>
      <c r="AJ72" s="208">
        <f t="shared" si="12"/>
        <v>0</v>
      </c>
      <c r="AK72" s="209"/>
      <c r="AL72" s="208">
        <v>0</v>
      </c>
      <c r="AM72" s="209"/>
      <c r="AN72" s="208">
        <f t="shared" si="13"/>
        <v>7550000</v>
      </c>
      <c r="AX72" s="20"/>
      <c r="AY72" s="20"/>
    </row>
    <row r="73" spans="1:51" s="21" customFormat="1" x14ac:dyDescent="0.25">
      <c r="A73" s="3"/>
      <c r="B73" s="3"/>
      <c r="C73" s="3"/>
      <c r="D73" s="3"/>
      <c r="E73" s="3"/>
      <c r="F73" s="3"/>
      <c r="G73" s="5" t="s">
        <v>976</v>
      </c>
      <c r="H73"/>
      <c r="I73" s="24" t="s">
        <v>510</v>
      </c>
      <c r="J73" s="25" t="s">
        <v>511</v>
      </c>
      <c r="K73" s="209"/>
      <c r="L73" s="209"/>
      <c r="M73" s="209"/>
      <c r="N73" s="209"/>
      <c r="O73" s="206"/>
      <c r="P73" s="42"/>
      <c r="Q73" s="226"/>
      <c r="R73" s="209"/>
      <c r="S73" s="209"/>
      <c r="T73" s="209"/>
      <c r="U73" s="227"/>
      <c r="V73" s="243"/>
      <c r="W73" s="239"/>
      <c r="X73" s="224"/>
      <c r="Y73" s="239"/>
      <c r="Z73" s="239"/>
      <c r="AA73" s="239"/>
      <c r="AB73" s="210"/>
      <c r="AC73" s="226"/>
      <c r="AD73" s="209"/>
      <c r="AE73" s="209"/>
      <c r="AF73" s="209"/>
      <c r="AG73" s="209"/>
      <c r="AH73" s="209"/>
      <c r="AI73" s="209"/>
      <c r="AJ73" s="208"/>
      <c r="AK73" s="209"/>
      <c r="AL73" s="208"/>
      <c r="AM73" s="209"/>
      <c r="AN73" s="206"/>
      <c r="AX73" s="20"/>
      <c r="AY73" s="20"/>
    </row>
    <row r="74" spans="1:51" s="21" customFormat="1" x14ac:dyDescent="0.25">
      <c r="A74" s="3"/>
      <c r="B74" s="3"/>
      <c r="C74" s="3"/>
      <c r="D74" s="3"/>
      <c r="E74" s="3"/>
      <c r="F74" s="3"/>
      <c r="G74" s="10" t="s">
        <v>976</v>
      </c>
      <c r="H74"/>
      <c r="I74" s="22" t="s">
        <v>512</v>
      </c>
      <c r="J74" s="27" t="s">
        <v>513</v>
      </c>
      <c r="K74" s="209">
        <f>+'0BJ PROGR. I-II Y III'!K72</f>
        <v>0</v>
      </c>
      <c r="L74" s="209">
        <f>+'0BJ PROGR. I-II Y III'!L72</f>
        <v>0</v>
      </c>
      <c r="M74" s="209">
        <f>+'0BJ PROGR. I-II Y III'!M72</f>
        <v>0</v>
      </c>
      <c r="N74" s="209">
        <f>+'0BJ PROGR. I-II Y III'!N72</f>
        <v>0</v>
      </c>
      <c r="O74" s="208">
        <f t="shared" ref="O74:O80" si="14">SUM(K74:N74)</f>
        <v>0</v>
      </c>
      <c r="P74" s="42"/>
      <c r="Q74" s="226">
        <f>+'0BJ PROGR. I-II Y III'!Q72</f>
        <v>0</v>
      </c>
      <c r="R74" s="209">
        <f>+'0BJ PROGR. I-II Y III'!R72</f>
        <v>0</v>
      </c>
      <c r="S74" s="209">
        <f>+'0BJ PROGR. I-II Y III'!S72</f>
        <v>0</v>
      </c>
      <c r="T74" s="209">
        <f>+'0BJ PROGR. I-II Y III'!T72</f>
        <v>0</v>
      </c>
      <c r="U74" s="227">
        <f>+'0BJ PROGR. I-II Y III'!U72</f>
        <v>0</v>
      </c>
      <c r="V74" s="243">
        <f>+'0BJ PROGR. I-II Y III'!V72</f>
        <v>0</v>
      </c>
      <c r="W74" s="239">
        <f>+'0BJ PROGR. I-II Y III'!W72</f>
        <v>0</v>
      </c>
      <c r="X74" s="227">
        <f t="shared" ref="X74:X80" si="15">SUM(V74:W74)</f>
        <v>0</v>
      </c>
      <c r="Y74" s="239">
        <f>+'0BJ PROGR. I-II Y III'!Y72</f>
        <v>0</v>
      </c>
      <c r="Z74" s="239">
        <f>+'0BJ PROGR. I-II Y III'!Z72</f>
        <v>0</v>
      </c>
      <c r="AA74" s="239">
        <f>+'0BJ PROGR. I-II Y III'!AA72</f>
        <v>0</v>
      </c>
      <c r="AB74" s="209">
        <f t="shared" ref="AB74:AB80" si="16">SUM(Y74:AA74)</f>
        <v>0</v>
      </c>
      <c r="AC74" s="226">
        <f>+'0BJ PROGR. I-II Y III'!AC72</f>
        <v>0</v>
      </c>
      <c r="AD74" s="209">
        <f>+'0BJ PROGR. I-II Y III'!AD72</f>
        <v>0</v>
      </c>
      <c r="AE74" s="209">
        <f>+'0BJ PROGR. I-II Y III'!AE72</f>
        <v>0</v>
      </c>
      <c r="AF74" s="209">
        <f>+'0BJ PROGR. I-II Y III'!AF72</f>
        <v>0</v>
      </c>
      <c r="AG74" s="209">
        <f>+'0BJ PROGR. I-II Y III'!AG72</f>
        <v>0</v>
      </c>
      <c r="AH74" s="209">
        <f>+'0BJ PROGR. I-II Y III'!AH72</f>
        <v>0</v>
      </c>
      <c r="AI74" s="209">
        <f>+'0BJ PROGR. I-II Y III'!AI72</f>
        <v>0</v>
      </c>
      <c r="AJ74" s="208">
        <f t="shared" ref="AJ74:AJ80" si="17">+Q74+R74+S74+T74+U74++X74+AB74+AC74+AD74+AE74+AF74+AG74+AH74+AI74</f>
        <v>0</v>
      </c>
      <c r="AK74" s="209"/>
      <c r="AL74" s="208">
        <v>0</v>
      </c>
      <c r="AM74" s="209"/>
      <c r="AN74" s="208">
        <f t="shared" ref="AN74:AN80" si="18">+O74+AJ74+AL74</f>
        <v>0</v>
      </c>
      <c r="AX74" s="20"/>
      <c r="AY74" s="20"/>
    </row>
    <row r="75" spans="1:51" s="21" customFormat="1" x14ac:dyDescent="0.25">
      <c r="A75" s="3"/>
      <c r="B75" s="3"/>
      <c r="C75" s="3"/>
      <c r="D75" s="3"/>
      <c r="E75" s="3"/>
      <c r="F75" s="3"/>
      <c r="G75" s="10" t="s">
        <v>976</v>
      </c>
      <c r="H75"/>
      <c r="I75" s="22" t="s">
        <v>514</v>
      </c>
      <c r="J75" s="23" t="s">
        <v>515</v>
      </c>
      <c r="K75" s="209">
        <f>+'0BJ PROGR. I-II Y III'!K73</f>
        <v>0</v>
      </c>
      <c r="L75" s="209">
        <f>+'0BJ PROGR. I-II Y III'!L73</f>
        <v>0</v>
      </c>
      <c r="M75" s="209">
        <f>+'0BJ PROGR. I-II Y III'!M73</f>
        <v>0</v>
      </c>
      <c r="N75" s="209">
        <f>+'0BJ PROGR. I-II Y III'!N73</f>
        <v>0</v>
      </c>
      <c r="O75" s="208">
        <f t="shared" si="14"/>
        <v>0</v>
      </c>
      <c r="P75" s="42"/>
      <c r="Q75" s="226">
        <f>+'0BJ PROGR. I-II Y III'!Q73</f>
        <v>0</v>
      </c>
      <c r="R75" s="209">
        <f>+'0BJ PROGR. I-II Y III'!R73</f>
        <v>0</v>
      </c>
      <c r="S75" s="209">
        <f>+'0BJ PROGR. I-II Y III'!S73</f>
        <v>0</v>
      </c>
      <c r="T75" s="209">
        <f>+'0BJ PROGR. I-II Y III'!T73</f>
        <v>0</v>
      </c>
      <c r="U75" s="227">
        <f>+'0BJ PROGR. I-II Y III'!U73</f>
        <v>0</v>
      </c>
      <c r="V75" s="243">
        <f>+'0BJ PROGR. I-II Y III'!V73</f>
        <v>0</v>
      </c>
      <c r="W75" s="239">
        <f>+'0BJ PROGR. I-II Y III'!W73</f>
        <v>0</v>
      </c>
      <c r="X75" s="227">
        <f t="shared" si="15"/>
        <v>0</v>
      </c>
      <c r="Y75" s="239">
        <f>+'0BJ PROGR. I-II Y III'!Y73</f>
        <v>0</v>
      </c>
      <c r="Z75" s="239">
        <f>+'0BJ PROGR. I-II Y III'!Z73</f>
        <v>0</v>
      </c>
      <c r="AA75" s="239">
        <f>+'0BJ PROGR. I-II Y III'!AA73</f>
        <v>0</v>
      </c>
      <c r="AB75" s="209">
        <f t="shared" si="16"/>
        <v>0</v>
      </c>
      <c r="AC75" s="226">
        <f>+'0BJ PROGR. I-II Y III'!AC73</f>
        <v>0</v>
      </c>
      <c r="AD75" s="209">
        <f>+'0BJ PROGR. I-II Y III'!AD73</f>
        <v>0</v>
      </c>
      <c r="AE75" s="209">
        <f>+'0BJ PROGR. I-II Y III'!AE73</f>
        <v>0</v>
      </c>
      <c r="AF75" s="209">
        <f>+'0BJ PROGR. I-II Y III'!AF73</f>
        <v>0</v>
      </c>
      <c r="AG75" s="209">
        <f>+'0BJ PROGR. I-II Y III'!AG73</f>
        <v>0</v>
      </c>
      <c r="AH75" s="209">
        <f>+'0BJ PROGR. I-II Y III'!AH73</f>
        <v>0</v>
      </c>
      <c r="AI75" s="209">
        <f>+'0BJ PROGR. I-II Y III'!AI73</f>
        <v>0</v>
      </c>
      <c r="AJ75" s="208">
        <f t="shared" si="17"/>
        <v>0</v>
      </c>
      <c r="AK75" s="209"/>
      <c r="AL75" s="208">
        <v>0</v>
      </c>
      <c r="AM75" s="209"/>
      <c r="AN75" s="208">
        <f t="shared" si="18"/>
        <v>0</v>
      </c>
      <c r="AX75" s="20"/>
      <c r="AY75" s="20"/>
    </row>
    <row r="76" spans="1:51" s="21" customFormat="1" x14ac:dyDescent="0.25">
      <c r="A76" s="3"/>
      <c r="B76" s="3"/>
      <c r="C76" s="3"/>
      <c r="D76" s="3"/>
      <c r="E76" s="3"/>
      <c r="F76" s="3"/>
      <c r="G76" s="10" t="s">
        <v>976</v>
      </c>
      <c r="H76"/>
      <c r="I76" s="22" t="s">
        <v>516</v>
      </c>
      <c r="J76" s="23" t="s">
        <v>517</v>
      </c>
      <c r="K76" s="209">
        <f>+'0BJ PROGR. I-II Y III'!K74</f>
        <v>0</v>
      </c>
      <c r="L76" s="209">
        <f>+'0BJ PROGR. I-II Y III'!L74</f>
        <v>0</v>
      </c>
      <c r="M76" s="209">
        <f>+'0BJ PROGR. I-II Y III'!M74</f>
        <v>0</v>
      </c>
      <c r="N76" s="209">
        <f>+'0BJ PROGR. I-II Y III'!N74</f>
        <v>0</v>
      </c>
      <c r="O76" s="208">
        <f t="shared" si="14"/>
        <v>0</v>
      </c>
      <c r="P76" s="42"/>
      <c r="Q76" s="226">
        <f>+'0BJ PROGR. I-II Y III'!Q74</f>
        <v>0</v>
      </c>
      <c r="R76" s="209">
        <f>+'0BJ PROGR. I-II Y III'!R74</f>
        <v>0</v>
      </c>
      <c r="S76" s="209">
        <f>+'0BJ PROGR. I-II Y III'!S74</f>
        <v>0</v>
      </c>
      <c r="T76" s="209">
        <f>+'0BJ PROGR. I-II Y III'!T74</f>
        <v>0</v>
      </c>
      <c r="U76" s="227">
        <f>+'0BJ PROGR. I-II Y III'!U74</f>
        <v>0</v>
      </c>
      <c r="V76" s="243">
        <f>+'0BJ PROGR. I-II Y III'!V74</f>
        <v>0</v>
      </c>
      <c r="W76" s="239">
        <f>+'0BJ PROGR. I-II Y III'!W74</f>
        <v>0</v>
      </c>
      <c r="X76" s="227">
        <f t="shared" si="15"/>
        <v>0</v>
      </c>
      <c r="Y76" s="239">
        <f>+'0BJ PROGR. I-II Y III'!Y74</f>
        <v>0</v>
      </c>
      <c r="Z76" s="239">
        <f>+'0BJ PROGR. I-II Y III'!Z74</f>
        <v>0</v>
      </c>
      <c r="AA76" s="239">
        <f>+'0BJ PROGR. I-II Y III'!AA74</f>
        <v>0</v>
      </c>
      <c r="AB76" s="209">
        <f t="shared" si="16"/>
        <v>0</v>
      </c>
      <c r="AC76" s="226">
        <f>+'0BJ PROGR. I-II Y III'!AC74</f>
        <v>0</v>
      </c>
      <c r="AD76" s="209">
        <f>+'0BJ PROGR. I-II Y III'!AD74</f>
        <v>0</v>
      </c>
      <c r="AE76" s="209">
        <f>+'0BJ PROGR. I-II Y III'!AE74</f>
        <v>0</v>
      </c>
      <c r="AF76" s="209">
        <f>+'0BJ PROGR. I-II Y III'!AF74</f>
        <v>0</v>
      </c>
      <c r="AG76" s="209">
        <f>+'0BJ PROGR. I-II Y III'!AG74</f>
        <v>0</v>
      </c>
      <c r="AH76" s="209">
        <f>+'0BJ PROGR. I-II Y III'!AH74</f>
        <v>0</v>
      </c>
      <c r="AI76" s="209">
        <f>+'0BJ PROGR. I-II Y III'!AI74</f>
        <v>0</v>
      </c>
      <c r="AJ76" s="208">
        <f t="shared" si="17"/>
        <v>0</v>
      </c>
      <c r="AK76" s="209"/>
      <c r="AL76" s="208">
        <v>0</v>
      </c>
      <c r="AM76" s="209"/>
      <c r="AN76" s="208">
        <f t="shared" si="18"/>
        <v>0</v>
      </c>
      <c r="AX76" s="20"/>
      <c r="AY76" s="20"/>
    </row>
    <row r="77" spans="1:51" s="21" customFormat="1" x14ac:dyDescent="0.25">
      <c r="A77" s="3"/>
      <c r="B77" s="3"/>
      <c r="C77" s="3"/>
      <c r="D77" s="3"/>
      <c r="E77" s="3"/>
      <c r="F77" s="3"/>
      <c r="G77" s="10" t="s">
        <v>976</v>
      </c>
      <c r="H77"/>
      <c r="I77" s="22" t="s">
        <v>518</v>
      </c>
      <c r="J77" s="23" t="s">
        <v>519</v>
      </c>
      <c r="K77" s="209">
        <f>+'0BJ PROGR. I-II Y III'!K75</f>
        <v>0</v>
      </c>
      <c r="L77" s="209">
        <f>+'0BJ PROGR. I-II Y III'!L75</f>
        <v>0</v>
      </c>
      <c r="M77" s="209">
        <f>+'0BJ PROGR. I-II Y III'!M75</f>
        <v>0</v>
      </c>
      <c r="N77" s="209">
        <f>+'0BJ PROGR. I-II Y III'!N75</f>
        <v>0</v>
      </c>
      <c r="O77" s="208">
        <f t="shared" si="14"/>
        <v>0</v>
      </c>
      <c r="P77" s="42"/>
      <c r="Q77" s="226">
        <f>+'0BJ PROGR. I-II Y III'!Q75</f>
        <v>0</v>
      </c>
      <c r="R77" s="209">
        <f>+'0BJ PROGR. I-II Y III'!R75</f>
        <v>0</v>
      </c>
      <c r="S77" s="209">
        <f>+'0BJ PROGR. I-II Y III'!S75</f>
        <v>0</v>
      </c>
      <c r="T77" s="209">
        <f>+'0BJ PROGR. I-II Y III'!T75</f>
        <v>0</v>
      </c>
      <c r="U77" s="227">
        <f>+'0BJ PROGR. I-II Y III'!U75</f>
        <v>0</v>
      </c>
      <c r="V77" s="243">
        <f>+'0BJ PROGR. I-II Y III'!V75</f>
        <v>0</v>
      </c>
      <c r="W77" s="239">
        <f>+'0BJ PROGR. I-II Y III'!W75</f>
        <v>0</v>
      </c>
      <c r="X77" s="227">
        <f t="shared" si="15"/>
        <v>0</v>
      </c>
      <c r="Y77" s="239">
        <f>+'0BJ PROGR. I-II Y III'!Y75</f>
        <v>0</v>
      </c>
      <c r="Z77" s="239">
        <f>+'0BJ PROGR. I-II Y III'!Z75</f>
        <v>0</v>
      </c>
      <c r="AA77" s="239">
        <f>+'0BJ PROGR. I-II Y III'!AA75</f>
        <v>8160000</v>
      </c>
      <c r="AB77" s="209">
        <f t="shared" si="16"/>
        <v>8160000</v>
      </c>
      <c r="AC77" s="226">
        <f>+'0BJ PROGR. I-II Y III'!AC75</f>
        <v>0</v>
      </c>
      <c r="AD77" s="209">
        <f>+'0BJ PROGR. I-II Y III'!AD75</f>
        <v>0</v>
      </c>
      <c r="AE77" s="209">
        <f>+'0BJ PROGR. I-II Y III'!AE75</f>
        <v>0</v>
      </c>
      <c r="AF77" s="209">
        <f>+'0BJ PROGR. I-II Y III'!AF75</f>
        <v>0</v>
      </c>
      <c r="AG77" s="209">
        <f>+'0BJ PROGR. I-II Y III'!AG75</f>
        <v>0</v>
      </c>
      <c r="AH77" s="209">
        <f>+'0BJ PROGR. I-II Y III'!AH75</f>
        <v>0</v>
      </c>
      <c r="AI77" s="209">
        <f>+'0BJ PROGR. I-II Y III'!AI75</f>
        <v>0</v>
      </c>
      <c r="AJ77" s="208">
        <f t="shared" si="17"/>
        <v>8160000</v>
      </c>
      <c r="AK77" s="209"/>
      <c r="AL77" s="208">
        <v>0</v>
      </c>
      <c r="AM77" s="209"/>
      <c r="AN77" s="208">
        <f t="shared" si="18"/>
        <v>8160000</v>
      </c>
      <c r="AX77" s="20"/>
      <c r="AY77" s="20"/>
    </row>
    <row r="78" spans="1:51" s="21" customFormat="1" x14ac:dyDescent="0.25">
      <c r="A78" s="3"/>
      <c r="B78" s="3"/>
      <c r="C78" s="3"/>
      <c r="D78" s="3"/>
      <c r="E78" s="3"/>
      <c r="F78" s="3"/>
      <c r="G78" s="10" t="s">
        <v>976</v>
      </c>
      <c r="H78"/>
      <c r="I78" s="22" t="s">
        <v>520</v>
      </c>
      <c r="J78" s="27" t="s">
        <v>521</v>
      </c>
      <c r="K78" s="209">
        <f>+'0BJ PROGR. I-II Y III'!K76</f>
        <v>0</v>
      </c>
      <c r="L78" s="209">
        <f>+'0BJ PROGR. I-II Y III'!L76</f>
        <v>0</v>
      </c>
      <c r="M78" s="209">
        <f>+'0BJ PROGR. I-II Y III'!M76</f>
        <v>0</v>
      </c>
      <c r="N78" s="209">
        <f>+'0BJ PROGR. I-II Y III'!N76</f>
        <v>0</v>
      </c>
      <c r="O78" s="208">
        <f t="shared" si="14"/>
        <v>0</v>
      </c>
      <c r="P78" s="42"/>
      <c r="Q78" s="226">
        <f>+'0BJ PROGR. I-II Y III'!Q76</f>
        <v>0</v>
      </c>
      <c r="R78" s="209">
        <f>+'0BJ PROGR. I-II Y III'!R76</f>
        <v>0</v>
      </c>
      <c r="S78" s="209">
        <f>+'0BJ PROGR. I-II Y III'!S76</f>
        <v>0</v>
      </c>
      <c r="T78" s="209">
        <f>+'0BJ PROGR. I-II Y III'!T76</f>
        <v>0</v>
      </c>
      <c r="U78" s="227">
        <f>+'0BJ PROGR. I-II Y III'!U76</f>
        <v>0</v>
      </c>
      <c r="V78" s="243">
        <f>+'0BJ PROGR. I-II Y III'!V76</f>
        <v>0</v>
      </c>
      <c r="W78" s="239">
        <f>+'0BJ PROGR. I-II Y III'!W76</f>
        <v>0</v>
      </c>
      <c r="X78" s="227">
        <f t="shared" si="15"/>
        <v>0</v>
      </c>
      <c r="Y78" s="239">
        <f>+'0BJ PROGR. I-II Y III'!Y76</f>
        <v>0</v>
      </c>
      <c r="Z78" s="239">
        <f>+'0BJ PROGR. I-II Y III'!Z76</f>
        <v>0</v>
      </c>
      <c r="AA78" s="239">
        <f>+'0BJ PROGR. I-II Y III'!AA76</f>
        <v>0</v>
      </c>
      <c r="AB78" s="209">
        <f t="shared" si="16"/>
        <v>0</v>
      </c>
      <c r="AC78" s="226">
        <f>+'0BJ PROGR. I-II Y III'!AC76</f>
        <v>0</v>
      </c>
      <c r="AD78" s="209">
        <f>+'0BJ PROGR. I-II Y III'!AD76</f>
        <v>0</v>
      </c>
      <c r="AE78" s="209">
        <f>+'0BJ PROGR. I-II Y III'!AE76</f>
        <v>0</v>
      </c>
      <c r="AF78" s="209">
        <f>+'0BJ PROGR. I-II Y III'!AF76</f>
        <v>0</v>
      </c>
      <c r="AG78" s="209">
        <f>+'0BJ PROGR. I-II Y III'!AG76</f>
        <v>0</v>
      </c>
      <c r="AH78" s="209">
        <f>+'0BJ PROGR. I-II Y III'!AH76</f>
        <v>0</v>
      </c>
      <c r="AI78" s="209">
        <f>+'0BJ PROGR. I-II Y III'!AI76</f>
        <v>0</v>
      </c>
      <c r="AJ78" s="208">
        <f t="shared" si="17"/>
        <v>0</v>
      </c>
      <c r="AK78" s="209"/>
      <c r="AL78" s="208">
        <v>0</v>
      </c>
      <c r="AM78" s="209"/>
      <c r="AN78" s="208">
        <f t="shared" si="18"/>
        <v>0</v>
      </c>
      <c r="AX78" s="20"/>
      <c r="AY78" s="20"/>
    </row>
    <row r="79" spans="1:51" s="21" customFormat="1" x14ac:dyDescent="0.25">
      <c r="A79" s="3"/>
      <c r="B79" s="3"/>
      <c r="C79" s="3"/>
      <c r="D79" s="3"/>
      <c r="E79" s="3"/>
      <c r="F79" s="3"/>
      <c r="G79" s="10" t="s">
        <v>976</v>
      </c>
      <c r="H79"/>
      <c r="I79" s="22" t="s">
        <v>522</v>
      </c>
      <c r="J79" s="23" t="s">
        <v>523</v>
      </c>
      <c r="K79" s="209">
        <f>+'0BJ PROGR. I-II Y III'!K77</f>
        <v>50000</v>
      </c>
      <c r="L79" s="209">
        <f>+'0BJ PROGR. I-II Y III'!L77</f>
        <v>0</v>
      </c>
      <c r="M79" s="209">
        <f>+'0BJ PROGR. I-II Y III'!M77</f>
        <v>0</v>
      </c>
      <c r="N79" s="209">
        <f>+'0BJ PROGR. I-II Y III'!N77</f>
        <v>0</v>
      </c>
      <c r="O79" s="208">
        <f t="shared" si="14"/>
        <v>50000</v>
      </c>
      <c r="P79" s="42"/>
      <c r="Q79" s="226">
        <f>+'0BJ PROGR. I-II Y III'!Q77</f>
        <v>0</v>
      </c>
      <c r="R79" s="209">
        <f>+'0BJ PROGR. I-II Y III'!R77</f>
        <v>10115079.359999999</v>
      </c>
      <c r="S79" s="209">
        <f>+'0BJ PROGR. I-II Y III'!S77</f>
        <v>0</v>
      </c>
      <c r="T79" s="209">
        <f>+'0BJ PROGR. I-II Y III'!T77</f>
        <v>0</v>
      </c>
      <c r="U79" s="227">
        <f>+'0BJ PROGR. I-II Y III'!U77</f>
        <v>0</v>
      </c>
      <c r="V79" s="243">
        <f>+'0BJ PROGR. I-II Y III'!V77</f>
        <v>12780000</v>
      </c>
      <c r="W79" s="239">
        <f>+'0BJ PROGR. I-II Y III'!W77</f>
        <v>0</v>
      </c>
      <c r="X79" s="227">
        <f t="shared" si="15"/>
        <v>12780000</v>
      </c>
      <c r="Y79" s="239">
        <f>+'0BJ PROGR. I-II Y III'!Y77</f>
        <v>0</v>
      </c>
      <c r="Z79" s="239">
        <f>+'0BJ PROGR. I-II Y III'!Z77</f>
        <v>0</v>
      </c>
      <c r="AA79" s="239">
        <f>+'0BJ PROGR. I-II Y III'!AA77</f>
        <v>0</v>
      </c>
      <c r="AB79" s="209">
        <f t="shared" si="16"/>
        <v>0</v>
      </c>
      <c r="AC79" s="226">
        <f>+'0BJ PROGR. I-II Y III'!AC77</f>
        <v>599700</v>
      </c>
      <c r="AD79" s="209">
        <f>+'0BJ PROGR. I-II Y III'!AD77</f>
        <v>0</v>
      </c>
      <c r="AE79" s="209">
        <f>+'0BJ PROGR. I-II Y III'!AE77</f>
        <v>0</v>
      </c>
      <c r="AF79" s="209">
        <f>+'0BJ PROGR. I-II Y III'!AF77</f>
        <v>0</v>
      </c>
      <c r="AG79" s="209">
        <f>+'0BJ PROGR. I-II Y III'!AG77</f>
        <v>0</v>
      </c>
      <c r="AH79" s="209">
        <f>+'0BJ PROGR. I-II Y III'!AH77</f>
        <v>500000</v>
      </c>
      <c r="AI79" s="209">
        <f>+'0BJ PROGR. I-II Y III'!AI77</f>
        <v>0</v>
      </c>
      <c r="AJ79" s="208">
        <f t="shared" si="17"/>
        <v>23994779.359999999</v>
      </c>
      <c r="AK79" s="209"/>
      <c r="AL79" s="208">
        <v>0</v>
      </c>
      <c r="AM79" s="209"/>
      <c r="AN79" s="208">
        <f t="shared" si="18"/>
        <v>24044779.359999999</v>
      </c>
      <c r="AX79" s="20"/>
      <c r="AY79" s="20"/>
    </row>
    <row r="80" spans="1:51" s="21" customFormat="1" x14ac:dyDescent="0.25">
      <c r="A80" s="3"/>
      <c r="B80" s="3"/>
      <c r="C80" s="3"/>
      <c r="D80" s="3"/>
      <c r="E80" s="3"/>
      <c r="F80" s="3"/>
      <c r="G80" s="10" t="s">
        <v>976</v>
      </c>
      <c r="H80"/>
      <c r="I80" s="22" t="s">
        <v>524</v>
      </c>
      <c r="J80" s="23" t="s">
        <v>525</v>
      </c>
      <c r="K80" s="209">
        <f>+'0BJ PROGR. I-II Y III'!K78</f>
        <v>668000</v>
      </c>
      <c r="L80" s="209">
        <f>+'0BJ PROGR. I-II Y III'!L78</f>
        <v>0</v>
      </c>
      <c r="M80" s="209">
        <f>+'0BJ PROGR. I-II Y III'!M78</f>
        <v>0</v>
      </c>
      <c r="N80" s="209">
        <f>+'0BJ PROGR. I-II Y III'!N78</f>
        <v>0</v>
      </c>
      <c r="O80" s="208">
        <f t="shared" si="14"/>
        <v>668000</v>
      </c>
      <c r="P80" s="42"/>
      <c r="Q80" s="226">
        <f>+'0BJ PROGR. I-II Y III'!Q78</f>
        <v>0</v>
      </c>
      <c r="R80" s="209">
        <f>+'0BJ PROGR. I-II Y III'!R78</f>
        <v>250000</v>
      </c>
      <c r="S80" s="209">
        <f>+'0BJ PROGR. I-II Y III'!S78</f>
        <v>50000</v>
      </c>
      <c r="T80" s="209">
        <f>+'0BJ PROGR. I-II Y III'!T78</f>
        <v>0</v>
      </c>
      <c r="U80" s="227">
        <f>+'0BJ PROGR. I-II Y III'!U78</f>
        <v>0</v>
      </c>
      <c r="V80" s="243">
        <f>+'0BJ PROGR. I-II Y III'!V78</f>
        <v>0</v>
      </c>
      <c r="W80" s="239">
        <f>+'0BJ PROGR. I-II Y III'!W78</f>
        <v>0</v>
      </c>
      <c r="X80" s="227">
        <f t="shared" si="15"/>
        <v>0</v>
      </c>
      <c r="Y80" s="239">
        <f>+'0BJ PROGR. I-II Y III'!Y78</f>
        <v>0</v>
      </c>
      <c r="Z80" s="239">
        <f>+'0BJ PROGR. I-II Y III'!Z78</f>
        <v>0</v>
      </c>
      <c r="AA80" s="239">
        <f>+'0BJ PROGR. I-II Y III'!AA78</f>
        <v>4560000</v>
      </c>
      <c r="AB80" s="209">
        <f t="shared" si="16"/>
        <v>4560000</v>
      </c>
      <c r="AC80" s="226">
        <f>+'0BJ PROGR. I-II Y III'!AC78</f>
        <v>0</v>
      </c>
      <c r="AD80" s="209">
        <f>+'0BJ PROGR. I-II Y III'!AD78</f>
        <v>0</v>
      </c>
      <c r="AE80" s="209">
        <f>+'0BJ PROGR. I-II Y III'!AE78</f>
        <v>0</v>
      </c>
      <c r="AF80" s="209">
        <f>+'0BJ PROGR. I-II Y III'!AF78</f>
        <v>35500</v>
      </c>
      <c r="AG80" s="209">
        <f>+'0BJ PROGR. I-II Y III'!AG78</f>
        <v>0</v>
      </c>
      <c r="AH80" s="209">
        <f>+'0BJ PROGR. I-II Y III'!AH78</f>
        <v>0</v>
      </c>
      <c r="AI80" s="209">
        <f>+'0BJ PROGR. I-II Y III'!AI78</f>
        <v>0</v>
      </c>
      <c r="AJ80" s="208">
        <f t="shared" si="17"/>
        <v>4895500</v>
      </c>
      <c r="AK80" s="209"/>
      <c r="AL80" s="208">
        <v>0</v>
      </c>
      <c r="AM80" s="209"/>
      <c r="AN80" s="208">
        <f t="shared" si="18"/>
        <v>5563500</v>
      </c>
      <c r="AX80" s="20"/>
      <c r="AY80" s="20"/>
    </row>
    <row r="81" spans="1:51" s="21" customFormat="1" x14ac:dyDescent="0.25">
      <c r="A81" s="3"/>
      <c r="B81" s="3"/>
      <c r="C81" s="3"/>
      <c r="D81" s="3"/>
      <c r="E81" s="3"/>
      <c r="F81" s="3"/>
      <c r="G81" s="10"/>
      <c r="H81"/>
      <c r="I81" s="22"/>
      <c r="J81" s="23"/>
      <c r="K81" s="209"/>
      <c r="L81" s="209"/>
      <c r="M81" s="209"/>
      <c r="N81" s="209"/>
      <c r="O81" s="208"/>
      <c r="P81" s="42"/>
      <c r="Q81" s="226"/>
      <c r="R81" s="209"/>
      <c r="S81" s="209"/>
      <c r="T81" s="209"/>
      <c r="U81" s="227"/>
      <c r="V81" s="243"/>
      <c r="W81" s="239"/>
      <c r="X81" s="227"/>
      <c r="Y81" s="239"/>
      <c r="Z81" s="239"/>
      <c r="AA81" s="239"/>
      <c r="AB81" s="209"/>
      <c r="AC81" s="226"/>
      <c r="AD81" s="209"/>
      <c r="AE81" s="209"/>
      <c r="AF81" s="209"/>
      <c r="AG81" s="209"/>
      <c r="AH81" s="209"/>
      <c r="AI81" s="209"/>
      <c r="AJ81" s="208"/>
      <c r="AK81" s="209"/>
      <c r="AL81" s="208"/>
      <c r="AM81" s="209"/>
      <c r="AN81" s="208"/>
      <c r="AX81" s="20"/>
      <c r="AY81" s="20"/>
    </row>
    <row r="82" spans="1:51" s="21" customFormat="1" x14ac:dyDescent="0.25">
      <c r="A82" s="3"/>
      <c r="B82" s="3"/>
      <c r="C82" s="3"/>
      <c r="D82" s="3"/>
      <c r="E82" s="3"/>
      <c r="F82" s="3"/>
      <c r="G82" s="5" t="s">
        <v>976</v>
      </c>
      <c r="H82"/>
      <c r="I82" s="24" t="s">
        <v>526</v>
      </c>
      <c r="J82" s="25" t="s">
        <v>527</v>
      </c>
      <c r="K82" s="210"/>
      <c r="L82" s="210"/>
      <c r="M82" s="210"/>
      <c r="N82" s="210"/>
      <c r="O82" s="206"/>
      <c r="P82" s="42"/>
      <c r="Q82" s="211"/>
      <c r="R82" s="210"/>
      <c r="S82" s="210"/>
      <c r="T82" s="210"/>
      <c r="U82" s="224"/>
      <c r="V82" s="241"/>
      <c r="W82" s="237"/>
      <c r="X82" s="224"/>
      <c r="Y82" s="239"/>
      <c r="Z82" s="239"/>
      <c r="AA82" s="239"/>
      <c r="AB82" s="210"/>
      <c r="AC82" s="226"/>
      <c r="AD82" s="209"/>
      <c r="AE82" s="209"/>
      <c r="AF82" s="209"/>
      <c r="AG82" s="209"/>
      <c r="AH82" s="209"/>
      <c r="AI82" s="209"/>
      <c r="AJ82" s="208"/>
      <c r="AK82" s="209"/>
      <c r="AL82" s="208"/>
      <c r="AM82" s="209"/>
      <c r="AN82" s="206"/>
      <c r="AX82" s="20"/>
      <c r="AY82" s="20"/>
    </row>
    <row r="83" spans="1:51" s="21" customFormat="1" x14ac:dyDescent="0.25">
      <c r="A83" s="3"/>
      <c r="B83" s="3"/>
      <c r="C83" s="3"/>
      <c r="D83" s="3"/>
      <c r="E83" s="3"/>
      <c r="F83" s="3"/>
      <c r="G83" s="10" t="s">
        <v>976</v>
      </c>
      <c r="H83"/>
      <c r="I83" s="22" t="s">
        <v>528</v>
      </c>
      <c r="J83" s="23" t="s">
        <v>529</v>
      </c>
      <c r="K83" s="209">
        <f>+'0BJ PROGR. I-II Y III'!K83</f>
        <v>790000</v>
      </c>
      <c r="L83" s="209">
        <f>+'0BJ PROGR. I-II Y III'!L83</f>
        <v>500000</v>
      </c>
      <c r="M83" s="209">
        <f>+'0BJ PROGR. I-II Y III'!M83</f>
        <v>0</v>
      </c>
      <c r="N83" s="209">
        <f>+'0BJ PROGR. I-II Y III'!N83</f>
        <v>0</v>
      </c>
      <c r="O83" s="208">
        <f>SUM(K83:N83)</f>
        <v>1290000</v>
      </c>
      <c r="P83" s="42"/>
      <c r="Q83" s="226">
        <f>+'0BJ PROGR. I-II Y III'!Q83</f>
        <v>0</v>
      </c>
      <c r="R83" s="209">
        <f>+'0BJ PROGR. I-II Y III'!R83</f>
        <v>0</v>
      </c>
      <c r="S83" s="209">
        <f>+'0BJ PROGR. I-II Y III'!S83</f>
        <v>0</v>
      </c>
      <c r="T83" s="209">
        <f>+'0BJ PROGR. I-II Y III'!T83</f>
        <v>0</v>
      </c>
      <c r="U83" s="227">
        <f>+'0BJ PROGR. I-II Y III'!U83</f>
        <v>0</v>
      </c>
      <c r="V83" s="243">
        <f>+'0BJ PROGR. I-II Y III'!V83</f>
        <v>106500</v>
      </c>
      <c r="W83" s="239">
        <f>+'0BJ PROGR. I-II Y III'!W83</f>
        <v>0</v>
      </c>
      <c r="X83" s="227">
        <f>SUM(V83:W83)</f>
        <v>106500</v>
      </c>
      <c r="Y83" s="239">
        <f>+'0BJ PROGR. I-II Y III'!Y83</f>
        <v>35500</v>
      </c>
      <c r="Z83" s="239">
        <f>+'0BJ PROGR. I-II Y III'!Z83</f>
        <v>0</v>
      </c>
      <c r="AA83" s="239">
        <f>+'0BJ PROGR. I-II Y III'!AA83</f>
        <v>0</v>
      </c>
      <c r="AB83" s="209">
        <f>SUM(Y83:AA83)</f>
        <v>35500</v>
      </c>
      <c r="AC83" s="226">
        <f>+'0BJ PROGR. I-II Y III'!AC83</f>
        <v>0</v>
      </c>
      <c r="AD83" s="209">
        <f>+'0BJ PROGR. I-II Y III'!AD83</f>
        <v>0</v>
      </c>
      <c r="AE83" s="209">
        <f>+'0BJ PROGR. I-II Y III'!AE83</f>
        <v>0</v>
      </c>
      <c r="AF83" s="209">
        <f>+'0BJ PROGR. I-II Y III'!AF83</f>
        <v>0</v>
      </c>
      <c r="AG83" s="209">
        <f>+'0BJ PROGR. I-II Y III'!AG83</f>
        <v>0</v>
      </c>
      <c r="AH83" s="209">
        <f>+'0BJ PROGR. I-II Y III'!AH83</f>
        <v>0</v>
      </c>
      <c r="AI83" s="209">
        <f>+'0BJ PROGR. I-II Y III'!AI83</f>
        <v>0</v>
      </c>
      <c r="AJ83" s="208">
        <f>+Q83+R83+S83+T83+U83++X83+AB83+AC83+AD83+AE83+AF83+AG83+AH83+AI83</f>
        <v>142000</v>
      </c>
      <c r="AK83" s="209"/>
      <c r="AL83" s="208">
        <v>0</v>
      </c>
      <c r="AM83" s="209"/>
      <c r="AN83" s="208">
        <f>+O83+AJ83+AL83</f>
        <v>1432000</v>
      </c>
      <c r="AX83" s="20"/>
      <c r="AY83" s="20"/>
    </row>
    <row r="84" spans="1:51" s="21" customFormat="1" x14ac:dyDescent="0.25">
      <c r="A84" s="3"/>
      <c r="B84" s="3"/>
      <c r="C84" s="3"/>
      <c r="D84" s="3"/>
      <c r="E84" s="3"/>
      <c r="F84" s="3"/>
      <c r="G84" s="10" t="s">
        <v>976</v>
      </c>
      <c r="H84"/>
      <c r="I84" s="22" t="s">
        <v>530</v>
      </c>
      <c r="J84" s="23" t="s">
        <v>531</v>
      </c>
      <c r="K84" s="209">
        <f>+'0BJ PROGR. I-II Y III'!K84</f>
        <v>722120</v>
      </c>
      <c r="L84" s="209">
        <f>+'0BJ PROGR. I-II Y III'!L84</f>
        <v>500000</v>
      </c>
      <c r="M84" s="209">
        <f>+'0BJ PROGR. I-II Y III'!M84</f>
        <v>0</v>
      </c>
      <c r="N84" s="209">
        <f>+'0BJ PROGR. I-II Y III'!N84</f>
        <v>0</v>
      </c>
      <c r="O84" s="208">
        <f>SUM(K84:N84)</f>
        <v>1222120</v>
      </c>
      <c r="P84" s="42"/>
      <c r="Q84" s="226">
        <f>+'0BJ PROGR. I-II Y III'!Q84</f>
        <v>0</v>
      </c>
      <c r="R84" s="209">
        <f>+'0BJ PROGR. I-II Y III'!R84</f>
        <v>300000</v>
      </c>
      <c r="S84" s="209">
        <f>+'0BJ PROGR. I-II Y III'!S84</f>
        <v>0</v>
      </c>
      <c r="T84" s="209">
        <f>+'0BJ PROGR. I-II Y III'!T84</f>
        <v>0</v>
      </c>
      <c r="U84" s="227">
        <f>+'0BJ PROGR. I-II Y III'!U84</f>
        <v>0</v>
      </c>
      <c r="V84" s="243">
        <f>+'0BJ PROGR. I-II Y III'!V84</f>
        <v>191700</v>
      </c>
      <c r="W84" s="239">
        <f>+'0BJ PROGR. I-II Y III'!W84</f>
        <v>0</v>
      </c>
      <c r="X84" s="227">
        <f>SUM(V84:W84)</f>
        <v>191700</v>
      </c>
      <c r="Y84" s="239">
        <f>+'0BJ PROGR. I-II Y III'!Y84</f>
        <v>42600</v>
      </c>
      <c r="Z84" s="239">
        <f>+'0BJ PROGR. I-II Y III'!Z84</f>
        <v>0</v>
      </c>
      <c r="AA84" s="239">
        <f>+'0BJ PROGR. I-II Y III'!AA84</f>
        <v>0</v>
      </c>
      <c r="AB84" s="209">
        <f>SUM(Y84:AA84)</f>
        <v>42600</v>
      </c>
      <c r="AC84" s="226">
        <f>+'0BJ PROGR. I-II Y III'!AC84</f>
        <v>0</v>
      </c>
      <c r="AD84" s="209">
        <f>+'0BJ PROGR. I-II Y III'!AD84</f>
        <v>0</v>
      </c>
      <c r="AE84" s="209">
        <f>+'0BJ PROGR. I-II Y III'!AE84</f>
        <v>0</v>
      </c>
      <c r="AF84" s="209">
        <f>+'0BJ PROGR. I-II Y III'!AF84</f>
        <v>142000</v>
      </c>
      <c r="AG84" s="209">
        <f>+'0BJ PROGR. I-II Y III'!AG84</f>
        <v>0</v>
      </c>
      <c r="AH84" s="209">
        <f>+'0BJ PROGR. I-II Y III'!AH84</f>
        <v>0</v>
      </c>
      <c r="AI84" s="209">
        <f>+'0BJ PROGR. I-II Y III'!AI84</f>
        <v>0</v>
      </c>
      <c r="AJ84" s="208">
        <f>+Q84+R84+S84+T84+U84++X84+AB84+AC84+AD84+AE84+AF84+AG84+AH84+AI84</f>
        <v>676300</v>
      </c>
      <c r="AK84" s="209"/>
      <c r="AL84" s="208">
        <v>0</v>
      </c>
      <c r="AM84" s="209"/>
      <c r="AN84" s="208">
        <f>+O84+AJ84+AL84</f>
        <v>1898420</v>
      </c>
      <c r="AX84" s="20"/>
      <c r="AY84" s="20"/>
    </row>
    <row r="85" spans="1:51" s="21" customFormat="1" x14ac:dyDescent="0.25">
      <c r="A85" s="3"/>
      <c r="B85" s="3"/>
      <c r="C85" s="3"/>
      <c r="D85" s="3"/>
      <c r="E85" s="3"/>
      <c r="F85" s="3"/>
      <c r="G85" s="10" t="s">
        <v>976</v>
      </c>
      <c r="H85"/>
      <c r="I85" s="22" t="s">
        <v>532</v>
      </c>
      <c r="J85" s="23" t="s">
        <v>533</v>
      </c>
      <c r="K85" s="209">
        <f>+'0BJ PROGR. I-II Y III'!K85</f>
        <v>0</v>
      </c>
      <c r="L85" s="209">
        <f>+'0BJ PROGR. I-II Y III'!L85</f>
        <v>0</v>
      </c>
      <c r="M85" s="209">
        <f>+'0BJ PROGR. I-II Y III'!M85</f>
        <v>0</v>
      </c>
      <c r="N85" s="209">
        <f>+'0BJ PROGR. I-II Y III'!N85</f>
        <v>0</v>
      </c>
      <c r="O85" s="208">
        <f>SUM(K85:N85)</f>
        <v>0</v>
      </c>
      <c r="P85" s="42"/>
      <c r="Q85" s="226">
        <f>+'0BJ PROGR. I-II Y III'!Q85</f>
        <v>0</v>
      </c>
      <c r="R85" s="209">
        <f>+'0BJ PROGR. I-II Y III'!R85</f>
        <v>0</v>
      </c>
      <c r="S85" s="209">
        <f>+'0BJ PROGR. I-II Y III'!S85</f>
        <v>0</v>
      </c>
      <c r="T85" s="209">
        <f>+'0BJ PROGR. I-II Y III'!T85</f>
        <v>0</v>
      </c>
      <c r="U85" s="227">
        <f>+'0BJ PROGR. I-II Y III'!U85</f>
        <v>0</v>
      </c>
      <c r="V85" s="243">
        <f>+'0BJ PROGR. I-II Y III'!V85</f>
        <v>0</v>
      </c>
      <c r="W85" s="239">
        <f>+'0BJ PROGR. I-II Y III'!W85</f>
        <v>0</v>
      </c>
      <c r="X85" s="227">
        <f>SUM(V85:W85)</f>
        <v>0</v>
      </c>
      <c r="Y85" s="239">
        <f>+'0BJ PROGR. I-II Y III'!Y85</f>
        <v>0</v>
      </c>
      <c r="Z85" s="239">
        <f>+'0BJ PROGR. I-II Y III'!Z85</f>
        <v>0</v>
      </c>
      <c r="AA85" s="239">
        <f>+'0BJ PROGR. I-II Y III'!AA85</f>
        <v>0</v>
      </c>
      <c r="AB85" s="209">
        <f>SUM(Y85:AA85)</f>
        <v>0</v>
      </c>
      <c r="AC85" s="226">
        <f>+'0BJ PROGR. I-II Y III'!AC85</f>
        <v>0</v>
      </c>
      <c r="AD85" s="209">
        <f>+'0BJ PROGR. I-II Y III'!AD85</f>
        <v>0</v>
      </c>
      <c r="AE85" s="209">
        <f>+'0BJ PROGR. I-II Y III'!AE85</f>
        <v>0</v>
      </c>
      <c r="AF85" s="209">
        <f>+'0BJ PROGR. I-II Y III'!AF85</f>
        <v>0</v>
      </c>
      <c r="AG85" s="209">
        <f>+'0BJ PROGR. I-II Y III'!AG85</f>
        <v>0</v>
      </c>
      <c r="AH85" s="209">
        <f>+'0BJ PROGR. I-II Y III'!AH85</f>
        <v>0</v>
      </c>
      <c r="AI85" s="209">
        <f>+'0BJ PROGR. I-II Y III'!AI85</f>
        <v>0</v>
      </c>
      <c r="AJ85" s="208">
        <f>+Q85+R85+S85+T85+U85++X85+AB85+AC85+AD85+AE85+AF85+AG85+AH85+AI85</f>
        <v>0</v>
      </c>
      <c r="AK85" s="209"/>
      <c r="AL85" s="208">
        <v>0</v>
      </c>
      <c r="AM85" s="209"/>
      <c r="AN85" s="208">
        <f>+O85+AJ85+AL85</f>
        <v>0</v>
      </c>
      <c r="AX85" s="20"/>
      <c r="AY85" s="20"/>
    </row>
    <row r="86" spans="1:51" s="21" customFormat="1" x14ac:dyDescent="0.25">
      <c r="A86" s="3"/>
      <c r="B86" s="3"/>
      <c r="C86" s="3"/>
      <c r="D86" s="3"/>
      <c r="E86" s="3"/>
      <c r="F86" s="3"/>
      <c r="G86" s="10" t="s">
        <v>976</v>
      </c>
      <c r="H86"/>
      <c r="I86" s="22" t="s">
        <v>534</v>
      </c>
      <c r="J86" s="23" t="s">
        <v>535</v>
      </c>
      <c r="K86" s="209">
        <f>+'0BJ PROGR. I-II Y III'!K86</f>
        <v>0</v>
      </c>
      <c r="L86" s="209">
        <f>+'0BJ PROGR. I-II Y III'!L86</f>
        <v>0</v>
      </c>
      <c r="M86" s="209">
        <f>+'0BJ PROGR. I-II Y III'!M86</f>
        <v>0</v>
      </c>
      <c r="N86" s="209">
        <f>+'0BJ PROGR. I-II Y III'!N86</f>
        <v>0</v>
      </c>
      <c r="O86" s="208">
        <f>SUM(K86:N86)</f>
        <v>0</v>
      </c>
      <c r="P86" s="42"/>
      <c r="Q86" s="226">
        <f>+'0BJ PROGR. I-II Y III'!Q86</f>
        <v>0</v>
      </c>
      <c r="R86" s="209">
        <f>+'0BJ PROGR. I-II Y III'!R86</f>
        <v>0</v>
      </c>
      <c r="S86" s="209">
        <f>+'0BJ PROGR. I-II Y III'!S86</f>
        <v>0</v>
      </c>
      <c r="T86" s="209">
        <f>+'0BJ PROGR. I-II Y III'!T86</f>
        <v>0</v>
      </c>
      <c r="U86" s="227">
        <f>+'0BJ PROGR. I-II Y III'!U86</f>
        <v>0</v>
      </c>
      <c r="V86" s="243">
        <f>+'0BJ PROGR. I-II Y III'!V86</f>
        <v>0</v>
      </c>
      <c r="W86" s="239">
        <f>+'0BJ PROGR. I-II Y III'!W86</f>
        <v>0</v>
      </c>
      <c r="X86" s="227">
        <f>SUM(V86:W86)</f>
        <v>0</v>
      </c>
      <c r="Y86" s="239">
        <f>+'0BJ PROGR. I-II Y III'!Y86</f>
        <v>0</v>
      </c>
      <c r="Z86" s="239">
        <f>+'0BJ PROGR. I-II Y III'!Z86</f>
        <v>0</v>
      </c>
      <c r="AA86" s="239">
        <f>+'0BJ PROGR. I-II Y III'!AA86</f>
        <v>0</v>
      </c>
      <c r="AB86" s="209">
        <f>SUM(Y86:AA86)</f>
        <v>0</v>
      </c>
      <c r="AC86" s="226">
        <f>+'0BJ PROGR. I-II Y III'!AC86</f>
        <v>0</v>
      </c>
      <c r="AD86" s="209">
        <f>+'0BJ PROGR. I-II Y III'!AD86</f>
        <v>0</v>
      </c>
      <c r="AE86" s="209">
        <f>+'0BJ PROGR. I-II Y III'!AE86</f>
        <v>0</v>
      </c>
      <c r="AF86" s="209">
        <f>+'0BJ PROGR. I-II Y III'!AF86</f>
        <v>0</v>
      </c>
      <c r="AG86" s="209">
        <f>+'0BJ PROGR. I-II Y III'!AG86</f>
        <v>0</v>
      </c>
      <c r="AH86" s="209">
        <f>+'0BJ PROGR. I-II Y III'!AH86</f>
        <v>0</v>
      </c>
      <c r="AI86" s="209">
        <f>+'0BJ PROGR. I-II Y III'!AI86</f>
        <v>0</v>
      </c>
      <c r="AJ86" s="208">
        <f>+Q86+R86+S86+T86+U86++X86+AB86+AC86+AD86+AE86+AF86+AG86+AH86+AI86</f>
        <v>0</v>
      </c>
      <c r="AK86" s="209"/>
      <c r="AL86" s="208">
        <v>0</v>
      </c>
      <c r="AM86" s="209"/>
      <c r="AN86" s="208">
        <f>+O86+AJ86+AL86</f>
        <v>0</v>
      </c>
      <c r="AX86" s="20"/>
      <c r="AY86" s="20"/>
    </row>
    <row r="87" spans="1:51" s="21" customFormat="1" x14ac:dyDescent="0.25">
      <c r="A87" s="3"/>
      <c r="B87" s="3"/>
      <c r="C87" s="3"/>
      <c r="D87" s="3"/>
      <c r="E87" s="3"/>
      <c r="F87" s="3"/>
      <c r="G87" s="5" t="s">
        <v>976</v>
      </c>
      <c r="H87"/>
      <c r="I87" s="24" t="s">
        <v>536</v>
      </c>
      <c r="J87" s="25" t="s">
        <v>537</v>
      </c>
      <c r="K87" s="209"/>
      <c r="L87" s="210"/>
      <c r="M87" s="210"/>
      <c r="N87" s="210"/>
      <c r="O87" s="206"/>
      <c r="P87" s="42"/>
      <c r="Q87" s="226"/>
      <c r="R87" s="209"/>
      <c r="S87" s="209"/>
      <c r="T87" s="209"/>
      <c r="U87" s="227"/>
      <c r="V87" s="243"/>
      <c r="W87" s="239"/>
      <c r="X87" s="224"/>
      <c r="Y87" s="239"/>
      <c r="Z87" s="239"/>
      <c r="AA87" s="239"/>
      <c r="AB87" s="210"/>
      <c r="AC87" s="226"/>
      <c r="AD87" s="209"/>
      <c r="AE87" s="209"/>
      <c r="AF87" s="209"/>
      <c r="AG87" s="209"/>
      <c r="AH87" s="209"/>
      <c r="AI87" s="209"/>
      <c r="AJ87" s="208"/>
      <c r="AK87" s="209"/>
      <c r="AL87" s="208"/>
      <c r="AM87" s="209"/>
      <c r="AN87" s="206"/>
      <c r="AX87" s="20"/>
      <c r="AY87" s="20"/>
    </row>
    <row r="88" spans="1:51" s="21" customFormat="1" x14ac:dyDescent="0.25">
      <c r="A88" s="3"/>
      <c r="B88" s="3"/>
      <c r="C88" s="3"/>
      <c r="D88" s="3"/>
      <c r="E88" s="3"/>
      <c r="F88" s="3"/>
      <c r="G88" s="10" t="s">
        <v>976</v>
      </c>
      <c r="H88"/>
      <c r="I88" s="22" t="s">
        <v>538</v>
      </c>
      <c r="J88" s="23" t="s">
        <v>539</v>
      </c>
      <c r="K88" s="209">
        <f>+'0BJ PROGR. I-II Y III'!K88</f>
        <v>24064229.910331719</v>
      </c>
      <c r="L88" s="209">
        <f>+'0BJ PROGR. I-II Y III'!L88</f>
        <v>424977.68</v>
      </c>
      <c r="M88" s="209">
        <f>+'0BJ PROGR. I-II Y III'!M88</f>
        <v>0</v>
      </c>
      <c r="N88" s="209">
        <f>+'0BJ PROGR. I-II Y III'!N88</f>
        <v>0</v>
      </c>
      <c r="O88" s="208">
        <f>SUM(K88:N88)</f>
        <v>24489207.590331718</v>
      </c>
      <c r="P88" s="42"/>
      <c r="Q88" s="226">
        <f>+'0BJ PROGR. I-II Y III'!Q88</f>
        <v>195834.63994719789</v>
      </c>
      <c r="R88" s="209">
        <f>+'0BJ PROGR. I-II Y III'!R88</f>
        <v>20914039.527069364</v>
      </c>
      <c r="S88" s="209">
        <f>+'0BJ PROGR. I-II Y III'!S88</f>
        <v>224947</v>
      </c>
      <c r="T88" s="209">
        <f>+'0BJ PROGR. I-II Y III'!T88</f>
        <v>0</v>
      </c>
      <c r="U88" s="227">
        <f>+'0BJ PROGR. I-II Y III'!U88</f>
        <v>0</v>
      </c>
      <c r="V88" s="243">
        <f>+'0BJ PROGR. I-II Y III'!V88</f>
        <v>606949.75715879572</v>
      </c>
      <c r="W88" s="239">
        <f>+'0BJ PROGR. I-II Y III'!W88</f>
        <v>0</v>
      </c>
      <c r="X88" s="227">
        <f>SUM(V88:W88)</f>
        <v>606949.75715879572</v>
      </c>
      <c r="Y88" s="239">
        <f>+'0BJ PROGR. I-II Y III'!Y88</f>
        <v>448311.39705726615</v>
      </c>
      <c r="Z88" s="239">
        <f>+'0BJ PROGR. I-II Y III'!Z88</f>
        <v>0</v>
      </c>
      <c r="AA88" s="239">
        <f>+'0BJ PROGR. I-II Y III'!AA88</f>
        <v>0</v>
      </c>
      <c r="AB88" s="209">
        <f>SUM(Y88:AA88)</f>
        <v>448311.39705726615</v>
      </c>
      <c r="AC88" s="226">
        <f>+'0BJ PROGR. I-II Y III'!AC88</f>
        <v>0</v>
      </c>
      <c r="AD88" s="209">
        <f>+'0BJ PROGR. I-II Y III'!AD88</f>
        <v>0</v>
      </c>
      <c r="AE88" s="209">
        <f>+'0BJ PROGR. I-II Y III'!AE88</f>
        <v>0</v>
      </c>
      <c r="AF88" s="209">
        <f>+'0BJ PROGR. I-II Y III'!AF88</f>
        <v>1227639.3496077107</v>
      </c>
      <c r="AG88" s="209">
        <f>+'0BJ PROGR. I-II Y III'!AG88</f>
        <v>0</v>
      </c>
      <c r="AH88" s="209">
        <f>+'0BJ PROGR. I-II Y III'!AH88</f>
        <v>0</v>
      </c>
      <c r="AI88" s="209">
        <f>+'0BJ PROGR. I-II Y III'!AI88</f>
        <v>0</v>
      </c>
      <c r="AJ88" s="208">
        <f>+Q88+R88+S88+T88+U88++X88+AB88+AC88+AD88+AE88+AF88+AG88+AH88+AI88</f>
        <v>23617721.670840334</v>
      </c>
      <c r="AK88" s="209"/>
      <c r="AL88" s="208">
        <v>0</v>
      </c>
      <c r="AM88" s="209"/>
      <c r="AN88" s="208">
        <f>+O88+AJ88+AL88</f>
        <v>48106929.261172056</v>
      </c>
      <c r="AX88" s="20"/>
      <c r="AY88" s="20"/>
    </row>
    <row r="89" spans="1:51" s="21" customFormat="1" x14ac:dyDescent="0.25">
      <c r="A89" s="3"/>
      <c r="B89" s="3"/>
      <c r="C89" s="3"/>
      <c r="D89" s="3"/>
      <c r="E89" s="3"/>
      <c r="F89" s="3"/>
      <c r="G89" s="10" t="s">
        <v>976</v>
      </c>
      <c r="H89"/>
      <c r="I89" s="22" t="s">
        <v>540</v>
      </c>
      <c r="J89" s="23" t="s">
        <v>541</v>
      </c>
      <c r="K89" s="209">
        <f>+'0BJ PROGR. I-II Y III'!G91</f>
        <v>0</v>
      </c>
      <c r="L89" s="209">
        <f>+'0BJ PROGR. I-II Y III'!H91</f>
        <v>0</v>
      </c>
      <c r="M89" s="209">
        <f>+'0BJ PROGR. I-II Y III'!I91</f>
        <v>0</v>
      </c>
      <c r="N89" s="209">
        <f>+'0BJ PROGR. I-II Y III'!J91</f>
        <v>0</v>
      </c>
      <c r="O89" s="208">
        <f>SUM(K89:N89)</f>
        <v>0</v>
      </c>
      <c r="P89" s="42"/>
      <c r="Q89" s="226">
        <f>+'0BJ PROGR. I-II Y III'!Q91</f>
        <v>0</v>
      </c>
      <c r="R89" s="209">
        <f>+'0BJ PROGR. I-II Y III'!R91</f>
        <v>0</v>
      </c>
      <c r="S89" s="209">
        <f>+'0BJ PROGR. I-II Y III'!S91</f>
        <v>0</v>
      </c>
      <c r="T89" s="209">
        <f>+'0BJ PROGR. I-II Y III'!T91</f>
        <v>0</v>
      </c>
      <c r="U89" s="227">
        <f>+'0BJ PROGR. I-II Y III'!U91</f>
        <v>0</v>
      </c>
      <c r="V89" s="243">
        <f>+'0BJ PROGR. I-II Y III'!V91</f>
        <v>0</v>
      </c>
      <c r="W89" s="239">
        <f>+'0BJ PROGR. I-II Y III'!W91</f>
        <v>0</v>
      </c>
      <c r="X89" s="227">
        <f>SUM(V89:W89)</f>
        <v>0</v>
      </c>
      <c r="Y89" s="239">
        <f>+'0BJ PROGR. I-II Y III'!Y91</f>
        <v>0</v>
      </c>
      <c r="Z89" s="239">
        <f>+'0BJ PROGR. I-II Y III'!Z91</f>
        <v>0</v>
      </c>
      <c r="AA89" s="239">
        <f>+'0BJ PROGR. I-II Y III'!AA91</f>
        <v>0</v>
      </c>
      <c r="AB89" s="209">
        <f>SUM(Y89:AA89)</f>
        <v>0</v>
      </c>
      <c r="AC89" s="226">
        <f>+'0BJ PROGR. I-II Y III'!AC91</f>
        <v>0</v>
      </c>
      <c r="AD89" s="209">
        <f>+'0BJ PROGR. I-II Y III'!AD91</f>
        <v>0</v>
      </c>
      <c r="AE89" s="209">
        <f>+'0BJ PROGR. I-II Y III'!AE91</f>
        <v>0</v>
      </c>
      <c r="AF89" s="209">
        <f>+'0BJ PROGR. I-II Y III'!AF91</f>
        <v>0</v>
      </c>
      <c r="AG89" s="209">
        <f>+'0BJ PROGR. I-II Y III'!AG91</f>
        <v>0</v>
      </c>
      <c r="AH89" s="209">
        <f>+'0BJ PROGR. I-II Y III'!AH91</f>
        <v>0</v>
      </c>
      <c r="AI89" s="209">
        <f>+'0BJ PROGR. I-II Y III'!AI91</f>
        <v>0</v>
      </c>
      <c r="AJ89" s="208">
        <f>+Q89+R89+S89+T89+U89++X89+AB89+AC89+AD89+AE89+AF89+AG89+AH89+AI89</f>
        <v>0</v>
      </c>
      <c r="AK89" s="209"/>
      <c r="AL89" s="208">
        <v>0</v>
      </c>
      <c r="AM89" s="209"/>
      <c r="AN89" s="208">
        <f>+O89+AJ89+AL89</f>
        <v>0</v>
      </c>
      <c r="AX89" s="20"/>
      <c r="AY89" s="20"/>
    </row>
    <row r="90" spans="1:51" s="21" customFormat="1" x14ac:dyDescent="0.25">
      <c r="A90" s="3"/>
      <c r="B90" s="3"/>
      <c r="C90" s="3"/>
      <c r="D90" s="3"/>
      <c r="E90" s="3"/>
      <c r="F90" s="3"/>
      <c r="G90" s="10" t="s">
        <v>976</v>
      </c>
      <c r="H90"/>
      <c r="I90" s="22" t="s">
        <v>542</v>
      </c>
      <c r="J90" s="23" t="s">
        <v>543</v>
      </c>
      <c r="K90" s="209">
        <f>+'0BJ PROGR. I-II Y III'!G92</f>
        <v>0</v>
      </c>
      <c r="L90" s="209">
        <f>+'0BJ PROGR. I-II Y III'!H92</f>
        <v>0</v>
      </c>
      <c r="M90" s="209">
        <f>+'0BJ PROGR. I-II Y III'!I92</f>
        <v>0</v>
      </c>
      <c r="N90" s="209">
        <f>+'0BJ PROGR. I-II Y III'!J92</f>
        <v>0</v>
      </c>
      <c r="O90" s="208">
        <f>SUM(K90:N90)</f>
        <v>0</v>
      </c>
      <c r="P90" s="42"/>
      <c r="Q90" s="226">
        <f>+'0BJ PROGR. I-II Y III'!Q92</f>
        <v>0</v>
      </c>
      <c r="R90" s="209">
        <f>+'0BJ PROGR. I-II Y III'!R92</f>
        <v>0</v>
      </c>
      <c r="S90" s="209">
        <f>+'0BJ PROGR. I-II Y III'!S92</f>
        <v>0</v>
      </c>
      <c r="T90" s="209">
        <f>+'0BJ PROGR. I-II Y III'!T92</f>
        <v>0</v>
      </c>
      <c r="U90" s="227">
        <f>+'0BJ PROGR. I-II Y III'!U92</f>
        <v>0</v>
      </c>
      <c r="V90" s="243">
        <f>+'0BJ PROGR. I-II Y III'!V92</f>
        <v>0</v>
      </c>
      <c r="W90" s="239">
        <f>+'0BJ PROGR. I-II Y III'!W92</f>
        <v>0</v>
      </c>
      <c r="X90" s="227">
        <f>SUM(V90:W90)</f>
        <v>0</v>
      </c>
      <c r="Y90" s="239">
        <f>+'0BJ PROGR. I-II Y III'!Y92</f>
        <v>0</v>
      </c>
      <c r="Z90" s="239">
        <f>+'0BJ PROGR. I-II Y III'!Z92</f>
        <v>0</v>
      </c>
      <c r="AA90" s="239">
        <f>+'0BJ PROGR. I-II Y III'!AA92</f>
        <v>0</v>
      </c>
      <c r="AB90" s="209">
        <f>SUM(Y90:AA90)</f>
        <v>0</v>
      </c>
      <c r="AC90" s="226">
        <f>+'0BJ PROGR. I-II Y III'!AC92</f>
        <v>0</v>
      </c>
      <c r="AD90" s="209">
        <f>+'0BJ PROGR. I-II Y III'!AD92</f>
        <v>0</v>
      </c>
      <c r="AE90" s="209">
        <f>+'0BJ PROGR. I-II Y III'!AE92</f>
        <v>0</v>
      </c>
      <c r="AF90" s="209">
        <f>+'0BJ PROGR. I-II Y III'!AF92</f>
        <v>0</v>
      </c>
      <c r="AG90" s="209">
        <f>+'0BJ PROGR. I-II Y III'!AG92</f>
        <v>0</v>
      </c>
      <c r="AH90" s="209">
        <f>+'0BJ PROGR. I-II Y III'!AH92</f>
        <v>0</v>
      </c>
      <c r="AI90" s="209">
        <f>+'0BJ PROGR. I-II Y III'!AI92</f>
        <v>0</v>
      </c>
      <c r="AJ90" s="208">
        <f>+Q90+R90+S90+T90+U90++X90+AB90+AC90+AD90+AE90+AF90+AG90+AH90+AI90</f>
        <v>0</v>
      </c>
      <c r="AK90" s="209"/>
      <c r="AL90" s="208">
        <v>0</v>
      </c>
      <c r="AM90" s="209"/>
      <c r="AN90" s="208">
        <f>+O90+AJ90+AL90</f>
        <v>0</v>
      </c>
      <c r="AX90" s="20"/>
      <c r="AY90" s="20"/>
    </row>
    <row r="91" spans="1:51" s="21" customFormat="1" x14ac:dyDescent="0.25">
      <c r="A91" s="3"/>
      <c r="B91" s="3"/>
      <c r="C91" s="3"/>
      <c r="D91" s="3"/>
      <c r="E91" s="3"/>
      <c r="F91" s="3"/>
      <c r="G91" s="5" t="s">
        <v>976</v>
      </c>
      <c r="H91"/>
      <c r="I91" s="24" t="s">
        <v>544</v>
      </c>
      <c r="J91" s="25" t="s">
        <v>545</v>
      </c>
      <c r="K91" s="209"/>
      <c r="L91" s="209"/>
      <c r="M91" s="209"/>
      <c r="N91" s="209"/>
      <c r="O91" s="206"/>
      <c r="P91" s="42"/>
      <c r="Q91" s="226"/>
      <c r="R91" s="209"/>
      <c r="S91" s="209"/>
      <c r="T91" s="209"/>
      <c r="U91" s="227"/>
      <c r="V91" s="243"/>
      <c r="W91" s="239"/>
      <c r="X91" s="224"/>
      <c r="Y91" s="239"/>
      <c r="Z91" s="239"/>
      <c r="AA91" s="239"/>
      <c r="AB91" s="210"/>
      <c r="AC91" s="226"/>
      <c r="AD91" s="209"/>
      <c r="AE91" s="209"/>
      <c r="AF91" s="209"/>
      <c r="AG91" s="209"/>
      <c r="AH91" s="209"/>
      <c r="AI91" s="209"/>
      <c r="AJ91" s="208"/>
      <c r="AK91" s="209"/>
      <c r="AL91" s="208"/>
      <c r="AM91" s="209"/>
      <c r="AN91" s="206"/>
      <c r="AX91" s="20"/>
      <c r="AY91" s="20"/>
    </row>
    <row r="92" spans="1:51" s="21" customFormat="1" x14ac:dyDescent="0.25">
      <c r="A92" s="3"/>
      <c r="B92" s="3"/>
      <c r="C92" s="3"/>
      <c r="D92" s="3"/>
      <c r="E92" s="3"/>
      <c r="F92" s="3"/>
      <c r="G92" s="10" t="s">
        <v>976</v>
      </c>
      <c r="H92"/>
      <c r="I92" s="22" t="s">
        <v>546</v>
      </c>
      <c r="J92" s="23" t="s">
        <v>547</v>
      </c>
      <c r="K92" s="209">
        <f>+'0BJ PROGR. I-II Y III'!K94</f>
        <v>1612500</v>
      </c>
      <c r="L92" s="209">
        <f>+'0BJ PROGR. I-II Y III'!L94</f>
        <v>1500000</v>
      </c>
      <c r="M92" s="209">
        <f>+'0BJ PROGR. I-II Y III'!M94</f>
        <v>0</v>
      </c>
      <c r="N92" s="209">
        <f>+'0BJ PROGR. I-II Y III'!N94</f>
        <v>0</v>
      </c>
      <c r="O92" s="208">
        <f>SUM(K92:N92)</f>
        <v>3112500</v>
      </c>
      <c r="P92" s="42"/>
      <c r="Q92" s="226">
        <f>+'0BJ PROGR. I-II Y III'!Q94</f>
        <v>0</v>
      </c>
      <c r="R92" s="209">
        <f>+'0BJ PROGR. I-II Y III'!R94</f>
        <v>0</v>
      </c>
      <c r="S92" s="209">
        <f>+'0BJ PROGR. I-II Y III'!S94</f>
        <v>0</v>
      </c>
      <c r="T92" s="209">
        <f>+'0BJ PROGR. I-II Y III'!T94</f>
        <v>0</v>
      </c>
      <c r="U92" s="227">
        <f>+'0BJ PROGR. I-II Y III'!U94</f>
        <v>0</v>
      </c>
      <c r="V92" s="243">
        <f>+'0BJ PROGR. I-II Y III'!V94</f>
        <v>710000</v>
      </c>
      <c r="W92" s="239">
        <f>+'0BJ PROGR. I-II Y III'!W94</f>
        <v>0</v>
      </c>
      <c r="X92" s="227">
        <f>SUM(V92:W92)</f>
        <v>710000</v>
      </c>
      <c r="Y92" s="239">
        <f>+'0BJ PROGR. I-II Y III'!Y94</f>
        <v>857208.24</v>
      </c>
      <c r="Z92" s="239">
        <f>+'0BJ PROGR. I-II Y III'!Z94</f>
        <v>0</v>
      </c>
      <c r="AA92" s="239">
        <f>+'0BJ PROGR. I-II Y III'!AA94</f>
        <v>0</v>
      </c>
      <c r="AB92" s="209">
        <f>SUM(Y92:AA92)</f>
        <v>857208.24</v>
      </c>
      <c r="AC92" s="226">
        <f>+'0BJ PROGR. I-II Y III'!AC94</f>
        <v>0</v>
      </c>
      <c r="AD92" s="209">
        <f>+'0BJ PROGR. I-II Y III'!AD94</f>
        <v>0</v>
      </c>
      <c r="AE92" s="209">
        <f>+'0BJ PROGR. I-II Y III'!AE94</f>
        <v>0</v>
      </c>
      <c r="AF92" s="209">
        <f>+'0BJ PROGR. I-II Y III'!AF94</f>
        <v>0</v>
      </c>
      <c r="AG92" s="209">
        <f>+'0BJ PROGR. I-II Y III'!AG94</f>
        <v>0</v>
      </c>
      <c r="AH92" s="209">
        <f>+'0BJ PROGR. I-II Y III'!AH94</f>
        <v>0</v>
      </c>
      <c r="AI92" s="209">
        <f>+'0BJ PROGR. I-II Y III'!AI94</f>
        <v>0</v>
      </c>
      <c r="AJ92" s="208">
        <f>+Q92+R92+S92+T92+U92++X92+AB92+AC92+AD92+AE92+AF92+AG92+AH92+AI92</f>
        <v>1567208.24</v>
      </c>
      <c r="AK92" s="209"/>
      <c r="AL92" s="208">
        <v>0</v>
      </c>
      <c r="AM92" s="209"/>
      <c r="AN92" s="208">
        <f>+O92+AJ92+AL92</f>
        <v>4679708.24</v>
      </c>
      <c r="AX92" s="20"/>
      <c r="AY92" s="20"/>
    </row>
    <row r="93" spans="1:51" s="21" customFormat="1" x14ac:dyDescent="0.25">
      <c r="A93" s="3"/>
      <c r="B93" s="3"/>
      <c r="C93" s="3"/>
      <c r="D93" s="3"/>
      <c r="E93" s="3"/>
      <c r="F93" s="3"/>
      <c r="G93" s="10" t="s">
        <v>976</v>
      </c>
      <c r="H93"/>
      <c r="I93" s="22" t="s">
        <v>548</v>
      </c>
      <c r="J93" s="23" t="s">
        <v>549</v>
      </c>
      <c r="K93" s="209">
        <f>+'0BJ PROGR. I-II Y III'!K95</f>
        <v>0</v>
      </c>
      <c r="L93" s="209">
        <f>+'0BJ PROGR. I-II Y III'!L95</f>
        <v>0</v>
      </c>
      <c r="M93" s="209">
        <f>+'0BJ PROGR. I-II Y III'!M95</f>
        <v>0</v>
      </c>
      <c r="N93" s="209">
        <f>+'0BJ PROGR. I-II Y III'!N95</f>
        <v>0</v>
      </c>
      <c r="O93" s="208">
        <f>SUM(K93:N93)</f>
        <v>0</v>
      </c>
      <c r="P93" s="42"/>
      <c r="Q93" s="226">
        <f>+'0BJ PROGR. I-II Y III'!Q95</f>
        <v>0</v>
      </c>
      <c r="R93" s="209">
        <f>+'0BJ PROGR. I-II Y III'!R95</f>
        <v>0</v>
      </c>
      <c r="S93" s="209">
        <f>+'0BJ PROGR. I-II Y III'!S95</f>
        <v>0</v>
      </c>
      <c r="T93" s="209">
        <f>+'0BJ PROGR. I-II Y III'!T95</f>
        <v>0</v>
      </c>
      <c r="U93" s="227">
        <f>+'0BJ PROGR. I-II Y III'!U95</f>
        <v>0</v>
      </c>
      <c r="V93" s="243">
        <f>+'0BJ PROGR. I-II Y III'!V95</f>
        <v>0</v>
      </c>
      <c r="W93" s="239">
        <f>+'0BJ PROGR. I-II Y III'!W95</f>
        <v>12217695.720000001</v>
      </c>
      <c r="X93" s="227">
        <f>SUM(V93:W93)</f>
        <v>12217695.720000001</v>
      </c>
      <c r="Y93" s="239">
        <f>+'0BJ PROGR. I-II Y III'!Y95</f>
        <v>710000</v>
      </c>
      <c r="Z93" s="239">
        <f>+'0BJ PROGR. I-II Y III'!Z95</f>
        <v>0</v>
      </c>
      <c r="AA93" s="239">
        <f>+'0BJ PROGR. I-II Y III'!AA95</f>
        <v>0</v>
      </c>
      <c r="AB93" s="209">
        <f>SUM(Y93:AA93)</f>
        <v>710000</v>
      </c>
      <c r="AC93" s="226">
        <f>+'0BJ PROGR. I-II Y III'!AC95</f>
        <v>0</v>
      </c>
      <c r="AD93" s="209">
        <f>+'0BJ PROGR. I-II Y III'!AD95</f>
        <v>0</v>
      </c>
      <c r="AE93" s="209">
        <f>+'0BJ PROGR. I-II Y III'!AE95</f>
        <v>0</v>
      </c>
      <c r="AF93" s="209">
        <f>+'0BJ PROGR. I-II Y III'!AF95</f>
        <v>0</v>
      </c>
      <c r="AG93" s="209">
        <f>+'0BJ PROGR. I-II Y III'!AG95</f>
        <v>0</v>
      </c>
      <c r="AH93" s="209">
        <f>+'0BJ PROGR. I-II Y III'!AH95</f>
        <v>0</v>
      </c>
      <c r="AI93" s="209">
        <f>+'0BJ PROGR. I-II Y III'!AI95</f>
        <v>0</v>
      </c>
      <c r="AJ93" s="208">
        <f>+Q93+R93+S93+T93+U93++X93+AB93+AC93+AD93+AE93+AF93+AG93+AH93+AI93</f>
        <v>12927695.720000001</v>
      </c>
      <c r="AK93" s="209"/>
      <c r="AL93" s="208">
        <v>0</v>
      </c>
      <c r="AM93" s="209"/>
      <c r="AN93" s="208">
        <f>+O93+AJ93+AL93</f>
        <v>12927695.720000001</v>
      </c>
      <c r="AX93" s="20"/>
      <c r="AY93" s="20"/>
    </row>
    <row r="94" spans="1:51" s="21" customFormat="1" x14ac:dyDescent="0.25">
      <c r="A94" s="3"/>
      <c r="B94" s="3"/>
      <c r="C94" s="3"/>
      <c r="D94" s="3"/>
      <c r="E94" s="3"/>
      <c r="F94" s="3"/>
      <c r="G94" s="10" t="s">
        <v>976</v>
      </c>
      <c r="H94"/>
      <c r="I94" s="22" t="s">
        <v>550</v>
      </c>
      <c r="J94" s="23" t="s">
        <v>551</v>
      </c>
      <c r="K94" s="209">
        <f>+'0BJ PROGR. I-II Y III'!K96</f>
        <v>3000000</v>
      </c>
      <c r="L94" s="209">
        <f>+'0BJ PROGR. I-II Y III'!L96</f>
        <v>0</v>
      </c>
      <c r="M94" s="209">
        <f>+'0BJ PROGR. I-II Y III'!M96</f>
        <v>0</v>
      </c>
      <c r="N94" s="209">
        <f>+'0BJ PROGR. I-II Y III'!N96</f>
        <v>0</v>
      </c>
      <c r="O94" s="208">
        <f>SUM(K94:N94)</f>
        <v>3000000</v>
      </c>
      <c r="P94" s="42"/>
      <c r="Q94" s="226">
        <f>+'0BJ PROGR. I-II Y III'!Q96</f>
        <v>0</v>
      </c>
      <c r="R94" s="209">
        <f>+'0BJ PROGR. I-II Y III'!R96</f>
        <v>0</v>
      </c>
      <c r="S94" s="209">
        <f>+'0BJ PROGR. I-II Y III'!S96</f>
        <v>0</v>
      </c>
      <c r="T94" s="209">
        <f>+'0BJ PROGR. I-II Y III'!T96</f>
        <v>0</v>
      </c>
      <c r="U94" s="227">
        <f>+'0BJ PROGR. I-II Y III'!U96</f>
        <v>0</v>
      </c>
      <c r="V94" s="243">
        <f>+'0BJ PROGR. I-II Y III'!V96</f>
        <v>0</v>
      </c>
      <c r="W94" s="239">
        <f>+'0BJ PROGR. I-II Y III'!W96</f>
        <v>0</v>
      </c>
      <c r="X94" s="227">
        <f>SUM(V94:W94)</f>
        <v>0</v>
      </c>
      <c r="Y94" s="239">
        <f>+'0BJ PROGR. I-II Y III'!Y96</f>
        <v>0</v>
      </c>
      <c r="Z94" s="239">
        <f>+'0BJ PROGR. I-II Y III'!Z96</f>
        <v>0</v>
      </c>
      <c r="AA94" s="239">
        <f>+'0BJ PROGR. I-II Y III'!AA96</f>
        <v>0</v>
      </c>
      <c r="AB94" s="209">
        <f>SUM(Y94:AA94)</f>
        <v>0</v>
      </c>
      <c r="AC94" s="226">
        <f>+'0BJ PROGR. I-II Y III'!AC96</f>
        <v>0</v>
      </c>
      <c r="AD94" s="209">
        <f>+'0BJ PROGR. I-II Y III'!AD96</f>
        <v>0</v>
      </c>
      <c r="AE94" s="209">
        <f>+'0BJ PROGR. I-II Y III'!AE96</f>
        <v>0</v>
      </c>
      <c r="AF94" s="209">
        <f>+'0BJ PROGR. I-II Y III'!AF96</f>
        <v>0</v>
      </c>
      <c r="AG94" s="209">
        <f>+'0BJ PROGR. I-II Y III'!AG96</f>
        <v>0</v>
      </c>
      <c r="AH94" s="209">
        <f>+'0BJ PROGR. I-II Y III'!AH96</f>
        <v>0</v>
      </c>
      <c r="AI94" s="209">
        <f>+'0BJ PROGR. I-II Y III'!AI96</f>
        <v>0</v>
      </c>
      <c r="AJ94" s="208">
        <f>+Q94+R94+S94+T94+U94++X94+AB94+AC94+AD94+AE94+AF94+AG94+AH94+AI94</f>
        <v>0</v>
      </c>
      <c r="AK94" s="209"/>
      <c r="AL94" s="208">
        <v>0</v>
      </c>
      <c r="AM94" s="209"/>
      <c r="AN94" s="208">
        <f>+O94+AJ94+AL94</f>
        <v>3000000</v>
      </c>
      <c r="AX94" s="20"/>
      <c r="AY94" s="20"/>
    </row>
    <row r="95" spans="1:51" s="21" customFormat="1" x14ac:dyDescent="0.25">
      <c r="A95" s="3"/>
      <c r="B95" s="3"/>
      <c r="C95" s="3"/>
      <c r="D95" s="3"/>
      <c r="E95" s="3"/>
      <c r="F95" s="3"/>
      <c r="G95" s="5" t="s">
        <v>976</v>
      </c>
      <c r="H95"/>
      <c r="I95" s="24" t="s">
        <v>552</v>
      </c>
      <c r="J95" s="25" t="s">
        <v>553</v>
      </c>
      <c r="K95" s="209"/>
      <c r="L95" s="209"/>
      <c r="M95" s="209"/>
      <c r="N95" s="209"/>
      <c r="O95" s="206"/>
      <c r="P95" s="42"/>
      <c r="Q95" s="226"/>
      <c r="R95" s="209"/>
      <c r="S95" s="209"/>
      <c r="T95" s="209"/>
      <c r="U95" s="227"/>
      <c r="V95" s="243"/>
      <c r="W95" s="239"/>
      <c r="X95" s="224"/>
      <c r="Y95" s="239"/>
      <c r="Z95" s="239"/>
      <c r="AA95" s="239"/>
      <c r="AB95" s="210"/>
      <c r="AC95" s="226"/>
      <c r="AD95" s="209"/>
      <c r="AE95" s="209"/>
      <c r="AF95" s="209"/>
      <c r="AG95" s="209"/>
      <c r="AH95" s="209"/>
      <c r="AI95" s="209"/>
      <c r="AJ95" s="208"/>
      <c r="AK95" s="209"/>
      <c r="AL95" s="208"/>
      <c r="AM95" s="209"/>
      <c r="AN95" s="206"/>
      <c r="AX95" s="20"/>
      <c r="AY95" s="20"/>
    </row>
    <row r="96" spans="1:51" s="21" customFormat="1" x14ac:dyDescent="0.25">
      <c r="A96" s="3"/>
      <c r="B96" s="3"/>
      <c r="C96" s="3"/>
      <c r="D96" s="3"/>
      <c r="E96" s="3"/>
      <c r="F96" s="3"/>
      <c r="G96" s="10" t="s">
        <v>976</v>
      </c>
      <c r="H96"/>
      <c r="I96" s="22" t="s">
        <v>554</v>
      </c>
      <c r="J96" s="23" t="s">
        <v>555</v>
      </c>
      <c r="K96" s="209">
        <f>+'0BJ PROGR. I-II Y III'!K98</f>
        <v>1700000</v>
      </c>
      <c r="L96" s="209">
        <f>+'0BJ PROGR. I-II Y III'!L98</f>
        <v>0</v>
      </c>
      <c r="M96" s="209">
        <f>+'0BJ PROGR. I-II Y III'!M98</f>
        <v>0</v>
      </c>
      <c r="N96" s="209">
        <f>+'0BJ PROGR. I-II Y III'!N98</f>
        <v>0</v>
      </c>
      <c r="O96" s="208">
        <f t="shared" ref="O96:O104" si="19">SUM(K96:N96)</f>
        <v>1700000</v>
      </c>
      <c r="P96" s="42"/>
      <c r="Q96" s="226">
        <f>+'0BJ PROGR. I-II Y III'!Q98</f>
        <v>0</v>
      </c>
      <c r="R96" s="209">
        <f>+'0BJ PROGR. I-II Y III'!R98</f>
        <v>50000</v>
      </c>
      <c r="S96" s="209">
        <f>+'0BJ PROGR. I-II Y III'!S98</f>
        <v>0</v>
      </c>
      <c r="T96" s="209">
        <f>+'0BJ PROGR. I-II Y III'!T98</f>
        <v>0</v>
      </c>
      <c r="U96" s="227">
        <f>+'0BJ PROGR. I-II Y III'!U98</f>
        <v>0</v>
      </c>
      <c r="V96" s="243">
        <f>+'0BJ PROGR. I-II Y III'!V98</f>
        <v>2840000</v>
      </c>
      <c r="W96" s="239">
        <f>+'0BJ PROGR. I-II Y III'!W98</f>
        <v>0</v>
      </c>
      <c r="X96" s="227">
        <f t="shared" ref="X96:X104" si="20">SUM(V96:W96)</f>
        <v>2840000</v>
      </c>
      <c r="Y96" s="239">
        <f>+'0BJ PROGR. I-II Y III'!Y98</f>
        <v>0</v>
      </c>
      <c r="Z96" s="239">
        <f>+'0BJ PROGR. I-II Y III'!Z98</f>
        <v>0</v>
      </c>
      <c r="AA96" s="239">
        <f>+'0BJ PROGR. I-II Y III'!AA98</f>
        <v>0</v>
      </c>
      <c r="AB96" s="209">
        <f t="shared" ref="AB96:AB104" si="21">SUM(Y96:AA96)</f>
        <v>0</v>
      </c>
      <c r="AC96" s="226">
        <f>+'0BJ PROGR. I-II Y III'!AC98</f>
        <v>0</v>
      </c>
      <c r="AD96" s="209">
        <f>+'0BJ PROGR. I-II Y III'!AD98</f>
        <v>0</v>
      </c>
      <c r="AE96" s="209">
        <f>+'0BJ PROGR. I-II Y III'!AE98</f>
        <v>0</v>
      </c>
      <c r="AF96" s="209">
        <f>+'0BJ PROGR. I-II Y III'!AF98</f>
        <v>355000</v>
      </c>
      <c r="AG96" s="209">
        <f>+'0BJ PROGR. I-II Y III'!AG98</f>
        <v>0</v>
      </c>
      <c r="AH96" s="209">
        <f>+'0BJ PROGR. I-II Y III'!AH98</f>
        <v>0</v>
      </c>
      <c r="AI96" s="209">
        <f>+'0BJ PROGR. I-II Y III'!AI98</f>
        <v>0</v>
      </c>
      <c r="AJ96" s="208">
        <f t="shared" ref="AJ96:AJ104" si="22">+Q96+R96+S96+T96+U96++X96+AB96+AC96+AD96+AE96+AF96+AG96+AH96+AI96</f>
        <v>3245000</v>
      </c>
      <c r="AK96" s="209"/>
      <c r="AL96" s="208">
        <v>0</v>
      </c>
      <c r="AM96" s="209"/>
      <c r="AN96" s="208">
        <f t="shared" ref="AN96:AN104" si="23">+O96+AJ96+AL96</f>
        <v>4945000</v>
      </c>
      <c r="AX96" s="20"/>
      <c r="AY96" s="20"/>
    </row>
    <row r="97" spans="1:51" s="21" customFormat="1" x14ac:dyDescent="0.25">
      <c r="A97" s="3"/>
      <c r="B97" s="3"/>
      <c r="C97" s="3"/>
      <c r="D97" s="3"/>
      <c r="E97" s="3"/>
      <c r="F97" s="3"/>
      <c r="G97" s="10" t="s">
        <v>976</v>
      </c>
      <c r="H97"/>
      <c r="I97" s="22" t="s">
        <v>556</v>
      </c>
      <c r="J97" s="23" t="s">
        <v>557</v>
      </c>
      <c r="K97" s="209">
        <f>+'0BJ PROGR. I-II Y III'!K99</f>
        <v>0</v>
      </c>
      <c r="L97" s="209">
        <f>+'0BJ PROGR. I-II Y III'!L99</f>
        <v>0</v>
      </c>
      <c r="M97" s="209">
        <f>+'0BJ PROGR. I-II Y III'!M99</f>
        <v>0</v>
      </c>
      <c r="N97" s="209">
        <f>+'0BJ PROGR. I-II Y III'!N99</f>
        <v>0</v>
      </c>
      <c r="O97" s="208">
        <f t="shared" si="19"/>
        <v>0</v>
      </c>
      <c r="P97" s="42"/>
      <c r="Q97" s="226">
        <f>+'0BJ PROGR. I-II Y III'!Q99</f>
        <v>0</v>
      </c>
      <c r="R97" s="209">
        <f>+'0BJ PROGR. I-II Y III'!R99</f>
        <v>0</v>
      </c>
      <c r="S97" s="209">
        <f>+'0BJ PROGR. I-II Y III'!S99</f>
        <v>0</v>
      </c>
      <c r="T97" s="209">
        <f>+'0BJ PROGR. I-II Y III'!T99</f>
        <v>0</v>
      </c>
      <c r="U97" s="227">
        <f>+'0BJ PROGR. I-II Y III'!U99</f>
        <v>0</v>
      </c>
      <c r="V97" s="243">
        <f>+'0BJ PROGR. I-II Y III'!V99</f>
        <v>0</v>
      </c>
      <c r="W97" s="239">
        <f>+'0BJ PROGR. I-II Y III'!W99</f>
        <v>0</v>
      </c>
      <c r="X97" s="227">
        <f t="shared" si="20"/>
        <v>0</v>
      </c>
      <c r="Y97" s="239">
        <f>+'0BJ PROGR. I-II Y III'!Y99</f>
        <v>0</v>
      </c>
      <c r="Z97" s="239">
        <f>+'0BJ PROGR. I-II Y III'!Z99</f>
        <v>0</v>
      </c>
      <c r="AA97" s="239">
        <f>+'0BJ PROGR. I-II Y III'!AA99</f>
        <v>0</v>
      </c>
      <c r="AB97" s="209">
        <f t="shared" si="21"/>
        <v>0</v>
      </c>
      <c r="AC97" s="226">
        <f>+'0BJ PROGR. I-II Y III'!AC99</f>
        <v>0</v>
      </c>
      <c r="AD97" s="209">
        <f>+'0BJ PROGR. I-II Y III'!AD99</f>
        <v>0</v>
      </c>
      <c r="AE97" s="209">
        <f>+'0BJ PROGR. I-II Y III'!AE99</f>
        <v>0</v>
      </c>
      <c r="AF97" s="209">
        <f>+'0BJ PROGR. I-II Y III'!AF99</f>
        <v>0</v>
      </c>
      <c r="AG97" s="209">
        <f>+'0BJ PROGR. I-II Y III'!AG99</f>
        <v>0</v>
      </c>
      <c r="AH97" s="209">
        <f>+'0BJ PROGR. I-II Y III'!AH99</f>
        <v>0</v>
      </c>
      <c r="AI97" s="209">
        <f>+'0BJ PROGR. I-II Y III'!AI99</f>
        <v>0</v>
      </c>
      <c r="AJ97" s="208">
        <f t="shared" si="22"/>
        <v>0</v>
      </c>
      <c r="AK97" s="209"/>
      <c r="AL97" s="208">
        <v>0</v>
      </c>
      <c r="AM97" s="209"/>
      <c r="AN97" s="208">
        <f t="shared" si="23"/>
        <v>0</v>
      </c>
      <c r="AX97" s="20"/>
      <c r="AY97" s="20"/>
    </row>
    <row r="98" spans="1:51" s="21" customFormat="1" x14ac:dyDescent="0.25">
      <c r="A98" s="3"/>
      <c r="B98" s="3"/>
      <c r="C98" s="3"/>
      <c r="D98" s="3"/>
      <c r="E98" s="3"/>
      <c r="F98" s="3"/>
      <c r="G98" s="10" t="s">
        <v>976</v>
      </c>
      <c r="H98"/>
      <c r="I98" s="22" t="s">
        <v>558</v>
      </c>
      <c r="J98" s="23" t="s">
        <v>559</v>
      </c>
      <c r="K98" s="209">
        <f>+'0BJ PROGR. I-II Y III'!K100</f>
        <v>1500000</v>
      </c>
      <c r="L98" s="209">
        <f>+'0BJ PROGR. I-II Y III'!L100</f>
        <v>0</v>
      </c>
      <c r="M98" s="209">
        <f>+'0BJ PROGR. I-II Y III'!M100</f>
        <v>0</v>
      </c>
      <c r="N98" s="209">
        <f>+'0BJ PROGR. I-II Y III'!N100</f>
        <v>0</v>
      </c>
      <c r="O98" s="208">
        <f t="shared" si="19"/>
        <v>1500000</v>
      </c>
      <c r="P98" s="42"/>
      <c r="Q98" s="226">
        <f>+'0BJ PROGR. I-II Y III'!Q100</f>
        <v>0</v>
      </c>
      <c r="R98" s="209">
        <f>+'0BJ PROGR. I-II Y III'!R100</f>
        <v>0</v>
      </c>
      <c r="S98" s="209">
        <f>+'0BJ PROGR. I-II Y III'!S100</f>
        <v>0</v>
      </c>
      <c r="T98" s="209">
        <f>+'0BJ PROGR. I-II Y III'!T100</f>
        <v>0</v>
      </c>
      <c r="U98" s="227">
        <f>+'0BJ PROGR. I-II Y III'!U100</f>
        <v>0</v>
      </c>
      <c r="V98" s="243">
        <f>+'0BJ PROGR. I-II Y III'!V100</f>
        <v>0</v>
      </c>
      <c r="W98" s="239">
        <f>+'0BJ PROGR. I-II Y III'!W100</f>
        <v>0</v>
      </c>
      <c r="X98" s="227">
        <f t="shared" si="20"/>
        <v>0</v>
      </c>
      <c r="Y98" s="239">
        <f>+'0BJ PROGR. I-II Y III'!Y100</f>
        <v>0</v>
      </c>
      <c r="Z98" s="239">
        <f>+'0BJ PROGR. I-II Y III'!Z100</f>
        <v>0</v>
      </c>
      <c r="AA98" s="239">
        <f>+'0BJ PROGR. I-II Y III'!AA100</f>
        <v>0</v>
      </c>
      <c r="AB98" s="209">
        <f t="shared" si="21"/>
        <v>0</v>
      </c>
      <c r="AC98" s="226">
        <f>+'0BJ PROGR. I-II Y III'!AC100</f>
        <v>0</v>
      </c>
      <c r="AD98" s="209">
        <f>+'0BJ PROGR. I-II Y III'!AD100</f>
        <v>0</v>
      </c>
      <c r="AE98" s="209">
        <f>+'0BJ PROGR. I-II Y III'!AE100</f>
        <v>0</v>
      </c>
      <c r="AF98" s="209">
        <f>+'0BJ PROGR. I-II Y III'!AF100</f>
        <v>0</v>
      </c>
      <c r="AG98" s="209">
        <f>+'0BJ PROGR. I-II Y III'!AG100</f>
        <v>0</v>
      </c>
      <c r="AH98" s="209">
        <f>+'0BJ PROGR. I-II Y III'!AH100</f>
        <v>0</v>
      </c>
      <c r="AI98" s="209">
        <f>+'0BJ PROGR. I-II Y III'!AI100</f>
        <v>0</v>
      </c>
      <c r="AJ98" s="208">
        <f t="shared" si="22"/>
        <v>0</v>
      </c>
      <c r="AK98" s="209"/>
      <c r="AL98" s="208">
        <v>0</v>
      </c>
      <c r="AM98" s="209"/>
      <c r="AN98" s="208">
        <f t="shared" si="23"/>
        <v>1500000</v>
      </c>
      <c r="AX98" s="20"/>
      <c r="AY98" s="20"/>
    </row>
    <row r="99" spans="1:51" s="21" customFormat="1" x14ac:dyDescent="0.25">
      <c r="A99" s="3"/>
      <c r="B99" s="3"/>
      <c r="C99" s="3"/>
      <c r="D99" s="3"/>
      <c r="E99" s="3"/>
      <c r="F99" s="3"/>
      <c r="G99" s="10" t="s">
        <v>976</v>
      </c>
      <c r="H99"/>
      <c r="I99" s="22" t="s">
        <v>560</v>
      </c>
      <c r="J99" s="23" t="s">
        <v>561</v>
      </c>
      <c r="K99" s="209">
        <f>+'0BJ PROGR. I-II Y III'!K101</f>
        <v>0</v>
      </c>
      <c r="L99" s="209">
        <f>+'0BJ PROGR. I-II Y III'!L101</f>
        <v>0</v>
      </c>
      <c r="M99" s="209">
        <f>+'0BJ PROGR. I-II Y III'!M101</f>
        <v>0</v>
      </c>
      <c r="N99" s="209">
        <f>+'0BJ PROGR. I-II Y III'!N101</f>
        <v>0</v>
      </c>
      <c r="O99" s="208">
        <f t="shared" si="19"/>
        <v>0</v>
      </c>
      <c r="P99" s="42"/>
      <c r="Q99" s="226">
        <f>+'0BJ PROGR. I-II Y III'!Q101</f>
        <v>213000</v>
      </c>
      <c r="R99" s="209">
        <f>+'0BJ PROGR. I-II Y III'!R101</f>
        <v>0</v>
      </c>
      <c r="S99" s="209">
        <f>+'0BJ PROGR. I-II Y III'!S101</f>
        <v>0</v>
      </c>
      <c r="T99" s="209">
        <f>+'0BJ PROGR. I-II Y III'!T101</f>
        <v>0</v>
      </c>
      <c r="U99" s="227">
        <f>+'0BJ PROGR. I-II Y III'!U101</f>
        <v>0</v>
      </c>
      <c r="V99" s="243">
        <f>+'0BJ PROGR. I-II Y III'!V101</f>
        <v>0</v>
      </c>
      <c r="W99" s="239">
        <f>+'0BJ PROGR. I-II Y III'!W101</f>
        <v>0</v>
      </c>
      <c r="X99" s="227">
        <f t="shared" si="20"/>
        <v>0</v>
      </c>
      <c r="Y99" s="239">
        <f>+'0BJ PROGR. I-II Y III'!Y101</f>
        <v>0</v>
      </c>
      <c r="Z99" s="239">
        <f>+'0BJ PROGR. I-II Y III'!Z101</f>
        <v>0</v>
      </c>
      <c r="AA99" s="239">
        <f>+'0BJ PROGR. I-II Y III'!AA101</f>
        <v>0</v>
      </c>
      <c r="AB99" s="209">
        <f t="shared" si="21"/>
        <v>0</v>
      </c>
      <c r="AC99" s="226">
        <f>+'0BJ PROGR. I-II Y III'!AC101</f>
        <v>0</v>
      </c>
      <c r="AD99" s="209">
        <f>+'0BJ PROGR. I-II Y III'!AD101</f>
        <v>0</v>
      </c>
      <c r="AE99" s="209">
        <f>+'0BJ PROGR. I-II Y III'!AE101</f>
        <v>0</v>
      </c>
      <c r="AF99" s="209">
        <f>+'0BJ PROGR. I-II Y III'!AF101</f>
        <v>0</v>
      </c>
      <c r="AG99" s="209">
        <f>+'0BJ PROGR. I-II Y III'!AG101</f>
        <v>0</v>
      </c>
      <c r="AH99" s="209">
        <f>+'0BJ PROGR. I-II Y III'!AH101</f>
        <v>0</v>
      </c>
      <c r="AI99" s="209">
        <f>+'0BJ PROGR. I-II Y III'!AI101</f>
        <v>0</v>
      </c>
      <c r="AJ99" s="208">
        <f t="shared" si="22"/>
        <v>213000</v>
      </c>
      <c r="AK99" s="209"/>
      <c r="AL99" s="208">
        <v>0</v>
      </c>
      <c r="AM99" s="209"/>
      <c r="AN99" s="208">
        <f t="shared" si="23"/>
        <v>213000</v>
      </c>
      <c r="AX99" s="20"/>
      <c r="AY99" s="20"/>
    </row>
    <row r="100" spans="1:51" s="21" customFormat="1" x14ac:dyDescent="0.25">
      <c r="A100" s="3"/>
      <c r="B100" s="3"/>
      <c r="C100" s="3"/>
      <c r="D100" s="3"/>
      <c r="E100" s="3"/>
      <c r="F100" s="3"/>
      <c r="G100" s="10" t="s">
        <v>976</v>
      </c>
      <c r="H100"/>
      <c r="I100" s="22" t="s">
        <v>562</v>
      </c>
      <c r="J100" s="23" t="s">
        <v>563</v>
      </c>
      <c r="K100" s="209">
        <f>+'0BJ PROGR. I-II Y III'!K102</f>
        <v>3000000</v>
      </c>
      <c r="L100" s="209">
        <f>+'0BJ PROGR. I-II Y III'!L102</f>
        <v>0</v>
      </c>
      <c r="M100" s="209">
        <f>+'0BJ PROGR. I-II Y III'!M102</f>
        <v>0</v>
      </c>
      <c r="N100" s="209">
        <f>+'0BJ PROGR. I-II Y III'!N102</f>
        <v>0</v>
      </c>
      <c r="O100" s="208">
        <f t="shared" si="19"/>
        <v>3000000</v>
      </c>
      <c r="P100" s="42"/>
      <c r="Q100" s="226">
        <f>+'0BJ PROGR. I-II Y III'!Q102</f>
        <v>0</v>
      </c>
      <c r="R100" s="209">
        <f>+'0BJ PROGR. I-II Y III'!R102</f>
        <v>7500000</v>
      </c>
      <c r="S100" s="209">
        <f>+'0BJ PROGR. I-II Y III'!S102</f>
        <v>400000</v>
      </c>
      <c r="T100" s="209">
        <f>+'0BJ PROGR. I-II Y III'!T102</f>
        <v>0</v>
      </c>
      <c r="U100" s="227">
        <f>+'0BJ PROGR. I-II Y III'!U102</f>
        <v>0</v>
      </c>
      <c r="V100" s="243">
        <f>+'0BJ PROGR. I-II Y III'!V102</f>
        <v>0</v>
      </c>
      <c r="W100" s="239">
        <f>+'0BJ PROGR. I-II Y III'!W102</f>
        <v>0</v>
      </c>
      <c r="X100" s="227">
        <f t="shared" si="20"/>
        <v>0</v>
      </c>
      <c r="Y100" s="239">
        <f>+'0BJ PROGR. I-II Y III'!Y102</f>
        <v>0</v>
      </c>
      <c r="Z100" s="239">
        <f>+'0BJ PROGR. I-II Y III'!Z102</f>
        <v>0</v>
      </c>
      <c r="AA100" s="239">
        <f>+'0BJ PROGR. I-II Y III'!AA102</f>
        <v>0</v>
      </c>
      <c r="AB100" s="209">
        <f t="shared" si="21"/>
        <v>0</v>
      </c>
      <c r="AC100" s="226">
        <f>+'0BJ PROGR. I-II Y III'!AC102</f>
        <v>0</v>
      </c>
      <c r="AD100" s="209">
        <f>+'0BJ PROGR. I-II Y III'!AD102</f>
        <v>0</v>
      </c>
      <c r="AE100" s="209">
        <f>+'0BJ PROGR. I-II Y III'!AE102</f>
        <v>0</v>
      </c>
      <c r="AF100" s="209">
        <f>+'0BJ PROGR. I-II Y III'!AF102</f>
        <v>710000</v>
      </c>
      <c r="AG100" s="209">
        <f>+'0BJ PROGR. I-II Y III'!AG102</f>
        <v>0</v>
      </c>
      <c r="AH100" s="209">
        <f>+'0BJ PROGR. I-II Y III'!AH102</f>
        <v>0</v>
      </c>
      <c r="AI100" s="209">
        <f>+'0BJ PROGR. I-II Y III'!AI102</f>
        <v>0</v>
      </c>
      <c r="AJ100" s="208">
        <f t="shared" si="22"/>
        <v>8610000</v>
      </c>
      <c r="AK100" s="209"/>
      <c r="AL100" s="208">
        <v>0</v>
      </c>
      <c r="AM100" s="209"/>
      <c r="AN100" s="208">
        <f t="shared" si="23"/>
        <v>11610000</v>
      </c>
      <c r="AX100" s="20"/>
      <c r="AY100" s="20"/>
    </row>
    <row r="101" spans="1:51" s="21" customFormat="1" x14ac:dyDescent="0.25">
      <c r="A101" s="3"/>
      <c r="B101" s="3"/>
      <c r="C101" s="3"/>
      <c r="D101" s="3"/>
      <c r="E101" s="3"/>
      <c r="F101" s="3"/>
      <c r="G101" s="10" t="s">
        <v>976</v>
      </c>
      <c r="H101"/>
      <c r="I101" s="22" t="s">
        <v>564</v>
      </c>
      <c r="J101" s="23" t="s">
        <v>565</v>
      </c>
      <c r="K101" s="209">
        <f>+'0BJ PROGR. I-II Y III'!K103</f>
        <v>0</v>
      </c>
      <c r="L101" s="209">
        <f>+'0BJ PROGR. I-II Y III'!L103</f>
        <v>100000</v>
      </c>
      <c r="M101" s="209">
        <f>+'0BJ PROGR. I-II Y III'!M103</f>
        <v>0</v>
      </c>
      <c r="N101" s="209">
        <f>+'0BJ PROGR. I-II Y III'!N103</f>
        <v>0</v>
      </c>
      <c r="O101" s="208">
        <f t="shared" si="19"/>
        <v>100000</v>
      </c>
      <c r="P101" s="42"/>
      <c r="Q101" s="226">
        <f>+'0BJ PROGR. I-II Y III'!Q103</f>
        <v>0</v>
      </c>
      <c r="R101" s="209">
        <f>+'0BJ PROGR. I-II Y III'!R103</f>
        <v>0</v>
      </c>
      <c r="S101" s="209">
        <f>+'0BJ PROGR. I-II Y III'!S103</f>
        <v>0</v>
      </c>
      <c r="T101" s="209">
        <f>+'0BJ PROGR. I-II Y III'!T103</f>
        <v>0</v>
      </c>
      <c r="U101" s="227">
        <f>+'0BJ PROGR. I-II Y III'!U103</f>
        <v>0</v>
      </c>
      <c r="V101" s="243">
        <f>+'0BJ PROGR. I-II Y III'!V103</f>
        <v>0</v>
      </c>
      <c r="W101" s="239">
        <f>+'0BJ PROGR. I-II Y III'!W103</f>
        <v>0</v>
      </c>
      <c r="X101" s="227">
        <f t="shared" si="20"/>
        <v>0</v>
      </c>
      <c r="Y101" s="239">
        <f>+'0BJ PROGR. I-II Y III'!Y103</f>
        <v>0</v>
      </c>
      <c r="Z101" s="239">
        <f>+'0BJ PROGR. I-II Y III'!Z103</f>
        <v>0</v>
      </c>
      <c r="AA101" s="239">
        <f>+'0BJ PROGR. I-II Y III'!AA103</f>
        <v>0</v>
      </c>
      <c r="AB101" s="209">
        <f t="shared" si="21"/>
        <v>0</v>
      </c>
      <c r="AC101" s="226">
        <f>+'0BJ PROGR. I-II Y III'!AC103</f>
        <v>0</v>
      </c>
      <c r="AD101" s="209">
        <f>+'0BJ PROGR. I-II Y III'!AD103</f>
        <v>0</v>
      </c>
      <c r="AE101" s="209">
        <f>+'0BJ PROGR. I-II Y III'!AE103</f>
        <v>0</v>
      </c>
      <c r="AF101" s="209">
        <f>+'0BJ PROGR. I-II Y III'!AF103</f>
        <v>0</v>
      </c>
      <c r="AG101" s="209">
        <f>+'0BJ PROGR. I-II Y III'!AG103</f>
        <v>0</v>
      </c>
      <c r="AH101" s="209">
        <f>+'0BJ PROGR. I-II Y III'!AH103</f>
        <v>0</v>
      </c>
      <c r="AI101" s="209">
        <f>+'0BJ PROGR. I-II Y III'!AI103</f>
        <v>0</v>
      </c>
      <c r="AJ101" s="208">
        <f t="shared" si="22"/>
        <v>0</v>
      </c>
      <c r="AK101" s="209"/>
      <c r="AL101" s="208">
        <v>0</v>
      </c>
      <c r="AM101" s="209"/>
      <c r="AN101" s="208">
        <f t="shared" si="23"/>
        <v>100000</v>
      </c>
      <c r="AX101" s="20"/>
      <c r="AY101" s="20"/>
    </row>
    <row r="102" spans="1:51" s="21" customFormat="1" x14ac:dyDescent="0.25">
      <c r="A102" s="3"/>
      <c r="B102" s="3"/>
      <c r="C102" s="3"/>
      <c r="D102" s="3"/>
      <c r="E102" s="3"/>
      <c r="F102" s="3"/>
      <c r="G102" s="10" t="s">
        <v>976</v>
      </c>
      <c r="H102"/>
      <c r="I102" s="22" t="s">
        <v>566</v>
      </c>
      <c r="J102" s="23" t="s">
        <v>567</v>
      </c>
      <c r="K102" s="209">
        <f>+'0BJ PROGR. I-II Y III'!K104</f>
        <v>2500000</v>
      </c>
      <c r="L102" s="209">
        <f>+'0BJ PROGR. I-II Y III'!L104</f>
        <v>0</v>
      </c>
      <c r="M102" s="209">
        <f>+'0BJ PROGR. I-II Y III'!M104</f>
        <v>0</v>
      </c>
      <c r="N102" s="209">
        <f>+'0BJ PROGR. I-II Y III'!N104</f>
        <v>0</v>
      </c>
      <c r="O102" s="208">
        <f t="shared" si="19"/>
        <v>2500000</v>
      </c>
      <c r="P102" s="42"/>
      <c r="Q102" s="226">
        <f>+'0BJ PROGR. I-II Y III'!Q104</f>
        <v>0</v>
      </c>
      <c r="R102" s="209">
        <f>+'0BJ PROGR. I-II Y III'!R104</f>
        <v>0</v>
      </c>
      <c r="S102" s="209">
        <f>+'0BJ PROGR. I-II Y III'!S104</f>
        <v>0</v>
      </c>
      <c r="T102" s="209">
        <f>+'0BJ PROGR. I-II Y III'!T104</f>
        <v>0</v>
      </c>
      <c r="U102" s="227">
        <f>+'0BJ PROGR. I-II Y III'!U104</f>
        <v>0</v>
      </c>
      <c r="V102" s="243">
        <f>+'0BJ PROGR. I-II Y III'!V104</f>
        <v>0</v>
      </c>
      <c r="W102" s="239">
        <f>+'0BJ PROGR. I-II Y III'!W104</f>
        <v>0</v>
      </c>
      <c r="X102" s="227">
        <f t="shared" si="20"/>
        <v>0</v>
      </c>
      <c r="Y102" s="239">
        <f>+'0BJ PROGR. I-II Y III'!Y104</f>
        <v>0</v>
      </c>
      <c r="Z102" s="239">
        <f>+'0BJ PROGR. I-II Y III'!Z104</f>
        <v>0</v>
      </c>
      <c r="AA102" s="239">
        <f>+'0BJ PROGR. I-II Y III'!AA104</f>
        <v>0</v>
      </c>
      <c r="AB102" s="209">
        <f t="shared" si="21"/>
        <v>0</v>
      </c>
      <c r="AC102" s="226">
        <f>+'0BJ PROGR. I-II Y III'!AC104</f>
        <v>0</v>
      </c>
      <c r="AD102" s="209">
        <f>+'0BJ PROGR. I-II Y III'!AD104</f>
        <v>0</v>
      </c>
      <c r="AE102" s="209">
        <f>+'0BJ PROGR. I-II Y III'!AE104</f>
        <v>0</v>
      </c>
      <c r="AF102" s="209">
        <f>+'0BJ PROGR. I-II Y III'!AF104</f>
        <v>0</v>
      </c>
      <c r="AG102" s="209">
        <f>+'0BJ PROGR. I-II Y III'!AG104</f>
        <v>0</v>
      </c>
      <c r="AH102" s="209">
        <f>+'0BJ PROGR. I-II Y III'!AH104</f>
        <v>0</v>
      </c>
      <c r="AI102" s="209">
        <f>+'0BJ PROGR. I-II Y III'!AI104</f>
        <v>0</v>
      </c>
      <c r="AJ102" s="208">
        <f t="shared" si="22"/>
        <v>0</v>
      </c>
      <c r="AK102" s="209"/>
      <c r="AL102" s="208">
        <v>0</v>
      </c>
      <c r="AM102" s="209"/>
      <c r="AN102" s="208">
        <f t="shared" si="23"/>
        <v>2500000</v>
      </c>
      <c r="AX102" s="20"/>
      <c r="AY102" s="20"/>
    </row>
    <row r="103" spans="1:51" s="21" customFormat="1" x14ac:dyDescent="0.25">
      <c r="A103" s="3"/>
      <c r="B103" s="3"/>
      <c r="C103" s="3"/>
      <c r="D103" s="3"/>
      <c r="E103" s="3"/>
      <c r="F103" s="3"/>
      <c r="G103" s="10" t="s">
        <v>976</v>
      </c>
      <c r="H103"/>
      <c r="I103" s="22" t="s">
        <v>568</v>
      </c>
      <c r="J103" s="23" t="s">
        <v>569</v>
      </c>
      <c r="K103" s="209">
        <f>+'0BJ PROGR. I-II Y III'!K105</f>
        <v>0</v>
      </c>
      <c r="L103" s="209">
        <f>+'0BJ PROGR. I-II Y III'!L105</f>
        <v>500000</v>
      </c>
      <c r="M103" s="209">
        <f>+'0BJ PROGR. I-II Y III'!M105</f>
        <v>0</v>
      </c>
      <c r="N103" s="209">
        <f>+'0BJ PROGR. I-II Y III'!N105</f>
        <v>0</v>
      </c>
      <c r="O103" s="208">
        <f t="shared" si="19"/>
        <v>500000</v>
      </c>
      <c r="P103" s="42"/>
      <c r="Q103" s="226">
        <f>+'0BJ PROGR. I-II Y III'!Q105</f>
        <v>0</v>
      </c>
      <c r="R103" s="209">
        <f>+'0BJ PROGR. I-II Y III'!R105</f>
        <v>0</v>
      </c>
      <c r="S103" s="209">
        <f>+'0BJ PROGR. I-II Y III'!S105</f>
        <v>0</v>
      </c>
      <c r="T103" s="209">
        <f>+'0BJ PROGR. I-II Y III'!T105</f>
        <v>0</v>
      </c>
      <c r="U103" s="227">
        <f>+'0BJ PROGR. I-II Y III'!U105</f>
        <v>0</v>
      </c>
      <c r="V103" s="243">
        <f>+'0BJ PROGR. I-II Y III'!V105</f>
        <v>71000</v>
      </c>
      <c r="W103" s="239">
        <f>+'0BJ PROGR. I-II Y III'!W105</f>
        <v>0</v>
      </c>
      <c r="X103" s="227">
        <f t="shared" si="20"/>
        <v>71000</v>
      </c>
      <c r="Y103" s="239">
        <f>+'0BJ PROGR. I-II Y III'!Y105</f>
        <v>0</v>
      </c>
      <c r="Z103" s="239">
        <f>+'0BJ PROGR. I-II Y III'!Z105</f>
        <v>0</v>
      </c>
      <c r="AA103" s="239">
        <f>+'0BJ PROGR. I-II Y III'!AA105</f>
        <v>0</v>
      </c>
      <c r="AB103" s="209">
        <f t="shared" si="21"/>
        <v>0</v>
      </c>
      <c r="AC103" s="226">
        <f>+'0BJ PROGR. I-II Y III'!AC105</f>
        <v>0</v>
      </c>
      <c r="AD103" s="209">
        <f>+'0BJ PROGR. I-II Y III'!AD105</f>
        <v>0</v>
      </c>
      <c r="AE103" s="209">
        <f>+'0BJ PROGR. I-II Y III'!AE105</f>
        <v>0</v>
      </c>
      <c r="AF103" s="209">
        <f>+'0BJ PROGR. I-II Y III'!AF105</f>
        <v>0</v>
      </c>
      <c r="AG103" s="209">
        <f>+'0BJ PROGR. I-II Y III'!AG105</f>
        <v>0</v>
      </c>
      <c r="AH103" s="209">
        <f>+'0BJ PROGR. I-II Y III'!AH105</f>
        <v>0</v>
      </c>
      <c r="AI103" s="209">
        <f>+'0BJ PROGR. I-II Y III'!AI105</f>
        <v>0</v>
      </c>
      <c r="AJ103" s="208">
        <f t="shared" si="22"/>
        <v>71000</v>
      </c>
      <c r="AK103" s="209"/>
      <c r="AL103" s="208">
        <v>0</v>
      </c>
      <c r="AM103" s="209"/>
      <c r="AN103" s="208">
        <f t="shared" si="23"/>
        <v>571000</v>
      </c>
      <c r="AX103" s="20"/>
      <c r="AY103" s="20"/>
    </row>
    <row r="104" spans="1:51" s="21" customFormat="1" x14ac:dyDescent="0.25">
      <c r="A104" s="3"/>
      <c r="B104" s="3"/>
      <c r="C104" s="3"/>
      <c r="D104" s="3"/>
      <c r="E104" s="3"/>
      <c r="F104" s="3"/>
      <c r="G104" s="10" t="s">
        <v>976</v>
      </c>
      <c r="H104"/>
      <c r="I104" s="22" t="s">
        <v>570</v>
      </c>
      <c r="J104" s="23" t="s">
        <v>571</v>
      </c>
      <c r="K104" s="209">
        <f>+'0BJ PROGR. I-II Y III'!K106</f>
        <v>500000</v>
      </c>
      <c r="L104" s="209">
        <f>+'0BJ PROGR. I-II Y III'!L106</f>
        <v>0</v>
      </c>
      <c r="M104" s="209">
        <f>+'0BJ PROGR. I-II Y III'!M106</f>
        <v>0</v>
      </c>
      <c r="N104" s="209">
        <f>+'0BJ PROGR. I-II Y III'!N106</f>
        <v>0</v>
      </c>
      <c r="O104" s="208">
        <f t="shared" si="19"/>
        <v>500000</v>
      </c>
      <c r="P104" s="42"/>
      <c r="Q104" s="226">
        <f>+'0BJ PROGR. I-II Y III'!Q106</f>
        <v>0</v>
      </c>
      <c r="R104" s="209">
        <f>+'0BJ PROGR. I-II Y III'!R106</f>
        <v>0</v>
      </c>
      <c r="S104" s="209">
        <f>+'0BJ PROGR. I-II Y III'!S106</f>
        <v>0</v>
      </c>
      <c r="T104" s="209">
        <f>+'0BJ PROGR. I-II Y III'!T106</f>
        <v>0</v>
      </c>
      <c r="U104" s="227">
        <f>+'0BJ PROGR. I-II Y III'!U106</f>
        <v>0</v>
      </c>
      <c r="V104" s="243">
        <f>+'0BJ PROGR. I-II Y III'!V106</f>
        <v>0</v>
      </c>
      <c r="W104" s="239">
        <f>+'0BJ PROGR. I-II Y III'!W106</f>
        <v>0</v>
      </c>
      <c r="X104" s="227">
        <f t="shared" si="20"/>
        <v>0</v>
      </c>
      <c r="Y104" s="239">
        <f>+'0BJ PROGR. I-II Y III'!Y106</f>
        <v>0</v>
      </c>
      <c r="Z104" s="239">
        <f>+'0BJ PROGR. I-II Y III'!Z106</f>
        <v>0</v>
      </c>
      <c r="AA104" s="239">
        <f>+'0BJ PROGR. I-II Y III'!AA106</f>
        <v>0</v>
      </c>
      <c r="AB104" s="209">
        <f t="shared" si="21"/>
        <v>0</v>
      </c>
      <c r="AC104" s="226">
        <f>+'0BJ PROGR. I-II Y III'!AC106</f>
        <v>0</v>
      </c>
      <c r="AD104" s="209">
        <f>+'0BJ PROGR. I-II Y III'!AD106</f>
        <v>0</v>
      </c>
      <c r="AE104" s="209">
        <f>+'0BJ PROGR. I-II Y III'!AE106</f>
        <v>0</v>
      </c>
      <c r="AF104" s="209">
        <f>+'0BJ PROGR. I-II Y III'!AF106</f>
        <v>0</v>
      </c>
      <c r="AG104" s="209">
        <f>+'0BJ PROGR. I-II Y III'!AG106</f>
        <v>0</v>
      </c>
      <c r="AH104" s="209">
        <f>+'0BJ PROGR. I-II Y III'!AH106</f>
        <v>0</v>
      </c>
      <c r="AI104" s="209">
        <f>+'0BJ PROGR. I-II Y III'!AI106</f>
        <v>0</v>
      </c>
      <c r="AJ104" s="208">
        <f t="shared" si="22"/>
        <v>0</v>
      </c>
      <c r="AK104" s="209"/>
      <c r="AL104" s="208">
        <v>0</v>
      </c>
      <c r="AM104" s="209"/>
      <c r="AN104" s="208">
        <f t="shared" si="23"/>
        <v>500000</v>
      </c>
      <c r="AX104" s="20"/>
      <c r="AY104" s="20"/>
    </row>
    <row r="105" spans="1:51" s="21" customFormat="1" x14ac:dyDescent="0.25">
      <c r="A105" s="3"/>
      <c r="B105" s="3"/>
      <c r="C105" s="3"/>
      <c r="D105" s="3"/>
      <c r="E105" s="3"/>
      <c r="F105" s="3"/>
      <c r="G105" s="5" t="s">
        <v>976</v>
      </c>
      <c r="H105"/>
      <c r="I105" s="24" t="s">
        <v>572</v>
      </c>
      <c r="J105" s="25" t="s">
        <v>573</v>
      </c>
      <c r="K105" s="209"/>
      <c r="L105" s="209"/>
      <c r="M105" s="209"/>
      <c r="N105" s="209"/>
      <c r="O105" s="206"/>
      <c r="P105" s="42"/>
      <c r="Q105" s="226"/>
      <c r="R105" s="209"/>
      <c r="S105" s="209"/>
      <c r="T105" s="209"/>
      <c r="U105" s="227"/>
      <c r="V105" s="243"/>
      <c r="W105" s="239"/>
      <c r="X105" s="224"/>
      <c r="Y105" s="239"/>
      <c r="Z105" s="239"/>
      <c r="AA105" s="239"/>
      <c r="AB105" s="210"/>
      <c r="AC105" s="226"/>
      <c r="AD105" s="209"/>
      <c r="AE105" s="209"/>
      <c r="AF105" s="209"/>
      <c r="AG105" s="209"/>
      <c r="AH105" s="209"/>
      <c r="AI105" s="209"/>
      <c r="AJ105" s="208"/>
      <c r="AK105" s="209"/>
      <c r="AL105" s="208"/>
      <c r="AM105" s="209"/>
      <c r="AN105" s="206"/>
      <c r="AX105" s="20"/>
      <c r="AY105" s="20"/>
    </row>
    <row r="106" spans="1:51" s="21" customFormat="1" x14ac:dyDescent="0.25">
      <c r="A106" s="3"/>
      <c r="B106" s="3"/>
      <c r="C106" s="3"/>
      <c r="D106" s="3"/>
      <c r="E106" s="3"/>
      <c r="F106" s="3"/>
      <c r="G106" s="10" t="s">
        <v>976</v>
      </c>
      <c r="H106"/>
      <c r="I106" s="22" t="s">
        <v>574</v>
      </c>
      <c r="J106" s="23" t="s">
        <v>575</v>
      </c>
      <c r="K106" s="209">
        <f>+'0BJ PROGR. I-II Y III'!K108</f>
        <v>0</v>
      </c>
      <c r="L106" s="209">
        <f>+'0BJ PROGR. I-II Y III'!L108</f>
        <v>0</v>
      </c>
      <c r="M106" s="209">
        <f>+'0BJ PROGR. I-II Y III'!M108</f>
        <v>0</v>
      </c>
      <c r="N106" s="209">
        <f>+'0BJ PROGR. I-II Y III'!N108</f>
        <v>0</v>
      </c>
      <c r="O106" s="208">
        <f t="shared" ref="O106:O111" si="24">SUM(K106:N106)</f>
        <v>0</v>
      </c>
      <c r="P106" s="42"/>
      <c r="Q106" s="226">
        <f>+'0BJ PROGR. I-II Y III'!Q108</f>
        <v>0</v>
      </c>
      <c r="R106" s="209">
        <f>+'0BJ PROGR. I-II Y III'!R108</f>
        <v>0</v>
      </c>
      <c r="S106" s="209">
        <f>+'0BJ PROGR. I-II Y III'!S108</f>
        <v>0</v>
      </c>
      <c r="T106" s="209">
        <f>+'0BJ PROGR. I-II Y III'!T108</f>
        <v>0</v>
      </c>
      <c r="U106" s="227">
        <f>+'0BJ PROGR. I-II Y III'!U108</f>
        <v>0</v>
      </c>
      <c r="V106" s="243">
        <f>+'0BJ PROGR. I-II Y III'!V108</f>
        <v>0</v>
      </c>
      <c r="W106" s="239">
        <f>+'0BJ PROGR. I-II Y III'!W108</f>
        <v>0</v>
      </c>
      <c r="X106" s="227">
        <f t="shared" ref="X106:X111" si="25">SUM(V106:W106)</f>
        <v>0</v>
      </c>
      <c r="Y106" s="239">
        <f>+'0BJ PROGR. I-II Y III'!Y108</f>
        <v>0</v>
      </c>
      <c r="Z106" s="239">
        <f>+'0BJ PROGR. I-II Y III'!Z108</f>
        <v>0</v>
      </c>
      <c r="AA106" s="239">
        <f>+'0BJ PROGR. I-II Y III'!AA108</f>
        <v>0</v>
      </c>
      <c r="AB106" s="209">
        <f t="shared" ref="AB106:AB111" si="26">SUM(Y106:AA106)</f>
        <v>0</v>
      </c>
      <c r="AC106" s="226">
        <f>+'0BJ PROGR. I-II Y III'!AC108</f>
        <v>0</v>
      </c>
      <c r="AD106" s="209">
        <f>+'0BJ PROGR. I-II Y III'!AD108</f>
        <v>0</v>
      </c>
      <c r="AE106" s="209">
        <f>+'0BJ PROGR. I-II Y III'!AE108</f>
        <v>0</v>
      </c>
      <c r="AF106" s="209">
        <f>+'0BJ PROGR. I-II Y III'!AF108</f>
        <v>0</v>
      </c>
      <c r="AG106" s="209">
        <f>+'0BJ PROGR. I-II Y III'!AG108</f>
        <v>0</v>
      </c>
      <c r="AH106" s="209">
        <f>+'0BJ PROGR. I-II Y III'!AH108</f>
        <v>0</v>
      </c>
      <c r="AI106" s="209">
        <f>+'0BJ PROGR. I-II Y III'!AI108</f>
        <v>0</v>
      </c>
      <c r="AJ106" s="208">
        <f t="shared" ref="AJ106:AJ111" si="27">+Q106+R106+S106+T106+U106++X106+AB106+AC106+AD106+AE106+AF106+AG106+AH106+AI106</f>
        <v>0</v>
      </c>
      <c r="AK106" s="209"/>
      <c r="AL106" s="208">
        <v>0</v>
      </c>
      <c r="AM106" s="209"/>
      <c r="AN106" s="208">
        <f t="shared" ref="AN106:AN111" si="28">+O106+AJ106+AL106</f>
        <v>0</v>
      </c>
      <c r="AX106" s="20"/>
      <c r="AY106" s="20"/>
    </row>
    <row r="107" spans="1:51" s="21" customFormat="1" x14ac:dyDescent="0.25">
      <c r="A107" s="3"/>
      <c r="B107" s="3"/>
      <c r="C107" s="3"/>
      <c r="D107" s="3"/>
      <c r="E107" s="3"/>
      <c r="F107" s="3"/>
      <c r="G107" s="10" t="s">
        <v>976</v>
      </c>
      <c r="H107"/>
      <c r="I107" s="22" t="s">
        <v>576</v>
      </c>
      <c r="J107" s="23" t="s">
        <v>577</v>
      </c>
      <c r="K107" s="209">
        <f>+'0BJ PROGR. I-II Y III'!K109</f>
        <v>0</v>
      </c>
      <c r="L107" s="209">
        <f>+'0BJ PROGR. I-II Y III'!L109</f>
        <v>0</v>
      </c>
      <c r="M107" s="209">
        <f>+'0BJ PROGR. I-II Y III'!M109</f>
        <v>0</v>
      </c>
      <c r="N107" s="209">
        <f>+'0BJ PROGR. I-II Y III'!N109</f>
        <v>0</v>
      </c>
      <c r="O107" s="208">
        <f t="shared" si="24"/>
        <v>0</v>
      </c>
      <c r="P107" s="42"/>
      <c r="Q107" s="226">
        <f>+'0BJ PROGR. I-II Y III'!Q109</f>
        <v>0</v>
      </c>
      <c r="R107" s="209">
        <f>+'0BJ PROGR. I-II Y III'!R109</f>
        <v>0</v>
      </c>
      <c r="S107" s="209">
        <f>+'0BJ PROGR. I-II Y III'!S109</f>
        <v>0</v>
      </c>
      <c r="T107" s="209">
        <f>+'0BJ PROGR. I-II Y III'!T109</f>
        <v>0</v>
      </c>
      <c r="U107" s="227">
        <f>+'0BJ PROGR. I-II Y III'!U109</f>
        <v>0</v>
      </c>
      <c r="V107" s="243">
        <f>+'0BJ PROGR. I-II Y III'!V109</f>
        <v>0</v>
      </c>
      <c r="W107" s="239">
        <f>+'0BJ PROGR. I-II Y III'!W109</f>
        <v>0</v>
      </c>
      <c r="X107" s="227">
        <f t="shared" si="25"/>
        <v>0</v>
      </c>
      <c r="Y107" s="239">
        <f>+'0BJ PROGR. I-II Y III'!Y109</f>
        <v>0</v>
      </c>
      <c r="Z107" s="239">
        <f>+'0BJ PROGR. I-II Y III'!Z109</f>
        <v>0</v>
      </c>
      <c r="AA107" s="239">
        <f>+'0BJ PROGR. I-II Y III'!AA109</f>
        <v>0</v>
      </c>
      <c r="AB107" s="209">
        <f t="shared" si="26"/>
        <v>0</v>
      </c>
      <c r="AC107" s="226">
        <f>+'0BJ PROGR. I-II Y III'!AC109</f>
        <v>0</v>
      </c>
      <c r="AD107" s="209">
        <f>+'0BJ PROGR. I-II Y III'!AD109</f>
        <v>0</v>
      </c>
      <c r="AE107" s="209">
        <f>+'0BJ PROGR. I-II Y III'!AE109</f>
        <v>0</v>
      </c>
      <c r="AF107" s="209">
        <f>+'0BJ PROGR. I-II Y III'!AF109</f>
        <v>0</v>
      </c>
      <c r="AG107" s="209">
        <f>+'0BJ PROGR. I-II Y III'!AG109</f>
        <v>0</v>
      </c>
      <c r="AH107" s="209">
        <f>+'0BJ PROGR. I-II Y III'!AH109</f>
        <v>0</v>
      </c>
      <c r="AI107" s="209">
        <f>+'0BJ PROGR. I-II Y III'!AI109</f>
        <v>0</v>
      </c>
      <c r="AJ107" s="208">
        <f t="shared" si="27"/>
        <v>0</v>
      </c>
      <c r="AK107" s="209"/>
      <c r="AL107" s="208">
        <v>0</v>
      </c>
      <c r="AM107" s="209"/>
      <c r="AN107" s="208">
        <f t="shared" si="28"/>
        <v>0</v>
      </c>
      <c r="AX107" s="20"/>
      <c r="AY107" s="20"/>
    </row>
    <row r="108" spans="1:51" s="21" customFormat="1" x14ac:dyDescent="0.25">
      <c r="A108" s="3"/>
      <c r="B108" s="3"/>
      <c r="C108" s="3"/>
      <c r="D108" s="3"/>
      <c r="E108" s="3"/>
      <c r="F108" s="3"/>
      <c r="G108" s="10" t="s">
        <v>976</v>
      </c>
      <c r="H108"/>
      <c r="I108" s="22" t="s">
        <v>578</v>
      </c>
      <c r="J108" s="23" t="s">
        <v>579</v>
      </c>
      <c r="K108" s="209">
        <f>+'0BJ PROGR. I-II Y III'!K110</f>
        <v>0</v>
      </c>
      <c r="L108" s="209">
        <f>+'0BJ PROGR. I-II Y III'!L110</f>
        <v>0</v>
      </c>
      <c r="M108" s="209">
        <f>+'0BJ PROGR. I-II Y III'!M110</f>
        <v>0</v>
      </c>
      <c r="N108" s="209">
        <f>+'0BJ PROGR. I-II Y III'!N110</f>
        <v>0</v>
      </c>
      <c r="O108" s="208">
        <f t="shared" si="24"/>
        <v>0</v>
      </c>
      <c r="P108" s="42"/>
      <c r="Q108" s="226">
        <f>+'0BJ PROGR. I-II Y III'!Q110</f>
        <v>0</v>
      </c>
      <c r="R108" s="209">
        <f>+'0BJ PROGR. I-II Y III'!R110</f>
        <v>0</v>
      </c>
      <c r="S108" s="209">
        <f>+'0BJ PROGR. I-II Y III'!S110</f>
        <v>0</v>
      </c>
      <c r="T108" s="209">
        <f>+'0BJ PROGR. I-II Y III'!T110</f>
        <v>0</v>
      </c>
      <c r="U108" s="227">
        <f>+'0BJ PROGR. I-II Y III'!U110</f>
        <v>0</v>
      </c>
      <c r="V108" s="243">
        <f>+'0BJ PROGR. I-II Y III'!V110</f>
        <v>0</v>
      </c>
      <c r="W108" s="239">
        <f>+'0BJ PROGR. I-II Y III'!W110</f>
        <v>0</v>
      </c>
      <c r="X108" s="227">
        <f t="shared" si="25"/>
        <v>0</v>
      </c>
      <c r="Y108" s="239">
        <f>+'0BJ PROGR. I-II Y III'!Y110</f>
        <v>0</v>
      </c>
      <c r="Z108" s="239">
        <f>+'0BJ PROGR. I-II Y III'!Z110</f>
        <v>0</v>
      </c>
      <c r="AA108" s="239">
        <f>+'0BJ PROGR. I-II Y III'!AA110</f>
        <v>0</v>
      </c>
      <c r="AB108" s="209">
        <f t="shared" si="26"/>
        <v>0</v>
      </c>
      <c r="AC108" s="226">
        <f>+'0BJ PROGR. I-II Y III'!AC110</f>
        <v>0</v>
      </c>
      <c r="AD108" s="209">
        <f>+'0BJ PROGR. I-II Y III'!AD110</f>
        <v>0</v>
      </c>
      <c r="AE108" s="209">
        <f>+'0BJ PROGR. I-II Y III'!AE110</f>
        <v>0</v>
      </c>
      <c r="AF108" s="209">
        <f>+'0BJ PROGR. I-II Y III'!AF110</f>
        <v>0</v>
      </c>
      <c r="AG108" s="209">
        <f>+'0BJ PROGR. I-II Y III'!AG110</f>
        <v>0</v>
      </c>
      <c r="AH108" s="209">
        <f>+'0BJ PROGR. I-II Y III'!AH110</f>
        <v>0</v>
      </c>
      <c r="AI108" s="209">
        <f>+'0BJ PROGR. I-II Y III'!AI110</f>
        <v>0</v>
      </c>
      <c r="AJ108" s="208">
        <f t="shared" si="27"/>
        <v>0</v>
      </c>
      <c r="AK108" s="209"/>
      <c r="AL108" s="208">
        <v>0</v>
      </c>
      <c r="AM108" s="209"/>
      <c r="AN108" s="208">
        <f t="shared" si="28"/>
        <v>0</v>
      </c>
      <c r="AX108" s="20"/>
      <c r="AY108" s="20"/>
    </row>
    <row r="109" spans="1:51" s="21" customFormat="1" x14ac:dyDescent="0.25">
      <c r="A109" s="3"/>
      <c r="B109" s="3"/>
      <c r="C109" s="3"/>
      <c r="D109" s="3"/>
      <c r="E109" s="3"/>
      <c r="F109" s="3"/>
      <c r="G109" s="10" t="s">
        <v>976</v>
      </c>
      <c r="H109"/>
      <c r="I109" s="22" t="s">
        <v>580</v>
      </c>
      <c r="J109" s="23" t="s">
        <v>581</v>
      </c>
      <c r="K109" s="209">
        <f>+'0BJ PROGR. I-II Y III'!K111</f>
        <v>0</v>
      </c>
      <c r="L109" s="209">
        <f>+'0BJ PROGR. I-II Y III'!L111</f>
        <v>0</v>
      </c>
      <c r="M109" s="209">
        <f>+'0BJ PROGR. I-II Y III'!M111</f>
        <v>0</v>
      </c>
      <c r="N109" s="209">
        <f>+'0BJ PROGR. I-II Y III'!N111</f>
        <v>0</v>
      </c>
      <c r="O109" s="208">
        <f t="shared" si="24"/>
        <v>0</v>
      </c>
      <c r="P109" s="42"/>
      <c r="Q109" s="226">
        <f>+'0BJ PROGR. I-II Y III'!Q111</f>
        <v>0</v>
      </c>
      <c r="R109" s="209">
        <f>+'0BJ PROGR. I-II Y III'!R111</f>
        <v>0</v>
      </c>
      <c r="S109" s="209">
        <f>+'0BJ PROGR. I-II Y III'!S111</f>
        <v>0</v>
      </c>
      <c r="T109" s="209">
        <f>+'0BJ PROGR. I-II Y III'!T111</f>
        <v>0</v>
      </c>
      <c r="U109" s="227">
        <f>+'0BJ PROGR. I-II Y III'!U111</f>
        <v>0</v>
      </c>
      <c r="V109" s="243">
        <f>+'0BJ PROGR. I-II Y III'!V111</f>
        <v>0</v>
      </c>
      <c r="W109" s="239">
        <f>+'0BJ PROGR. I-II Y III'!W111</f>
        <v>0</v>
      </c>
      <c r="X109" s="227">
        <f t="shared" si="25"/>
        <v>0</v>
      </c>
      <c r="Y109" s="239">
        <f>+'0BJ PROGR. I-II Y III'!Y111</f>
        <v>0</v>
      </c>
      <c r="Z109" s="239">
        <f>+'0BJ PROGR. I-II Y III'!Z111</f>
        <v>0</v>
      </c>
      <c r="AA109" s="239">
        <f>+'0BJ PROGR. I-II Y III'!AA111</f>
        <v>0</v>
      </c>
      <c r="AB109" s="209">
        <f t="shared" si="26"/>
        <v>0</v>
      </c>
      <c r="AC109" s="226">
        <f>+'0BJ PROGR. I-II Y III'!AC111</f>
        <v>0</v>
      </c>
      <c r="AD109" s="209">
        <f>+'0BJ PROGR. I-II Y III'!AD111</f>
        <v>0</v>
      </c>
      <c r="AE109" s="209">
        <f>+'0BJ PROGR. I-II Y III'!AE111</f>
        <v>0</v>
      </c>
      <c r="AF109" s="209">
        <f>+'0BJ PROGR. I-II Y III'!AF111</f>
        <v>0</v>
      </c>
      <c r="AG109" s="209">
        <f>+'0BJ PROGR. I-II Y III'!AG111</f>
        <v>0</v>
      </c>
      <c r="AH109" s="209">
        <f>+'0BJ PROGR. I-II Y III'!AH111</f>
        <v>0</v>
      </c>
      <c r="AI109" s="209">
        <f>+'0BJ PROGR. I-II Y III'!AI111</f>
        <v>0</v>
      </c>
      <c r="AJ109" s="208">
        <f t="shared" si="27"/>
        <v>0</v>
      </c>
      <c r="AK109" s="209"/>
      <c r="AL109" s="208">
        <v>0</v>
      </c>
      <c r="AM109" s="209"/>
      <c r="AN109" s="208">
        <f t="shared" si="28"/>
        <v>0</v>
      </c>
      <c r="AX109" s="20"/>
      <c r="AY109" s="20"/>
    </row>
    <row r="110" spans="1:51" s="21" customFormat="1" x14ac:dyDescent="0.25">
      <c r="A110" s="3"/>
      <c r="B110" s="3"/>
      <c r="C110" s="3"/>
      <c r="D110" s="3"/>
      <c r="E110" s="3"/>
      <c r="F110" s="3"/>
      <c r="G110" s="10" t="s">
        <v>976</v>
      </c>
      <c r="H110"/>
      <c r="I110" s="22" t="s">
        <v>582</v>
      </c>
      <c r="J110" s="23" t="s">
        <v>583</v>
      </c>
      <c r="K110" s="209">
        <f>+'0BJ PROGR. I-II Y III'!K112</f>
        <v>350000</v>
      </c>
      <c r="L110" s="209">
        <f>+'0BJ PROGR. I-II Y III'!L112</f>
        <v>0</v>
      </c>
      <c r="M110" s="209">
        <f>+'0BJ PROGR. I-II Y III'!M112</f>
        <v>0</v>
      </c>
      <c r="N110" s="209">
        <f>+'0BJ PROGR. I-II Y III'!N112</f>
        <v>0</v>
      </c>
      <c r="O110" s="208">
        <f t="shared" si="24"/>
        <v>350000</v>
      </c>
      <c r="P110" s="42"/>
      <c r="Q110" s="226">
        <f>+'0BJ PROGR. I-II Y III'!Q112</f>
        <v>0</v>
      </c>
      <c r="R110" s="209">
        <f>+'0BJ PROGR. I-II Y III'!R112</f>
        <v>0</v>
      </c>
      <c r="S110" s="209">
        <f>+'0BJ PROGR. I-II Y III'!S112</f>
        <v>0</v>
      </c>
      <c r="T110" s="209">
        <f>+'0BJ PROGR. I-II Y III'!T112</f>
        <v>0</v>
      </c>
      <c r="U110" s="227">
        <f>+'0BJ PROGR. I-II Y III'!U112</f>
        <v>0</v>
      </c>
      <c r="V110" s="243">
        <f>+'0BJ PROGR. I-II Y III'!V112</f>
        <v>0</v>
      </c>
      <c r="W110" s="239">
        <f>+'0BJ PROGR. I-II Y III'!W112</f>
        <v>0</v>
      </c>
      <c r="X110" s="227">
        <f t="shared" si="25"/>
        <v>0</v>
      </c>
      <c r="Y110" s="239">
        <f>+'0BJ PROGR. I-II Y III'!Y112</f>
        <v>0</v>
      </c>
      <c r="Z110" s="239">
        <f>+'0BJ PROGR. I-II Y III'!Z112</f>
        <v>0</v>
      </c>
      <c r="AA110" s="239">
        <f>+'0BJ PROGR. I-II Y III'!AA112</f>
        <v>0</v>
      </c>
      <c r="AB110" s="209">
        <f t="shared" si="26"/>
        <v>0</v>
      </c>
      <c r="AC110" s="226">
        <f>+'0BJ PROGR. I-II Y III'!AC112</f>
        <v>0</v>
      </c>
      <c r="AD110" s="209">
        <f>+'0BJ PROGR. I-II Y III'!AD112</f>
        <v>0</v>
      </c>
      <c r="AE110" s="209">
        <f>+'0BJ PROGR. I-II Y III'!AE112</f>
        <v>0</v>
      </c>
      <c r="AF110" s="209">
        <f>+'0BJ PROGR. I-II Y III'!AF112</f>
        <v>0</v>
      </c>
      <c r="AG110" s="209">
        <f>+'0BJ PROGR. I-II Y III'!AG112</f>
        <v>0</v>
      </c>
      <c r="AH110" s="209">
        <f>+'0BJ PROGR. I-II Y III'!AH112</f>
        <v>0</v>
      </c>
      <c r="AI110" s="209">
        <f>+'0BJ PROGR. I-II Y III'!AI112</f>
        <v>0</v>
      </c>
      <c r="AJ110" s="208">
        <f t="shared" si="27"/>
        <v>0</v>
      </c>
      <c r="AK110" s="209"/>
      <c r="AL110" s="208">
        <v>0</v>
      </c>
      <c r="AM110" s="209"/>
      <c r="AN110" s="208">
        <f t="shared" si="28"/>
        <v>350000</v>
      </c>
      <c r="AX110" s="20"/>
      <c r="AY110" s="20"/>
    </row>
    <row r="111" spans="1:51" s="21" customFormat="1" x14ac:dyDescent="0.25">
      <c r="A111" s="3"/>
      <c r="B111" s="3"/>
      <c r="C111" s="3"/>
      <c r="D111" s="3"/>
      <c r="E111" s="3"/>
      <c r="F111" s="3"/>
      <c r="G111" s="10" t="s">
        <v>976</v>
      </c>
      <c r="H111"/>
      <c r="I111" s="22" t="s">
        <v>584</v>
      </c>
      <c r="J111" s="23" t="s">
        <v>585</v>
      </c>
      <c r="K111" s="209">
        <f>+'0BJ PROGR. I-II Y III'!K113</f>
        <v>0</v>
      </c>
      <c r="L111" s="209">
        <f>+'0BJ PROGR. I-II Y III'!L113</f>
        <v>0</v>
      </c>
      <c r="M111" s="209">
        <f>+'0BJ PROGR. I-II Y III'!M113</f>
        <v>0</v>
      </c>
      <c r="N111" s="209">
        <f>+'0BJ PROGR. I-II Y III'!N113</f>
        <v>0</v>
      </c>
      <c r="O111" s="208">
        <f t="shared" si="24"/>
        <v>0</v>
      </c>
      <c r="P111" s="42"/>
      <c r="Q111" s="226">
        <f>+'0BJ PROGR. I-II Y III'!Q113</f>
        <v>0</v>
      </c>
      <c r="R111" s="209">
        <f>+'0BJ PROGR. I-II Y III'!R113</f>
        <v>0</v>
      </c>
      <c r="S111" s="209">
        <f>+'0BJ PROGR. I-II Y III'!S113</f>
        <v>0</v>
      </c>
      <c r="T111" s="209">
        <f>+'0BJ PROGR. I-II Y III'!T113</f>
        <v>0</v>
      </c>
      <c r="U111" s="227">
        <f>+'0BJ PROGR. I-II Y III'!U113</f>
        <v>0</v>
      </c>
      <c r="V111" s="243">
        <f>+'0BJ PROGR. I-II Y III'!V113</f>
        <v>0</v>
      </c>
      <c r="W111" s="239">
        <f>+'0BJ PROGR. I-II Y III'!W113</f>
        <v>0</v>
      </c>
      <c r="X111" s="227">
        <f t="shared" si="25"/>
        <v>0</v>
      </c>
      <c r="Y111" s="239">
        <f>+'0BJ PROGR. I-II Y III'!Y113</f>
        <v>0</v>
      </c>
      <c r="Z111" s="239">
        <f>+'0BJ PROGR. I-II Y III'!Z113</f>
        <v>0</v>
      </c>
      <c r="AA111" s="239">
        <f>+'0BJ PROGR. I-II Y III'!AA113</f>
        <v>0</v>
      </c>
      <c r="AB111" s="209">
        <f t="shared" si="26"/>
        <v>0</v>
      </c>
      <c r="AC111" s="226">
        <f>+'0BJ PROGR. I-II Y III'!AC113</f>
        <v>0</v>
      </c>
      <c r="AD111" s="209">
        <f>+'0BJ PROGR. I-II Y III'!AD113</f>
        <v>0</v>
      </c>
      <c r="AE111" s="209">
        <f>+'0BJ PROGR. I-II Y III'!AE113</f>
        <v>0</v>
      </c>
      <c r="AF111" s="209">
        <f>+'0BJ PROGR. I-II Y III'!AF113</f>
        <v>0</v>
      </c>
      <c r="AG111" s="209">
        <f>+'0BJ PROGR. I-II Y III'!AG113</f>
        <v>0</v>
      </c>
      <c r="AH111" s="209">
        <f>+'0BJ PROGR. I-II Y III'!AH113</f>
        <v>0</v>
      </c>
      <c r="AI111" s="209">
        <f>+'0BJ PROGR. I-II Y III'!AI113</f>
        <v>0</v>
      </c>
      <c r="AJ111" s="208">
        <f t="shared" si="27"/>
        <v>0</v>
      </c>
      <c r="AK111" s="209"/>
      <c r="AL111" s="208">
        <v>0</v>
      </c>
      <c r="AM111" s="209"/>
      <c r="AN111" s="208">
        <f t="shared" si="28"/>
        <v>0</v>
      </c>
      <c r="AX111" s="20"/>
      <c r="AY111" s="20"/>
    </row>
    <row r="112" spans="1:51" s="21" customFormat="1" x14ac:dyDescent="0.25">
      <c r="A112" s="3"/>
      <c r="B112" s="3"/>
      <c r="C112" s="3"/>
      <c r="D112" s="3"/>
      <c r="E112" s="3"/>
      <c r="F112" s="3"/>
      <c r="G112" s="10" t="s">
        <v>14</v>
      </c>
      <c r="H112"/>
      <c r="I112" s="22"/>
      <c r="J112" s="23"/>
      <c r="K112" s="209"/>
      <c r="L112" s="209"/>
      <c r="M112" s="209"/>
      <c r="N112" s="209"/>
      <c r="O112" s="208"/>
      <c r="P112" s="42"/>
      <c r="Q112" s="226"/>
      <c r="R112" s="209"/>
      <c r="S112" s="209"/>
      <c r="T112" s="209"/>
      <c r="U112" s="227"/>
      <c r="V112" s="243"/>
      <c r="W112" s="239"/>
      <c r="X112" s="227"/>
      <c r="Y112" s="239"/>
      <c r="Z112" s="239"/>
      <c r="AA112" s="239"/>
      <c r="AB112" s="209"/>
      <c r="AC112" s="226"/>
      <c r="AD112" s="209"/>
      <c r="AE112" s="209"/>
      <c r="AF112" s="209"/>
      <c r="AG112" s="209"/>
      <c r="AH112" s="209"/>
      <c r="AI112" s="209"/>
      <c r="AJ112" s="208"/>
      <c r="AK112" s="209"/>
      <c r="AL112" s="208"/>
      <c r="AM112" s="209"/>
      <c r="AN112" s="208"/>
      <c r="AX112" s="20"/>
      <c r="AY112" s="20"/>
    </row>
    <row r="113" spans="1:51" s="21" customFormat="1" x14ac:dyDescent="0.25">
      <c r="A113" s="3"/>
      <c r="B113" s="3"/>
      <c r="C113" s="3"/>
      <c r="D113" s="3"/>
      <c r="E113" s="3"/>
      <c r="F113" s="3"/>
      <c r="G113" s="5" t="s">
        <v>976</v>
      </c>
      <c r="H113"/>
      <c r="I113" s="24">
        <v>2</v>
      </c>
      <c r="J113" s="25" t="s">
        <v>192</v>
      </c>
      <c r="K113" s="210"/>
      <c r="L113" s="210"/>
      <c r="M113" s="210"/>
      <c r="N113" s="210"/>
      <c r="O113" s="206"/>
      <c r="P113" s="42"/>
      <c r="Q113" s="211"/>
      <c r="R113" s="210"/>
      <c r="S113" s="210"/>
      <c r="T113" s="210"/>
      <c r="U113" s="224"/>
      <c r="V113" s="241"/>
      <c r="W113" s="237"/>
      <c r="X113" s="224"/>
      <c r="Y113" s="239"/>
      <c r="Z113" s="239"/>
      <c r="AA113" s="239"/>
      <c r="AB113" s="210"/>
      <c r="AC113" s="226"/>
      <c r="AD113" s="209"/>
      <c r="AE113" s="209"/>
      <c r="AF113" s="209"/>
      <c r="AG113" s="209"/>
      <c r="AH113" s="209"/>
      <c r="AI113" s="209"/>
      <c r="AJ113" s="208"/>
      <c r="AK113" s="209"/>
      <c r="AL113" s="208"/>
      <c r="AM113" s="209"/>
      <c r="AN113" s="206"/>
      <c r="AX113" s="20"/>
      <c r="AY113" s="20"/>
    </row>
    <row r="114" spans="1:51" s="21" customFormat="1" x14ac:dyDescent="0.25">
      <c r="A114" s="3"/>
      <c r="B114" s="3"/>
      <c r="C114" s="3"/>
      <c r="D114" s="3"/>
      <c r="E114" s="3"/>
      <c r="F114" s="3"/>
      <c r="G114" s="10" t="s">
        <v>14</v>
      </c>
      <c r="H114"/>
      <c r="I114" s="24"/>
      <c r="J114" s="25"/>
      <c r="K114" s="209"/>
      <c r="L114" s="209"/>
      <c r="M114" s="209"/>
      <c r="N114" s="209"/>
      <c r="O114" s="208"/>
      <c r="P114" s="42"/>
      <c r="Q114" s="226"/>
      <c r="R114" s="209"/>
      <c r="S114" s="209"/>
      <c r="T114" s="209"/>
      <c r="U114" s="227"/>
      <c r="V114" s="243"/>
      <c r="W114" s="239"/>
      <c r="X114" s="227"/>
      <c r="Y114" s="239"/>
      <c r="Z114" s="239"/>
      <c r="AA114" s="239"/>
      <c r="AB114" s="209"/>
      <c r="AC114" s="226"/>
      <c r="AD114" s="209"/>
      <c r="AE114" s="209"/>
      <c r="AF114" s="209"/>
      <c r="AG114" s="209"/>
      <c r="AH114" s="209"/>
      <c r="AI114" s="209"/>
      <c r="AJ114" s="208"/>
      <c r="AK114" s="209"/>
      <c r="AL114" s="208"/>
      <c r="AM114" s="209"/>
      <c r="AN114" s="208"/>
      <c r="AX114" s="20"/>
      <c r="AY114" s="20"/>
    </row>
    <row r="115" spans="1:51" s="21" customFormat="1" x14ac:dyDescent="0.25">
      <c r="A115" s="3"/>
      <c r="B115" s="3"/>
      <c r="C115" s="3"/>
      <c r="D115" s="3"/>
      <c r="E115" s="3"/>
      <c r="F115" s="3"/>
      <c r="G115" s="5" t="s">
        <v>976</v>
      </c>
      <c r="H115"/>
      <c r="I115" s="24" t="s">
        <v>586</v>
      </c>
      <c r="J115" s="25" t="s">
        <v>587</v>
      </c>
      <c r="K115" s="210"/>
      <c r="L115" s="210"/>
      <c r="M115" s="210"/>
      <c r="N115" s="210"/>
      <c r="O115" s="206"/>
      <c r="P115" s="42"/>
      <c r="Q115" s="211"/>
      <c r="R115" s="210"/>
      <c r="S115" s="210"/>
      <c r="T115" s="210"/>
      <c r="U115" s="224"/>
      <c r="V115" s="241"/>
      <c r="W115" s="237"/>
      <c r="X115" s="224"/>
      <c r="Y115" s="239"/>
      <c r="Z115" s="239"/>
      <c r="AA115" s="239"/>
      <c r="AB115" s="210"/>
      <c r="AC115" s="226"/>
      <c r="AD115" s="209"/>
      <c r="AE115" s="209"/>
      <c r="AF115" s="209"/>
      <c r="AG115" s="209"/>
      <c r="AH115" s="209"/>
      <c r="AI115" s="209"/>
      <c r="AJ115" s="208"/>
      <c r="AK115" s="209"/>
      <c r="AL115" s="208"/>
      <c r="AM115" s="209"/>
      <c r="AN115" s="206"/>
      <c r="AX115" s="20"/>
      <c r="AY115" s="20"/>
    </row>
    <row r="116" spans="1:51" s="21" customFormat="1" x14ac:dyDescent="0.25">
      <c r="A116" s="3"/>
      <c r="B116" s="3"/>
      <c r="C116" s="3"/>
      <c r="D116" s="3"/>
      <c r="E116" s="3"/>
      <c r="F116" s="3"/>
      <c r="G116" s="10" t="s">
        <v>976</v>
      </c>
      <c r="H116"/>
      <c r="I116" s="22" t="s">
        <v>588</v>
      </c>
      <c r="J116" s="23" t="s">
        <v>589</v>
      </c>
      <c r="K116" s="209">
        <f>+'0BJ PROGR. I-II Y III'!K118</f>
        <v>5270600</v>
      </c>
      <c r="L116" s="209">
        <f>+'0BJ PROGR. I-II Y III'!L118</f>
        <v>0</v>
      </c>
      <c r="M116" s="209">
        <f>+'0BJ PROGR. I-II Y III'!M118</f>
        <v>0</v>
      </c>
      <c r="N116" s="209">
        <f>+'0BJ PROGR. I-II Y III'!N118</f>
        <v>0</v>
      </c>
      <c r="O116" s="208">
        <f>SUM(K116:N116)</f>
        <v>5270600</v>
      </c>
      <c r="P116" s="42"/>
      <c r="Q116" s="226">
        <f>+'0BJ PROGR. I-II Y III'!Q118</f>
        <v>837442.36</v>
      </c>
      <c r="R116" s="209">
        <f>+'0BJ PROGR. I-II Y III'!R118</f>
        <v>39910891.840000004</v>
      </c>
      <c r="S116" s="209">
        <f>+'0BJ PROGR. I-II Y III'!S118</f>
        <v>0</v>
      </c>
      <c r="T116" s="209">
        <f>+'0BJ PROGR. I-II Y III'!T118</f>
        <v>0</v>
      </c>
      <c r="U116" s="227">
        <f>+'0BJ PROGR. I-II Y III'!U118</f>
        <v>0</v>
      </c>
      <c r="V116" s="243">
        <f>+'0BJ PROGR. I-II Y III'!V118</f>
        <v>0</v>
      </c>
      <c r="W116" s="239">
        <f>+'0BJ PROGR. I-II Y III'!W118</f>
        <v>0</v>
      </c>
      <c r="X116" s="227">
        <f>SUM(V116:W116)</f>
        <v>0</v>
      </c>
      <c r="Y116" s="239">
        <f>+'0BJ PROGR. I-II Y III'!Y118</f>
        <v>0</v>
      </c>
      <c r="Z116" s="239">
        <f>+'0BJ PROGR. I-II Y III'!Z118</f>
        <v>0</v>
      </c>
      <c r="AA116" s="239">
        <f>+'0BJ PROGR. I-II Y III'!AA118</f>
        <v>0</v>
      </c>
      <c r="AB116" s="209">
        <f>SUM(Y116:AA116)</f>
        <v>0</v>
      </c>
      <c r="AC116" s="226">
        <f>+'0BJ PROGR. I-II Y III'!AC118</f>
        <v>0</v>
      </c>
      <c r="AD116" s="209">
        <f>+'0BJ PROGR. I-II Y III'!AD118</f>
        <v>0</v>
      </c>
      <c r="AE116" s="209">
        <f>+'0BJ PROGR. I-II Y III'!AE118</f>
        <v>0</v>
      </c>
      <c r="AF116" s="209">
        <f>+'0BJ PROGR. I-II Y III'!AF118</f>
        <v>3692000</v>
      </c>
      <c r="AG116" s="209">
        <f>+'0BJ PROGR. I-II Y III'!AG118</f>
        <v>0</v>
      </c>
      <c r="AH116" s="209">
        <f>+'0BJ PROGR. I-II Y III'!AH118</f>
        <v>500000</v>
      </c>
      <c r="AI116" s="209">
        <f>+'0BJ PROGR. I-II Y III'!AI118</f>
        <v>0</v>
      </c>
      <c r="AJ116" s="208">
        <f>+Q116+R116+S116+T116+U116++X116+AB116+AC116+AD116+AE116+AF116+AG116+AH116+AI116</f>
        <v>44940334.200000003</v>
      </c>
      <c r="AK116" s="209"/>
      <c r="AL116" s="208">
        <v>0</v>
      </c>
      <c r="AM116" s="209"/>
      <c r="AN116" s="208">
        <f>+O116+AJ116+AL116</f>
        <v>50210934.200000003</v>
      </c>
      <c r="AX116" s="20"/>
      <c r="AY116" s="20"/>
    </row>
    <row r="117" spans="1:51" s="21" customFormat="1" x14ac:dyDescent="0.25">
      <c r="A117" s="3"/>
      <c r="B117" s="3"/>
      <c r="C117" s="3"/>
      <c r="D117" s="3"/>
      <c r="E117" s="3"/>
      <c r="F117" s="3"/>
      <c r="G117" s="10" t="s">
        <v>976</v>
      </c>
      <c r="H117"/>
      <c r="I117" s="22" t="s">
        <v>590</v>
      </c>
      <c r="J117" s="23" t="s">
        <v>591</v>
      </c>
      <c r="K117" s="209">
        <f>+'0BJ PROGR. I-II Y III'!K119</f>
        <v>0</v>
      </c>
      <c r="L117" s="209">
        <f>+'0BJ PROGR. I-II Y III'!L119</f>
        <v>0</v>
      </c>
      <c r="M117" s="209">
        <f>+'0BJ PROGR. I-II Y III'!M119</f>
        <v>0</v>
      </c>
      <c r="N117" s="209">
        <f>+'0BJ PROGR. I-II Y III'!N119</f>
        <v>0</v>
      </c>
      <c r="O117" s="208">
        <f>SUM(K117:N117)</f>
        <v>0</v>
      </c>
      <c r="P117" s="42"/>
      <c r="Q117" s="226">
        <f>+'0BJ PROGR. I-II Y III'!Q119</f>
        <v>0</v>
      </c>
      <c r="R117" s="209">
        <f>+'0BJ PROGR. I-II Y III'!R119</f>
        <v>0</v>
      </c>
      <c r="S117" s="209">
        <f>+'0BJ PROGR. I-II Y III'!S119</f>
        <v>0</v>
      </c>
      <c r="T117" s="209">
        <f>+'0BJ PROGR. I-II Y III'!T119</f>
        <v>0</v>
      </c>
      <c r="U117" s="227">
        <f>+'0BJ PROGR. I-II Y III'!U119</f>
        <v>0</v>
      </c>
      <c r="V117" s="243">
        <f>+'0BJ PROGR. I-II Y III'!V119</f>
        <v>106500</v>
      </c>
      <c r="W117" s="239">
        <f>+'0BJ PROGR. I-II Y III'!W119</f>
        <v>0</v>
      </c>
      <c r="X117" s="227">
        <f>SUM(V117:W117)</f>
        <v>106500</v>
      </c>
      <c r="Y117" s="239">
        <f>+'0BJ PROGR. I-II Y III'!Y119</f>
        <v>0</v>
      </c>
      <c r="Z117" s="239">
        <f>+'0BJ PROGR. I-II Y III'!Z119</f>
        <v>0</v>
      </c>
      <c r="AA117" s="239">
        <f>+'0BJ PROGR. I-II Y III'!AA119</f>
        <v>0</v>
      </c>
      <c r="AB117" s="209">
        <f>SUM(Y117:AA117)</f>
        <v>0</v>
      </c>
      <c r="AC117" s="226">
        <f>+'0BJ PROGR. I-II Y III'!AC119</f>
        <v>0</v>
      </c>
      <c r="AD117" s="209">
        <f>+'0BJ PROGR. I-II Y III'!AD119</f>
        <v>0</v>
      </c>
      <c r="AE117" s="209">
        <f>+'0BJ PROGR. I-II Y III'!AE119</f>
        <v>0</v>
      </c>
      <c r="AF117" s="209">
        <f>+'0BJ PROGR. I-II Y III'!AF119</f>
        <v>0</v>
      </c>
      <c r="AG117" s="209">
        <f>+'0BJ PROGR. I-II Y III'!AG119</f>
        <v>0</v>
      </c>
      <c r="AH117" s="209">
        <f>+'0BJ PROGR. I-II Y III'!AH119</f>
        <v>0</v>
      </c>
      <c r="AI117" s="209">
        <f>+'0BJ PROGR. I-II Y III'!AI119</f>
        <v>0</v>
      </c>
      <c r="AJ117" s="208">
        <f>+Q117+R117+S117+T117+U117++X117+AB117+AC117+AD117+AE117+AF117+AG117+AH117+AI117</f>
        <v>106500</v>
      </c>
      <c r="AK117" s="209"/>
      <c r="AL117" s="208">
        <v>0</v>
      </c>
      <c r="AM117" s="209"/>
      <c r="AN117" s="208">
        <f>+O117+AJ117+AL117</f>
        <v>106500</v>
      </c>
      <c r="AX117" s="20"/>
      <c r="AY117" s="20"/>
    </row>
    <row r="118" spans="1:51" s="21" customFormat="1" x14ac:dyDescent="0.25">
      <c r="A118" s="3"/>
      <c r="B118" s="3"/>
      <c r="C118" s="3"/>
      <c r="D118" s="3"/>
      <c r="E118" s="3"/>
      <c r="F118" s="3"/>
      <c r="G118" s="10" t="s">
        <v>976</v>
      </c>
      <c r="H118"/>
      <c r="I118" s="22" t="s">
        <v>592</v>
      </c>
      <c r="J118" s="23" t="s">
        <v>593</v>
      </c>
      <c r="K118" s="209">
        <f>+'0BJ PROGR. I-II Y III'!K120</f>
        <v>0</v>
      </c>
      <c r="L118" s="209">
        <f>+'0BJ PROGR. I-II Y III'!L120</f>
        <v>0</v>
      </c>
      <c r="M118" s="209">
        <f>+'0BJ PROGR. I-II Y III'!M120</f>
        <v>0</v>
      </c>
      <c r="N118" s="209">
        <f>+'0BJ PROGR. I-II Y III'!N120</f>
        <v>0</v>
      </c>
      <c r="O118" s="208">
        <f>SUM(K118:N118)</f>
        <v>0</v>
      </c>
      <c r="P118" s="42"/>
      <c r="Q118" s="226">
        <f>+'0BJ PROGR. I-II Y III'!Q120</f>
        <v>0</v>
      </c>
      <c r="R118" s="209">
        <f>+'0BJ PROGR. I-II Y III'!R120</f>
        <v>0</v>
      </c>
      <c r="S118" s="209">
        <f>+'0BJ PROGR. I-II Y III'!S120</f>
        <v>0</v>
      </c>
      <c r="T118" s="209">
        <f>+'0BJ PROGR. I-II Y III'!T120</f>
        <v>0</v>
      </c>
      <c r="U118" s="227">
        <f>+'0BJ PROGR. I-II Y III'!U120</f>
        <v>0</v>
      </c>
      <c r="V118" s="243">
        <f>+'0BJ PROGR. I-II Y III'!V120</f>
        <v>0</v>
      </c>
      <c r="W118" s="239">
        <f>+'0BJ PROGR. I-II Y III'!W120</f>
        <v>0</v>
      </c>
      <c r="X118" s="227">
        <f>SUM(V118:W118)</f>
        <v>0</v>
      </c>
      <c r="Y118" s="239">
        <f>+'0BJ PROGR. I-II Y III'!Y120</f>
        <v>0</v>
      </c>
      <c r="Z118" s="239">
        <f>+'0BJ PROGR. I-II Y III'!Z120</f>
        <v>0</v>
      </c>
      <c r="AA118" s="239">
        <f>+'0BJ PROGR. I-II Y III'!AA120</f>
        <v>0</v>
      </c>
      <c r="AB118" s="209">
        <f>SUM(Y118:AA118)</f>
        <v>0</v>
      </c>
      <c r="AC118" s="226">
        <f>+'0BJ PROGR. I-II Y III'!AC120</f>
        <v>0</v>
      </c>
      <c r="AD118" s="209">
        <f>+'0BJ PROGR. I-II Y III'!AD120</f>
        <v>0</v>
      </c>
      <c r="AE118" s="209">
        <f>+'0BJ PROGR. I-II Y III'!AE120</f>
        <v>0</v>
      </c>
      <c r="AF118" s="209">
        <f>+'0BJ PROGR. I-II Y III'!AF120</f>
        <v>0</v>
      </c>
      <c r="AG118" s="209">
        <f>+'0BJ PROGR. I-II Y III'!AG120</f>
        <v>0</v>
      </c>
      <c r="AH118" s="209">
        <f>+'0BJ PROGR. I-II Y III'!AH120</f>
        <v>0</v>
      </c>
      <c r="AI118" s="209">
        <f>+'0BJ PROGR. I-II Y III'!AI120</f>
        <v>0</v>
      </c>
      <c r="AJ118" s="208">
        <f>+Q118+R118+S118+T118+U118++X118+AB118+AC118+AD118+AE118+AF118+AG118+AH118+AI118</f>
        <v>0</v>
      </c>
      <c r="AK118" s="209"/>
      <c r="AL118" s="208">
        <v>0</v>
      </c>
      <c r="AM118" s="209"/>
      <c r="AN118" s="208">
        <f>+O118+AJ118+AL118</f>
        <v>0</v>
      </c>
      <c r="AX118" s="20"/>
      <c r="AY118" s="20"/>
    </row>
    <row r="119" spans="1:51" s="21" customFormat="1" x14ac:dyDescent="0.25">
      <c r="A119" s="3"/>
      <c r="B119" s="3"/>
      <c r="C119" s="3"/>
      <c r="D119" s="3"/>
      <c r="E119" s="3"/>
      <c r="F119" s="3"/>
      <c r="G119" s="10" t="s">
        <v>976</v>
      </c>
      <c r="H119"/>
      <c r="I119" s="22" t="s">
        <v>594</v>
      </c>
      <c r="J119" s="23" t="s">
        <v>595</v>
      </c>
      <c r="K119" s="209">
        <f>+'0BJ PROGR. I-II Y III'!K121</f>
        <v>6667300</v>
      </c>
      <c r="L119" s="209">
        <f>+'0BJ PROGR. I-II Y III'!L121</f>
        <v>500000</v>
      </c>
      <c r="M119" s="209">
        <f>+'0BJ PROGR. I-II Y III'!M121</f>
        <v>0</v>
      </c>
      <c r="N119" s="209">
        <f>+'0BJ PROGR. I-II Y III'!N121</f>
        <v>0</v>
      </c>
      <c r="O119" s="208">
        <f>SUM(K119:N119)</f>
        <v>7167300</v>
      </c>
      <c r="P119" s="42"/>
      <c r="Q119" s="226">
        <f>+'0BJ PROGR. I-II Y III'!Q121</f>
        <v>0</v>
      </c>
      <c r="R119" s="209">
        <f>+'0BJ PROGR. I-II Y III'!R121</f>
        <v>0</v>
      </c>
      <c r="S119" s="209">
        <f>+'0BJ PROGR. I-II Y III'!S121</f>
        <v>0</v>
      </c>
      <c r="T119" s="209">
        <f>+'0BJ PROGR. I-II Y III'!T121</f>
        <v>0</v>
      </c>
      <c r="U119" s="227">
        <f>+'0BJ PROGR. I-II Y III'!U121</f>
        <v>0</v>
      </c>
      <c r="V119" s="243">
        <f>+'0BJ PROGR. I-II Y III'!V121</f>
        <v>279314</v>
      </c>
      <c r="W119" s="239">
        <f>+'0BJ PROGR. I-II Y III'!W121</f>
        <v>0</v>
      </c>
      <c r="X119" s="227">
        <f>SUM(V119:W119)</f>
        <v>279314</v>
      </c>
      <c r="Y119" s="239">
        <f>+'0BJ PROGR. I-II Y III'!Y121</f>
        <v>284000</v>
      </c>
      <c r="Z119" s="239">
        <f>+'0BJ PROGR. I-II Y III'!Z121</f>
        <v>74500</v>
      </c>
      <c r="AA119" s="239">
        <f>+'0BJ PROGR. I-II Y III'!AA121</f>
        <v>50000</v>
      </c>
      <c r="AB119" s="209">
        <f>SUM(Y119:AA119)</f>
        <v>408500</v>
      </c>
      <c r="AC119" s="226">
        <f>+'0BJ PROGR. I-II Y III'!AC121</f>
        <v>0</v>
      </c>
      <c r="AD119" s="209">
        <f>+'0BJ PROGR. I-II Y III'!AD121</f>
        <v>0</v>
      </c>
      <c r="AE119" s="209">
        <f>+'0BJ PROGR. I-II Y III'!AE121</f>
        <v>0</v>
      </c>
      <c r="AF119" s="209">
        <f>+'0BJ PROGR. I-II Y III'!AF121</f>
        <v>0</v>
      </c>
      <c r="AG119" s="209">
        <f>+'0BJ PROGR. I-II Y III'!AG121</f>
        <v>0</v>
      </c>
      <c r="AH119" s="209">
        <f>+'0BJ PROGR. I-II Y III'!AH121</f>
        <v>0</v>
      </c>
      <c r="AI119" s="209">
        <f>+'0BJ PROGR. I-II Y III'!AI121</f>
        <v>0</v>
      </c>
      <c r="AJ119" s="208">
        <f>+Q119+R119+S119+T119+U119++X119+AB119+AC119+AD119+AE119+AF119+AG119+AH119+AI119</f>
        <v>687814</v>
      </c>
      <c r="AK119" s="209"/>
      <c r="AL119" s="208">
        <v>0</v>
      </c>
      <c r="AM119" s="209"/>
      <c r="AN119" s="208">
        <f>+O119+AJ119+AL119</f>
        <v>7855114</v>
      </c>
      <c r="AX119" s="20"/>
      <c r="AY119" s="20"/>
    </row>
    <row r="120" spans="1:51" s="21" customFormat="1" x14ac:dyDescent="0.25">
      <c r="A120" s="3"/>
      <c r="B120" s="3"/>
      <c r="C120" s="3"/>
      <c r="D120" s="3"/>
      <c r="E120" s="3"/>
      <c r="F120" s="3"/>
      <c r="G120" s="10" t="s">
        <v>976</v>
      </c>
      <c r="H120"/>
      <c r="I120" s="22" t="s">
        <v>596</v>
      </c>
      <c r="J120" s="23" t="s">
        <v>597</v>
      </c>
      <c r="K120" s="209">
        <f>+'0BJ PROGR. I-II Y III'!K122</f>
        <v>0</v>
      </c>
      <c r="L120" s="209">
        <f>+'0BJ PROGR. I-II Y III'!L122</f>
        <v>0</v>
      </c>
      <c r="M120" s="209">
        <f>+'0BJ PROGR. I-II Y III'!M122</f>
        <v>0</v>
      </c>
      <c r="N120" s="209">
        <f>+'0BJ PROGR. I-II Y III'!N122</f>
        <v>0</v>
      </c>
      <c r="O120" s="208">
        <f>SUM(K120:N120)</f>
        <v>0</v>
      </c>
      <c r="P120" s="42"/>
      <c r="Q120" s="226">
        <f>+'0BJ PROGR. I-II Y III'!Q122</f>
        <v>142000</v>
      </c>
      <c r="R120" s="209">
        <f>+'0BJ PROGR. I-II Y III'!R122</f>
        <v>0</v>
      </c>
      <c r="S120" s="209">
        <f>+'0BJ PROGR. I-II Y III'!S122</f>
        <v>0</v>
      </c>
      <c r="T120" s="209">
        <f>+'0BJ PROGR. I-II Y III'!T122</f>
        <v>0</v>
      </c>
      <c r="U120" s="227">
        <f>+'0BJ PROGR. I-II Y III'!U122</f>
        <v>0</v>
      </c>
      <c r="V120" s="243">
        <f>+'0BJ PROGR. I-II Y III'!V122</f>
        <v>0</v>
      </c>
      <c r="W120" s="239">
        <f>+'0BJ PROGR. I-II Y III'!W122</f>
        <v>0</v>
      </c>
      <c r="X120" s="227">
        <f>SUM(V120:W120)</f>
        <v>0</v>
      </c>
      <c r="Y120" s="239">
        <f>+'0BJ PROGR. I-II Y III'!Y122</f>
        <v>0</v>
      </c>
      <c r="Z120" s="239">
        <f>+'0BJ PROGR. I-II Y III'!Z122</f>
        <v>0</v>
      </c>
      <c r="AA120" s="239">
        <f>+'0BJ PROGR. I-II Y III'!AA122</f>
        <v>0</v>
      </c>
      <c r="AB120" s="209">
        <f>SUM(Y120:AA120)</f>
        <v>0</v>
      </c>
      <c r="AC120" s="226">
        <f>+'0BJ PROGR. I-II Y III'!AC122</f>
        <v>0</v>
      </c>
      <c r="AD120" s="209">
        <f>+'0BJ PROGR. I-II Y III'!AD122</f>
        <v>0</v>
      </c>
      <c r="AE120" s="209">
        <f>+'0BJ PROGR. I-II Y III'!AE122</f>
        <v>0</v>
      </c>
      <c r="AF120" s="209">
        <f>+'0BJ PROGR. I-II Y III'!AF122</f>
        <v>0</v>
      </c>
      <c r="AG120" s="209">
        <f>+'0BJ PROGR. I-II Y III'!AG122</f>
        <v>0</v>
      </c>
      <c r="AH120" s="209">
        <f>+'0BJ PROGR. I-II Y III'!AH122</f>
        <v>0</v>
      </c>
      <c r="AI120" s="209">
        <f>+'0BJ PROGR. I-II Y III'!AI122</f>
        <v>0</v>
      </c>
      <c r="AJ120" s="208">
        <f>+Q120+R120+S120+T120+U120++X120+AB120+AC120+AD120+AE120+AF120+AG120+AH120+AI120</f>
        <v>142000</v>
      </c>
      <c r="AK120" s="209"/>
      <c r="AL120" s="208">
        <v>0</v>
      </c>
      <c r="AM120" s="209"/>
      <c r="AN120" s="208">
        <f>+O120+AJ120+AL120</f>
        <v>142000</v>
      </c>
      <c r="AX120" s="20"/>
      <c r="AY120" s="20"/>
    </row>
    <row r="121" spans="1:51" s="21" customFormat="1" x14ac:dyDescent="0.25">
      <c r="A121" s="3"/>
      <c r="B121" s="3"/>
      <c r="C121" s="3"/>
      <c r="D121" s="3"/>
      <c r="E121" s="3"/>
      <c r="F121" s="3"/>
      <c r="G121" s="5" t="s">
        <v>976</v>
      </c>
      <c r="H121"/>
      <c r="I121" s="24" t="s">
        <v>598</v>
      </c>
      <c r="J121" s="25" t="s">
        <v>599</v>
      </c>
      <c r="K121" s="209"/>
      <c r="L121" s="209"/>
      <c r="M121" s="209"/>
      <c r="N121" s="209"/>
      <c r="O121" s="206"/>
      <c r="P121" s="42"/>
      <c r="Q121" s="226"/>
      <c r="R121" s="209"/>
      <c r="S121" s="209"/>
      <c r="T121" s="209"/>
      <c r="U121" s="227"/>
      <c r="V121" s="243"/>
      <c r="W121" s="239"/>
      <c r="X121" s="224"/>
      <c r="Y121" s="239"/>
      <c r="Z121" s="239"/>
      <c r="AA121" s="239"/>
      <c r="AB121" s="210"/>
      <c r="AC121" s="226"/>
      <c r="AD121" s="209"/>
      <c r="AE121" s="209"/>
      <c r="AF121" s="209"/>
      <c r="AG121" s="209"/>
      <c r="AH121" s="209"/>
      <c r="AI121" s="209"/>
      <c r="AJ121" s="208"/>
      <c r="AK121" s="209"/>
      <c r="AL121" s="208"/>
      <c r="AM121" s="209"/>
      <c r="AN121" s="206"/>
      <c r="AX121" s="20"/>
      <c r="AY121" s="20"/>
    </row>
    <row r="122" spans="1:51" s="21" customFormat="1" x14ac:dyDescent="0.25">
      <c r="A122" s="3"/>
      <c r="B122" s="3"/>
      <c r="C122" s="3"/>
      <c r="D122" s="3"/>
      <c r="E122" s="3"/>
      <c r="F122" s="3"/>
      <c r="G122" s="10" t="s">
        <v>976</v>
      </c>
      <c r="H122"/>
      <c r="I122" s="22" t="s">
        <v>600</v>
      </c>
      <c r="J122" s="23" t="s">
        <v>601</v>
      </c>
      <c r="K122" s="209">
        <f>+'0BJ PROGR. I-II Y III'!K124</f>
        <v>0</v>
      </c>
      <c r="L122" s="209">
        <f>+'0BJ PROGR. I-II Y III'!L124</f>
        <v>0</v>
      </c>
      <c r="M122" s="209">
        <f>+'0BJ PROGR. I-II Y III'!M124</f>
        <v>0</v>
      </c>
      <c r="N122" s="209">
        <f>+'0BJ PROGR. I-II Y III'!N124</f>
        <v>0</v>
      </c>
      <c r="O122" s="208">
        <f>SUM(K122:N122)</f>
        <v>0</v>
      </c>
      <c r="P122" s="42"/>
      <c r="Q122" s="226">
        <f>+'0BJ PROGR. I-II Y III'!Q124</f>
        <v>0</v>
      </c>
      <c r="R122" s="209">
        <f>+'0BJ PROGR. I-II Y III'!R124</f>
        <v>0</v>
      </c>
      <c r="S122" s="209">
        <f>+'0BJ PROGR. I-II Y III'!S124</f>
        <v>0</v>
      </c>
      <c r="T122" s="209">
        <f>+'0BJ PROGR. I-II Y III'!T124</f>
        <v>0</v>
      </c>
      <c r="U122" s="227">
        <f>+'0BJ PROGR. I-II Y III'!U124</f>
        <v>0</v>
      </c>
      <c r="V122" s="243">
        <f>+'0BJ PROGR. I-II Y III'!V124</f>
        <v>0</v>
      </c>
      <c r="W122" s="239">
        <f>+'0BJ PROGR. I-II Y III'!W124</f>
        <v>0</v>
      </c>
      <c r="X122" s="227">
        <f>SUM(V122:W122)</f>
        <v>0</v>
      </c>
      <c r="Y122" s="239">
        <f>+'0BJ PROGR. I-II Y III'!Y124</f>
        <v>0</v>
      </c>
      <c r="Z122" s="239">
        <f>+'0BJ PROGR. I-II Y III'!Z124</f>
        <v>0</v>
      </c>
      <c r="AA122" s="239">
        <f>+'0BJ PROGR. I-II Y III'!AA124</f>
        <v>0</v>
      </c>
      <c r="AB122" s="209">
        <f>SUM(Y122:AA122)</f>
        <v>0</v>
      </c>
      <c r="AC122" s="226">
        <f>+'0BJ PROGR. I-II Y III'!AC124</f>
        <v>0</v>
      </c>
      <c r="AD122" s="209">
        <f>+'0BJ PROGR. I-II Y III'!AD124</f>
        <v>0</v>
      </c>
      <c r="AE122" s="209">
        <f>+'0BJ PROGR. I-II Y III'!AE124</f>
        <v>0</v>
      </c>
      <c r="AF122" s="209">
        <f>+'0BJ PROGR. I-II Y III'!AF124</f>
        <v>0</v>
      </c>
      <c r="AG122" s="209">
        <f>+'0BJ PROGR. I-II Y III'!AG124</f>
        <v>0</v>
      </c>
      <c r="AH122" s="209">
        <f>+'0BJ PROGR. I-II Y III'!AH124</f>
        <v>0</v>
      </c>
      <c r="AI122" s="209">
        <f>+'0BJ PROGR. I-II Y III'!AI124</f>
        <v>0</v>
      </c>
      <c r="AJ122" s="208">
        <f>+Q122+R122+S122+T122+U122++X122+AB122+AC122+AD122+AE122+AF122+AG122+AH122+AI122</f>
        <v>0</v>
      </c>
      <c r="AK122" s="209"/>
      <c r="AL122" s="208">
        <v>0</v>
      </c>
      <c r="AM122" s="209"/>
      <c r="AN122" s="208">
        <f>+O122+AJ122+AL122</f>
        <v>0</v>
      </c>
      <c r="AX122" s="20"/>
      <c r="AY122" s="20"/>
    </row>
    <row r="123" spans="1:51" s="21" customFormat="1" x14ac:dyDescent="0.25">
      <c r="A123" s="3"/>
      <c r="B123" s="3"/>
      <c r="C123" s="3"/>
      <c r="D123" s="3"/>
      <c r="E123" s="3"/>
      <c r="F123" s="3"/>
      <c r="G123" s="10" t="s">
        <v>976</v>
      </c>
      <c r="H123"/>
      <c r="I123" s="22" t="s">
        <v>602</v>
      </c>
      <c r="J123" s="23" t="s">
        <v>603</v>
      </c>
      <c r="K123" s="209">
        <f>+'0BJ PROGR. I-II Y III'!K125</f>
        <v>0</v>
      </c>
      <c r="L123" s="209">
        <f>+'0BJ PROGR. I-II Y III'!L125</f>
        <v>0</v>
      </c>
      <c r="M123" s="209">
        <f>+'0BJ PROGR. I-II Y III'!M125</f>
        <v>0</v>
      </c>
      <c r="N123" s="209">
        <f>+'0BJ PROGR. I-II Y III'!N125</f>
        <v>0</v>
      </c>
      <c r="O123" s="208">
        <f>SUM(K123:N123)</f>
        <v>0</v>
      </c>
      <c r="P123" s="42"/>
      <c r="Q123" s="226">
        <f>+'0BJ PROGR. I-II Y III'!Q125</f>
        <v>0</v>
      </c>
      <c r="R123" s="209">
        <f>+'0BJ PROGR. I-II Y III'!R125</f>
        <v>0</v>
      </c>
      <c r="S123" s="209">
        <f>+'0BJ PROGR. I-II Y III'!S125</f>
        <v>0</v>
      </c>
      <c r="T123" s="209">
        <f>+'0BJ PROGR. I-II Y III'!T125</f>
        <v>0</v>
      </c>
      <c r="U123" s="227">
        <f>+'0BJ PROGR. I-II Y III'!U125</f>
        <v>0</v>
      </c>
      <c r="V123" s="243">
        <f>+'0BJ PROGR. I-II Y III'!V125</f>
        <v>0</v>
      </c>
      <c r="W123" s="239">
        <f>+'0BJ PROGR. I-II Y III'!W125</f>
        <v>0</v>
      </c>
      <c r="X123" s="227">
        <f>SUM(V123:W123)</f>
        <v>0</v>
      </c>
      <c r="Y123" s="239">
        <f>+'0BJ PROGR. I-II Y III'!Y125</f>
        <v>0</v>
      </c>
      <c r="Z123" s="239">
        <f>+'0BJ PROGR. I-II Y III'!Z125</f>
        <v>0</v>
      </c>
      <c r="AA123" s="239">
        <f>+'0BJ PROGR. I-II Y III'!AA125</f>
        <v>0</v>
      </c>
      <c r="AB123" s="209">
        <f>SUM(Y123:AA123)</f>
        <v>0</v>
      </c>
      <c r="AC123" s="226">
        <f>+'0BJ PROGR. I-II Y III'!AC125</f>
        <v>0</v>
      </c>
      <c r="AD123" s="209">
        <f>+'0BJ PROGR. I-II Y III'!AD125</f>
        <v>0</v>
      </c>
      <c r="AE123" s="209">
        <f>+'0BJ PROGR. I-II Y III'!AE125</f>
        <v>0</v>
      </c>
      <c r="AF123" s="209">
        <f>+'0BJ PROGR. I-II Y III'!AF125</f>
        <v>0</v>
      </c>
      <c r="AG123" s="209">
        <f>+'0BJ PROGR. I-II Y III'!AG125</f>
        <v>0</v>
      </c>
      <c r="AH123" s="209">
        <f>+'0BJ PROGR. I-II Y III'!AH125</f>
        <v>0</v>
      </c>
      <c r="AI123" s="209">
        <f>+'0BJ PROGR. I-II Y III'!AI125</f>
        <v>0</v>
      </c>
      <c r="AJ123" s="208">
        <f>+Q123+R123+S123+T123+U123++X123+AB123+AC123+AD123+AE123+AF123+AG123+AH123+AI123</f>
        <v>0</v>
      </c>
      <c r="AK123" s="209"/>
      <c r="AL123" s="208">
        <v>0</v>
      </c>
      <c r="AM123" s="209"/>
      <c r="AN123" s="208">
        <f>+O123+AJ123+AL123</f>
        <v>0</v>
      </c>
      <c r="AX123" s="20"/>
      <c r="AY123" s="20"/>
    </row>
    <row r="124" spans="1:51" s="21" customFormat="1" x14ac:dyDescent="0.25">
      <c r="A124" s="3"/>
      <c r="B124" s="3"/>
      <c r="C124" s="3"/>
      <c r="D124" s="3"/>
      <c r="E124" s="3"/>
      <c r="F124" s="3"/>
      <c r="G124" s="10" t="s">
        <v>976</v>
      </c>
      <c r="H124"/>
      <c r="I124" s="22" t="s">
        <v>604</v>
      </c>
      <c r="J124" s="23" t="s">
        <v>605</v>
      </c>
      <c r="K124" s="209">
        <f>+'0BJ PROGR. I-II Y III'!K126</f>
        <v>0</v>
      </c>
      <c r="L124" s="209">
        <f>+'0BJ PROGR. I-II Y III'!L126</f>
        <v>0</v>
      </c>
      <c r="M124" s="209">
        <f>+'0BJ PROGR. I-II Y III'!M126</f>
        <v>0</v>
      </c>
      <c r="N124" s="209">
        <f>+'0BJ PROGR. I-II Y III'!N126</f>
        <v>0</v>
      </c>
      <c r="O124" s="208">
        <f>SUM(K124:N124)</f>
        <v>0</v>
      </c>
      <c r="P124" s="42"/>
      <c r="Q124" s="226">
        <f>+'0BJ PROGR. I-II Y III'!Q126</f>
        <v>0</v>
      </c>
      <c r="R124" s="209">
        <f>+'0BJ PROGR. I-II Y III'!R126</f>
        <v>0</v>
      </c>
      <c r="S124" s="209">
        <f>+'0BJ PROGR. I-II Y III'!S126</f>
        <v>0</v>
      </c>
      <c r="T124" s="209">
        <f>+'0BJ PROGR. I-II Y III'!T126</f>
        <v>0</v>
      </c>
      <c r="U124" s="227">
        <f>+'0BJ PROGR. I-II Y III'!U126</f>
        <v>0</v>
      </c>
      <c r="V124" s="243">
        <f>+'0BJ PROGR. I-II Y III'!V126</f>
        <v>71000</v>
      </c>
      <c r="W124" s="239">
        <f>+'0BJ PROGR. I-II Y III'!W126</f>
        <v>0</v>
      </c>
      <c r="X124" s="227">
        <f>SUM(V124:W124)</f>
        <v>71000</v>
      </c>
      <c r="Y124" s="239">
        <f>+'0BJ PROGR. I-II Y III'!Y126</f>
        <v>0</v>
      </c>
      <c r="Z124" s="239">
        <f>+'0BJ PROGR. I-II Y III'!Z126</f>
        <v>0</v>
      </c>
      <c r="AA124" s="239">
        <f>+'0BJ PROGR. I-II Y III'!AA126</f>
        <v>80000000</v>
      </c>
      <c r="AB124" s="209">
        <f>SUM(Y124:AA124)</f>
        <v>80000000</v>
      </c>
      <c r="AC124" s="226">
        <f>+'0BJ PROGR. I-II Y III'!AC126</f>
        <v>0</v>
      </c>
      <c r="AD124" s="209">
        <f>+'0BJ PROGR. I-II Y III'!AD126</f>
        <v>0</v>
      </c>
      <c r="AE124" s="209">
        <f>+'0BJ PROGR. I-II Y III'!AE126</f>
        <v>0</v>
      </c>
      <c r="AF124" s="209">
        <f>+'0BJ PROGR. I-II Y III'!AF126</f>
        <v>0</v>
      </c>
      <c r="AG124" s="209">
        <f>+'0BJ PROGR. I-II Y III'!AG126</f>
        <v>0</v>
      </c>
      <c r="AH124" s="209">
        <f>+'0BJ PROGR. I-II Y III'!AH126</f>
        <v>0</v>
      </c>
      <c r="AI124" s="209">
        <f>+'0BJ PROGR. I-II Y III'!AI126</f>
        <v>0</v>
      </c>
      <c r="AJ124" s="208">
        <f>+Q124+R124+S124+T124+U124++X124+AB124+AC124+AD124+AE124+AF124+AG124+AH124+AI124</f>
        <v>80071000</v>
      </c>
      <c r="AK124" s="209"/>
      <c r="AL124" s="208">
        <v>0</v>
      </c>
      <c r="AM124" s="209"/>
      <c r="AN124" s="208">
        <f>+O124+AJ124+AL124</f>
        <v>80071000</v>
      </c>
      <c r="AX124" s="20"/>
      <c r="AY124" s="20"/>
    </row>
    <row r="125" spans="1:51" s="21" customFormat="1" x14ac:dyDescent="0.25">
      <c r="A125" s="3"/>
      <c r="B125" s="3"/>
      <c r="C125" s="3"/>
      <c r="D125" s="3"/>
      <c r="E125" s="3"/>
      <c r="F125" s="3"/>
      <c r="G125" s="10" t="s">
        <v>976</v>
      </c>
      <c r="H125"/>
      <c r="I125" s="22" t="s">
        <v>606</v>
      </c>
      <c r="J125" s="23" t="s">
        <v>607</v>
      </c>
      <c r="K125" s="209">
        <f>+'0BJ PROGR. I-II Y III'!K127</f>
        <v>0</v>
      </c>
      <c r="L125" s="209">
        <f>+'0BJ PROGR. I-II Y III'!L127</f>
        <v>0</v>
      </c>
      <c r="M125" s="209">
        <f>+'0BJ PROGR. I-II Y III'!M127</f>
        <v>0</v>
      </c>
      <c r="N125" s="209">
        <f>+'0BJ PROGR. I-II Y III'!N127</f>
        <v>0</v>
      </c>
      <c r="O125" s="208">
        <f>SUM(K125:N125)</f>
        <v>0</v>
      </c>
      <c r="P125" s="42"/>
      <c r="Q125" s="226">
        <f>+'0BJ PROGR. I-II Y III'!Q127</f>
        <v>0</v>
      </c>
      <c r="R125" s="209">
        <f>+'0BJ PROGR. I-II Y III'!R127</f>
        <v>0</v>
      </c>
      <c r="S125" s="209">
        <f>+'0BJ PROGR. I-II Y III'!S127</f>
        <v>0</v>
      </c>
      <c r="T125" s="209">
        <f>+'0BJ PROGR. I-II Y III'!T127</f>
        <v>0</v>
      </c>
      <c r="U125" s="227">
        <f>+'0BJ PROGR. I-II Y III'!U127</f>
        <v>0</v>
      </c>
      <c r="V125" s="243">
        <f>+'0BJ PROGR. I-II Y III'!V127</f>
        <v>0</v>
      </c>
      <c r="W125" s="239">
        <f>+'0BJ PROGR. I-II Y III'!W127</f>
        <v>0</v>
      </c>
      <c r="X125" s="227">
        <f>SUM(V125:W125)</f>
        <v>0</v>
      </c>
      <c r="Y125" s="239">
        <f>+'0BJ PROGR. I-II Y III'!Y127</f>
        <v>0</v>
      </c>
      <c r="Z125" s="239">
        <f>+'0BJ PROGR. I-II Y III'!Z127</f>
        <v>0</v>
      </c>
      <c r="AA125" s="239">
        <f>+'0BJ PROGR. I-II Y III'!AA127</f>
        <v>0</v>
      </c>
      <c r="AB125" s="209">
        <f>SUM(Y125:AA125)</f>
        <v>0</v>
      </c>
      <c r="AC125" s="226">
        <f>+'0BJ PROGR. I-II Y III'!AC127</f>
        <v>0</v>
      </c>
      <c r="AD125" s="209">
        <f>+'0BJ PROGR. I-II Y III'!AD127</f>
        <v>0</v>
      </c>
      <c r="AE125" s="209">
        <f>+'0BJ PROGR. I-II Y III'!AE127</f>
        <v>0</v>
      </c>
      <c r="AF125" s="209">
        <f>+'0BJ PROGR. I-II Y III'!AF127</f>
        <v>0</v>
      </c>
      <c r="AG125" s="209">
        <f>+'0BJ PROGR. I-II Y III'!AG127</f>
        <v>0</v>
      </c>
      <c r="AH125" s="209">
        <f>+'0BJ PROGR. I-II Y III'!AH127</f>
        <v>0</v>
      </c>
      <c r="AI125" s="209">
        <f>+'0BJ PROGR. I-II Y III'!AI127</f>
        <v>0</v>
      </c>
      <c r="AJ125" s="208">
        <f>+Q125+R125+S125+T125+U125++X125+AB125+AC125+AD125+AE125+AF125+AG125+AH125+AI125</f>
        <v>0</v>
      </c>
      <c r="AK125" s="209"/>
      <c r="AL125" s="208">
        <v>0</v>
      </c>
      <c r="AM125" s="209"/>
      <c r="AN125" s="208">
        <f>+O125+AJ125+AL125</f>
        <v>0</v>
      </c>
      <c r="AX125" s="20"/>
      <c r="AY125" s="20"/>
    </row>
    <row r="126" spans="1:51" s="21" customFormat="1" x14ac:dyDescent="0.25">
      <c r="A126" s="3"/>
      <c r="B126" s="3"/>
      <c r="C126" s="3"/>
      <c r="D126" s="3"/>
      <c r="E126" s="3"/>
      <c r="F126" s="3"/>
      <c r="G126" s="5" t="s">
        <v>976</v>
      </c>
      <c r="H126"/>
      <c r="I126" s="24" t="s">
        <v>608</v>
      </c>
      <c r="J126" s="25" t="s">
        <v>609</v>
      </c>
      <c r="K126" s="209"/>
      <c r="L126" s="209"/>
      <c r="M126" s="209"/>
      <c r="N126" s="209"/>
      <c r="O126" s="206"/>
      <c r="P126" s="42"/>
      <c r="Q126" s="226"/>
      <c r="R126" s="209"/>
      <c r="S126" s="209"/>
      <c r="T126" s="209"/>
      <c r="U126" s="227"/>
      <c r="V126" s="243"/>
      <c r="W126" s="239"/>
      <c r="X126" s="224"/>
      <c r="Y126" s="239"/>
      <c r="Z126" s="239"/>
      <c r="AA126" s="239"/>
      <c r="AB126" s="210"/>
      <c r="AC126" s="226"/>
      <c r="AD126" s="209"/>
      <c r="AE126" s="209"/>
      <c r="AF126" s="209"/>
      <c r="AG126" s="209"/>
      <c r="AH126" s="209"/>
      <c r="AI126" s="209"/>
      <c r="AJ126" s="208"/>
      <c r="AK126" s="209"/>
      <c r="AL126" s="208"/>
      <c r="AM126" s="209"/>
      <c r="AN126" s="206"/>
      <c r="AX126" s="20"/>
      <c r="AY126" s="20"/>
    </row>
    <row r="127" spans="1:51" s="21" customFormat="1" x14ac:dyDescent="0.25">
      <c r="A127" s="3"/>
      <c r="B127" s="3"/>
      <c r="C127" s="3"/>
      <c r="D127" s="3"/>
      <c r="E127" s="3"/>
      <c r="F127" s="3"/>
      <c r="G127" s="10" t="s">
        <v>976</v>
      </c>
      <c r="H127"/>
      <c r="I127" s="22" t="s">
        <v>610</v>
      </c>
      <c r="J127" s="23" t="s">
        <v>611</v>
      </c>
      <c r="K127" s="209">
        <f>+'0BJ PROGR. I-II Y III'!K129</f>
        <v>100000</v>
      </c>
      <c r="L127" s="209">
        <f>+'0BJ PROGR. I-II Y III'!L129</f>
        <v>0</v>
      </c>
      <c r="M127" s="209">
        <f>+'0BJ PROGR. I-II Y III'!M129</f>
        <v>0</v>
      </c>
      <c r="N127" s="209">
        <f>+'0BJ PROGR. I-II Y III'!N129</f>
        <v>0</v>
      </c>
      <c r="O127" s="208">
        <f t="shared" ref="O127:O133" si="29">SUM(K127:N127)</f>
        <v>100000</v>
      </c>
      <c r="P127" s="42"/>
      <c r="Q127" s="226">
        <f>+'0BJ PROGR. I-II Y III'!Q129</f>
        <v>31950</v>
      </c>
      <c r="R127" s="209">
        <f>+'0BJ PROGR. I-II Y III'!R129</f>
        <v>120000</v>
      </c>
      <c r="S127" s="209">
        <f>+'0BJ PROGR. I-II Y III'!S129</f>
        <v>0</v>
      </c>
      <c r="T127" s="209">
        <f>+'0BJ PROGR. I-II Y III'!T129</f>
        <v>0</v>
      </c>
      <c r="U127" s="227">
        <f>+'0BJ PROGR. I-II Y III'!U129</f>
        <v>0</v>
      </c>
      <c r="V127" s="243">
        <f>+'0BJ PROGR. I-II Y III'!V129</f>
        <v>0</v>
      </c>
      <c r="W127" s="239">
        <f>+'0BJ PROGR. I-II Y III'!W129</f>
        <v>0</v>
      </c>
      <c r="X127" s="227">
        <f t="shared" ref="X127:X133" si="30">SUM(V127:W127)</f>
        <v>0</v>
      </c>
      <c r="Y127" s="239">
        <f>+'0BJ PROGR. I-II Y III'!Y129</f>
        <v>0</v>
      </c>
      <c r="Z127" s="239">
        <f>+'0BJ PROGR. I-II Y III'!Z129</f>
        <v>0</v>
      </c>
      <c r="AA127" s="239">
        <f>+'0BJ PROGR. I-II Y III'!AA129</f>
        <v>0</v>
      </c>
      <c r="AB127" s="209">
        <f t="shared" ref="AB127:AB133" si="31">SUM(Y127:AA127)</f>
        <v>0</v>
      </c>
      <c r="AC127" s="226">
        <f>+'0BJ PROGR. I-II Y III'!AC129</f>
        <v>0</v>
      </c>
      <c r="AD127" s="209">
        <f>+'0BJ PROGR. I-II Y III'!AD129</f>
        <v>0</v>
      </c>
      <c r="AE127" s="209">
        <f>+'0BJ PROGR. I-II Y III'!AE129</f>
        <v>0</v>
      </c>
      <c r="AF127" s="209">
        <f>+'0BJ PROGR. I-II Y III'!AF129</f>
        <v>0</v>
      </c>
      <c r="AG127" s="209">
        <f>+'0BJ PROGR. I-II Y III'!AG129</f>
        <v>0</v>
      </c>
      <c r="AH127" s="209">
        <f>+'0BJ PROGR. I-II Y III'!AH129</f>
        <v>0</v>
      </c>
      <c r="AI127" s="209">
        <f>+'0BJ PROGR. I-II Y III'!AI129</f>
        <v>0</v>
      </c>
      <c r="AJ127" s="208">
        <f t="shared" ref="AJ127:AJ133" si="32">+Q127+R127+S127+T127+U127++X127+AB127+AC127+AD127+AE127+AF127+AG127+AH127+AI127</f>
        <v>151950</v>
      </c>
      <c r="AK127" s="209"/>
      <c r="AL127" s="208">
        <v>0</v>
      </c>
      <c r="AM127" s="209"/>
      <c r="AN127" s="208">
        <f t="shared" ref="AN127:AN133" si="33">+O127+AJ127+AL127</f>
        <v>251950</v>
      </c>
      <c r="AX127" s="20"/>
      <c r="AY127" s="20"/>
    </row>
    <row r="128" spans="1:51" s="21" customFormat="1" x14ac:dyDescent="0.25">
      <c r="A128" s="3"/>
      <c r="B128" s="3"/>
      <c r="C128" s="3"/>
      <c r="D128" s="3"/>
      <c r="E128" s="3"/>
      <c r="F128" s="3"/>
      <c r="G128" s="10" t="s">
        <v>976</v>
      </c>
      <c r="H128"/>
      <c r="I128" s="22" t="s">
        <v>612</v>
      </c>
      <c r="J128" s="23" t="s">
        <v>613</v>
      </c>
      <c r="K128" s="209">
        <f>+'0BJ PROGR. I-II Y III'!K130</f>
        <v>200000</v>
      </c>
      <c r="L128" s="209">
        <f>+'0BJ PROGR. I-II Y III'!L130</f>
        <v>0</v>
      </c>
      <c r="M128" s="209">
        <f>+'0BJ PROGR. I-II Y III'!M130</f>
        <v>0</v>
      </c>
      <c r="N128" s="209">
        <f>+'0BJ PROGR. I-II Y III'!N130</f>
        <v>0</v>
      </c>
      <c r="O128" s="208">
        <f t="shared" si="29"/>
        <v>200000</v>
      </c>
      <c r="P128" s="42"/>
      <c r="Q128" s="226">
        <f>+'0BJ PROGR. I-II Y III'!Q130</f>
        <v>0</v>
      </c>
      <c r="R128" s="209">
        <f>+'0BJ PROGR. I-II Y III'!R130</f>
        <v>0</v>
      </c>
      <c r="S128" s="209">
        <f>+'0BJ PROGR. I-II Y III'!S130</f>
        <v>0</v>
      </c>
      <c r="T128" s="209">
        <f>+'0BJ PROGR. I-II Y III'!T130</f>
        <v>0</v>
      </c>
      <c r="U128" s="227">
        <f>+'0BJ PROGR. I-II Y III'!U130</f>
        <v>0</v>
      </c>
      <c r="V128" s="243">
        <f>+'0BJ PROGR. I-II Y III'!V130</f>
        <v>0</v>
      </c>
      <c r="W128" s="239">
        <f>+'0BJ PROGR. I-II Y III'!W130</f>
        <v>0</v>
      </c>
      <c r="X128" s="227">
        <f t="shared" si="30"/>
        <v>0</v>
      </c>
      <c r="Y128" s="239">
        <f>+'0BJ PROGR. I-II Y III'!Y130</f>
        <v>0</v>
      </c>
      <c r="Z128" s="239">
        <f>+'0BJ PROGR. I-II Y III'!Z130</f>
        <v>0</v>
      </c>
      <c r="AA128" s="239">
        <f>+'0BJ PROGR. I-II Y III'!AA130</f>
        <v>0</v>
      </c>
      <c r="AB128" s="209">
        <f t="shared" si="31"/>
        <v>0</v>
      </c>
      <c r="AC128" s="226">
        <f>+'0BJ PROGR. I-II Y III'!AC130</f>
        <v>0</v>
      </c>
      <c r="AD128" s="209">
        <f>+'0BJ PROGR. I-II Y III'!AD130</f>
        <v>0</v>
      </c>
      <c r="AE128" s="209">
        <f>+'0BJ PROGR. I-II Y III'!AE130</f>
        <v>0</v>
      </c>
      <c r="AF128" s="209">
        <f>+'0BJ PROGR. I-II Y III'!AF130</f>
        <v>0</v>
      </c>
      <c r="AG128" s="209">
        <f>+'0BJ PROGR. I-II Y III'!AG130</f>
        <v>0</v>
      </c>
      <c r="AH128" s="209">
        <f>+'0BJ PROGR. I-II Y III'!AH130</f>
        <v>0</v>
      </c>
      <c r="AI128" s="209">
        <f>+'0BJ PROGR. I-II Y III'!AI130</f>
        <v>0</v>
      </c>
      <c r="AJ128" s="208">
        <f t="shared" si="32"/>
        <v>0</v>
      </c>
      <c r="AK128" s="209"/>
      <c r="AL128" s="208">
        <v>0</v>
      </c>
      <c r="AM128" s="209"/>
      <c r="AN128" s="208">
        <f t="shared" si="33"/>
        <v>200000</v>
      </c>
      <c r="AX128" s="20"/>
      <c r="AY128" s="20"/>
    </row>
    <row r="129" spans="1:51" s="21" customFormat="1" x14ac:dyDescent="0.25">
      <c r="A129" s="3"/>
      <c r="B129" s="3"/>
      <c r="C129" s="3"/>
      <c r="D129" s="3"/>
      <c r="E129" s="3"/>
      <c r="F129" s="3"/>
      <c r="G129" s="10" t="s">
        <v>976</v>
      </c>
      <c r="H129"/>
      <c r="I129" s="22" t="s">
        <v>614</v>
      </c>
      <c r="J129" s="23" t="s">
        <v>615</v>
      </c>
      <c r="K129" s="209">
        <f>+'0BJ PROGR. I-II Y III'!K131</f>
        <v>0</v>
      </c>
      <c r="L129" s="209">
        <f>+'0BJ PROGR. I-II Y III'!L131</f>
        <v>0</v>
      </c>
      <c r="M129" s="209">
        <f>+'0BJ PROGR. I-II Y III'!M131</f>
        <v>0</v>
      </c>
      <c r="N129" s="209">
        <f>+'0BJ PROGR. I-II Y III'!N131</f>
        <v>0</v>
      </c>
      <c r="O129" s="208">
        <f t="shared" si="29"/>
        <v>0</v>
      </c>
      <c r="P129" s="42"/>
      <c r="Q129" s="226">
        <f>+'0BJ PROGR. I-II Y III'!Q131</f>
        <v>0</v>
      </c>
      <c r="R129" s="209">
        <f>+'0BJ PROGR. I-II Y III'!R131</f>
        <v>0</v>
      </c>
      <c r="S129" s="209">
        <f>+'0BJ PROGR. I-II Y III'!S131</f>
        <v>0</v>
      </c>
      <c r="T129" s="209">
        <f>+'0BJ PROGR. I-II Y III'!T131</f>
        <v>0</v>
      </c>
      <c r="U129" s="227">
        <f>+'0BJ PROGR. I-II Y III'!U131</f>
        <v>0</v>
      </c>
      <c r="V129" s="243">
        <f>+'0BJ PROGR. I-II Y III'!V131</f>
        <v>0</v>
      </c>
      <c r="W129" s="239">
        <f>+'0BJ PROGR. I-II Y III'!W131</f>
        <v>0</v>
      </c>
      <c r="X129" s="227">
        <f t="shared" si="30"/>
        <v>0</v>
      </c>
      <c r="Y129" s="239">
        <f>+'0BJ PROGR. I-II Y III'!Y131</f>
        <v>0</v>
      </c>
      <c r="Z129" s="239">
        <f>+'0BJ PROGR. I-II Y III'!Z131</f>
        <v>0</v>
      </c>
      <c r="AA129" s="239">
        <f>+'0BJ PROGR. I-II Y III'!AA131</f>
        <v>0</v>
      </c>
      <c r="AB129" s="209">
        <f t="shared" si="31"/>
        <v>0</v>
      </c>
      <c r="AC129" s="226">
        <f>+'0BJ PROGR. I-II Y III'!AC131</f>
        <v>0</v>
      </c>
      <c r="AD129" s="209">
        <f>+'0BJ PROGR. I-II Y III'!AD131</f>
        <v>0</v>
      </c>
      <c r="AE129" s="209">
        <f>+'0BJ PROGR. I-II Y III'!AE131</f>
        <v>0</v>
      </c>
      <c r="AF129" s="209">
        <f>+'0BJ PROGR. I-II Y III'!AF131</f>
        <v>0</v>
      </c>
      <c r="AG129" s="209">
        <f>+'0BJ PROGR. I-II Y III'!AG131</f>
        <v>0</v>
      </c>
      <c r="AH129" s="209">
        <f>+'0BJ PROGR. I-II Y III'!AH131</f>
        <v>0</v>
      </c>
      <c r="AI129" s="209">
        <f>+'0BJ PROGR. I-II Y III'!AI131</f>
        <v>0</v>
      </c>
      <c r="AJ129" s="208">
        <f t="shared" si="32"/>
        <v>0</v>
      </c>
      <c r="AK129" s="209"/>
      <c r="AL129" s="208">
        <v>0</v>
      </c>
      <c r="AM129" s="209"/>
      <c r="AN129" s="208">
        <f t="shared" si="33"/>
        <v>0</v>
      </c>
      <c r="AX129" s="20"/>
      <c r="AY129" s="20"/>
    </row>
    <row r="130" spans="1:51" s="21" customFormat="1" x14ac:dyDescent="0.25">
      <c r="A130" s="3"/>
      <c r="B130" s="3"/>
      <c r="C130" s="3"/>
      <c r="D130" s="3"/>
      <c r="E130" s="3"/>
      <c r="F130" s="3"/>
      <c r="G130" s="10" t="s">
        <v>976</v>
      </c>
      <c r="H130"/>
      <c r="I130" s="22" t="s">
        <v>616</v>
      </c>
      <c r="J130" s="23" t="s">
        <v>617</v>
      </c>
      <c r="K130" s="209">
        <f>+'0BJ PROGR. I-II Y III'!K132</f>
        <v>675000</v>
      </c>
      <c r="L130" s="209">
        <f>+'0BJ PROGR. I-II Y III'!L132</f>
        <v>100000</v>
      </c>
      <c r="M130" s="209">
        <f>+'0BJ PROGR. I-II Y III'!M132</f>
        <v>0</v>
      </c>
      <c r="N130" s="209">
        <f>+'0BJ PROGR. I-II Y III'!N132</f>
        <v>0</v>
      </c>
      <c r="O130" s="208">
        <f t="shared" si="29"/>
        <v>775000</v>
      </c>
      <c r="P130" s="42"/>
      <c r="Q130" s="226">
        <f>+'0BJ PROGR. I-II Y III'!Q132</f>
        <v>0</v>
      </c>
      <c r="R130" s="209">
        <f>+'0BJ PROGR. I-II Y III'!R132</f>
        <v>0</v>
      </c>
      <c r="S130" s="209">
        <f>+'0BJ PROGR. I-II Y III'!S132</f>
        <v>0</v>
      </c>
      <c r="T130" s="209">
        <f>+'0BJ PROGR. I-II Y III'!T132</f>
        <v>0</v>
      </c>
      <c r="U130" s="227">
        <f>+'0BJ PROGR. I-II Y III'!U132</f>
        <v>0</v>
      </c>
      <c r="V130" s="243">
        <f>+'0BJ PROGR. I-II Y III'!V132</f>
        <v>0</v>
      </c>
      <c r="W130" s="239">
        <f>+'0BJ PROGR. I-II Y III'!W132</f>
        <v>0</v>
      </c>
      <c r="X130" s="227">
        <f t="shared" si="30"/>
        <v>0</v>
      </c>
      <c r="Y130" s="239">
        <f>+'0BJ PROGR. I-II Y III'!Y132</f>
        <v>0</v>
      </c>
      <c r="Z130" s="239">
        <f>+'0BJ PROGR. I-II Y III'!Z132</f>
        <v>0</v>
      </c>
      <c r="AA130" s="239">
        <f>+'0BJ PROGR. I-II Y III'!AA132</f>
        <v>0</v>
      </c>
      <c r="AB130" s="209">
        <f t="shared" si="31"/>
        <v>0</v>
      </c>
      <c r="AC130" s="226">
        <f>+'0BJ PROGR. I-II Y III'!AC132</f>
        <v>0</v>
      </c>
      <c r="AD130" s="209">
        <f>+'0BJ PROGR. I-II Y III'!AD132</f>
        <v>0</v>
      </c>
      <c r="AE130" s="209">
        <f>+'0BJ PROGR. I-II Y III'!AE132</f>
        <v>0</v>
      </c>
      <c r="AF130" s="209">
        <f>+'0BJ PROGR. I-II Y III'!AF132</f>
        <v>0</v>
      </c>
      <c r="AG130" s="209">
        <f>+'0BJ PROGR. I-II Y III'!AG132</f>
        <v>0</v>
      </c>
      <c r="AH130" s="209">
        <f>+'0BJ PROGR. I-II Y III'!AH132</f>
        <v>0</v>
      </c>
      <c r="AI130" s="209">
        <f>+'0BJ PROGR. I-II Y III'!AI132</f>
        <v>0</v>
      </c>
      <c r="AJ130" s="208">
        <f t="shared" si="32"/>
        <v>0</v>
      </c>
      <c r="AK130" s="209"/>
      <c r="AL130" s="208">
        <v>0</v>
      </c>
      <c r="AM130" s="209"/>
      <c r="AN130" s="208">
        <f t="shared" si="33"/>
        <v>775000</v>
      </c>
      <c r="AX130" s="20"/>
      <c r="AY130" s="20"/>
    </row>
    <row r="131" spans="1:51" s="21" customFormat="1" x14ac:dyDescent="0.25">
      <c r="A131" s="3"/>
      <c r="B131" s="3"/>
      <c r="C131" s="3"/>
      <c r="D131" s="3"/>
      <c r="E131" s="3"/>
      <c r="F131" s="3"/>
      <c r="G131" s="10" t="s">
        <v>976</v>
      </c>
      <c r="H131"/>
      <c r="I131" s="22" t="s">
        <v>618</v>
      </c>
      <c r="J131" s="23" t="s">
        <v>619</v>
      </c>
      <c r="K131" s="209">
        <f>+'0BJ PROGR. I-II Y III'!K133</f>
        <v>0</v>
      </c>
      <c r="L131" s="209">
        <f>+'0BJ PROGR. I-II Y III'!L133</f>
        <v>0</v>
      </c>
      <c r="M131" s="209">
        <f>+'0BJ PROGR. I-II Y III'!M133</f>
        <v>0</v>
      </c>
      <c r="N131" s="209">
        <f>+'0BJ PROGR. I-II Y III'!N133</f>
        <v>0</v>
      </c>
      <c r="O131" s="208">
        <f t="shared" si="29"/>
        <v>0</v>
      </c>
      <c r="P131" s="42"/>
      <c r="Q131" s="226">
        <f>+'0BJ PROGR. I-II Y III'!Q133</f>
        <v>0</v>
      </c>
      <c r="R131" s="209">
        <f>+'0BJ PROGR. I-II Y III'!R133</f>
        <v>0</v>
      </c>
      <c r="S131" s="209">
        <f>+'0BJ PROGR. I-II Y III'!S133</f>
        <v>0</v>
      </c>
      <c r="T131" s="209">
        <f>+'0BJ PROGR. I-II Y III'!T133</f>
        <v>0</v>
      </c>
      <c r="U131" s="227">
        <f>+'0BJ PROGR. I-II Y III'!U133</f>
        <v>0</v>
      </c>
      <c r="V131" s="243">
        <f>+'0BJ PROGR. I-II Y III'!V133</f>
        <v>0</v>
      </c>
      <c r="W131" s="239">
        <f>+'0BJ PROGR. I-II Y III'!W133</f>
        <v>0</v>
      </c>
      <c r="X131" s="227">
        <f t="shared" si="30"/>
        <v>0</v>
      </c>
      <c r="Y131" s="239">
        <f>+'0BJ PROGR. I-II Y III'!Y133</f>
        <v>0</v>
      </c>
      <c r="Z131" s="239">
        <f>+'0BJ PROGR. I-II Y III'!Z133</f>
        <v>0</v>
      </c>
      <c r="AA131" s="239">
        <f>+'0BJ PROGR. I-II Y III'!AA133</f>
        <v>0</v>
      </c>
      <c r="AB131" s="209">
        <f t="shared" si="31"/>
        <v>0</v>
      </c>
      <c r="AC131" s="226">
        <f>+'0BJ PROGR. I-II Y III'!AC133</f>
        <v>0</v>
      </c>
      <c r="AD131" s="209">
        <f>+'0BJ PROGR. I-II Y III'!AD133</f>
        <v>0</v>
      </c>
      <c r="AE131" s="209">
        <f>+'0BJ PROGR. I-II Y III'!AE133</f>
        <v>0</v>
      </c>
      <c r="AF131" s="209">
        <f>+'0BJ PROGR. I-II Y III'!AF133</f>
        <v>0</v>
      </c>
      <c r="AG131" s="209">
        <f>+'0BJ PROGR. I-II Y III'!AG133</f>
        <v>0</v>
      </c>
      <c r="AH131" s="209">
        <f>+'0BJ PROGR. I-II Y III'!AH133</f>
        <v>0</v>
      </c>
      <c r="AI131" s="209">
        <f>+'0BJ PROGR. I-II Y III'!AI133</f>
        <v>0</v>
      </c>
      <c r="AJ131" s="208">
        <f t="shared" si="32"/>
        <v>0</v>
      </c>
      <c r="AK131" s="209"/>
      <c r="AL131" s="208">
        <v>0</v>
      </c>
      <c r="AM131" s="209"/>
      <c r="AN131" s="208">
        <f t="shared" si="33"/>
        <v>0</v>
      </c>
      <c r="AX131" s="20"/>
      <c r="AY131" s="20"/>
    </row>
    <row r="132" spans="1:51" s="21" customFormat="1" x14ac:dyDescent="0.25">
      <c r="A132" s="3"/>
      <c r="B132" s="3"/>
      <c r="C132" s="3"/>
      <c r="D132" s="3"/>
      <c r="E132" s="3"/>
      <c r="F132" s="3"/>
      <c r="G132" s="10" t="s">
        <v>976</v>
      </c>
      <c r="H132"/>
      <c r="I132" s="22" t="s">
        <v>620</v>
      </c>
      <c r="J132" s="23" t="s">
        <v>621</v>
      </c>
      <c r="K132" s="209">
        <f>+'0BJ PROGR. I-II Y III'!K134</f>
        <v>0</v>
      </c>
      <c r="L132" s="209">
        <f>+'0BJ PROGR. I-II Y III'!L134</f>
        <v>0</v>
      </c>
      <c r="M132" s="209">
        <f>+'0BJ PROGR. I-II Y III'!M134</f>
        <v>0</v>
      </c>
      <c r="N132" s="209">
        <f>+'0BJ PROGR. I-II Y III'!N134</f>
        <v>0</v>
      </c>
      <c r="O132" s="208">
        <f t="shared" si="29"/>
        <v>0</v>
      </c>
      <c r="P132" s="42"/>
      <c r="Q132" s="226">
        <f>+'0BJ PROGR. I-II Y III'!Q134</f>
        <v>0</v>
      </c>
      <c r="R132" s="209">
        <f>+'0BJ PROGR. I-II Y III'!R134</f>
        <v>0</v>
      </c>
      <c r="S132" s="209">
        <f>+'0BJ PROGR. I-II Y III'!S134</f>
        <v>0</v>
      </c>
      <c r="T132" s="209">
        <f>+'0BJ PROGR. I-II Y III'!T134</f>
        <v>0</v>
      </c>
      <c r="U132" s="227">
        <f>+'0BJ PROGR. I-II Y III'!U134</f>
        <v>0</v>
      </c>
      <c r="V132" s="243">
        <f>+'0BJ PROGR. I-II Y III'!V134</f>
        <v>0</v>
      </c>
      <c r="W132" s="239">
        <f>+'0BJ PROGR. I-II Y III'!W134</f>
        <v>0</v>
      </c>
      <c r="X132" s="227">
        <f t="shared" si="30"/>
        <v>0</v>
      </c>
      <c r="Y132" s="239">
        <f>+'0BJ PROGR. I-II Y III'!Y134</f>
        <v>0</v>
      </c>
      <c r="Z132" s="239">
        <f>+'0BJ PROGR. I-II Y III'!Z134</f>
        <v>0</v>
      </c>
      <c r="AA132" s="239">
        <f>+'0BJ PROGR. I-II Y III'!AA134</f>
        <v>0</v>
      </c>
      <c r="AB132" s="209">
        <f t="shared" si="31"/>
        <v>0</v>
      </c>
      <c r="AC132" s="226">
        <f>+'0BJ PROGR. I-II Y III'!AC134</f>
        <v>0</v>
      </c>
      <c r="AD132" s="209">
        <f>+'0BJ PROGR. I-II Y III'!AD134</f>
        <v>0</v>
      </c>
      <c r="AE132" s="209">
        <f>+'0BJ PROGR. I-II Y III'!AE134</f>
        <v>0</v>
      </c>
      <c r="AF132" s="209">
        <f>+'0BJ PROGR. I-II Y III'!AF134</f>
        <v>0</v>
      </c>
      <c r="AG132" s="209">
        <f>+'0BJ PROGR. I-II Y III'!AG134</f>
        <v>0</v>
      </c>
      <c r="AH132" s="209">
        <f>+'0BJ PROGR. I-II Y III'!AH134</f>
        <v>0</v>
      </c>
      <c r="AI132" s="209">
        <f>+'0BJ PROGR. I-II Y III'!AI134</f>
        <v>0</v>
      </c>
      <c r="AJ132" s="208">
        <f t="shared" si="32"/>
        <v>0</v>
      </c>
      <c r="AK132" s="209"/>
      <c r="AL132" s="208">
        <v>0</v>
      </c>
      <c r="AM132" s="209"/>
      <c r="AN132" s="208">
        <f t="shared" si="33"/>
        <v>0</v>
      </c>
      <c r="AX132" s="20"/>
      <c r="AY132" s="20"/>
    </row>
    <row r="133" spans="1:51" s="21" customFormat="1" x14ac:dyDescent="0.25">
      <c r="A133" s="3"/>
      <c r="B133" s="3"/>
      <c r="C133" s="3"/>
      <c r="D133" s="3"/>
      <c r="E133" s="3"/>
      <c r="F133" s="3"/>
      <c r="G133" s="10" t="s">
        <v>976</v>
      </c>
      <c r="H133"/>
      <c r="I133" s="22" t="s">
        <v>622</v>
      </c>
      <c r="J133" s="23" t="s">
        <v>623</v>
      </c>
      <c r="K133" s="209">
        <f>+'0BJ PROGR. I-II Y III'!K135</f>
        <v>200000</v>
      </c>
      <c r="L133" s="209">
        <f>+'0BJ PROGR. I-II Y III'!L135</f>
        <v>0</v>
      </c>
      <c r="M133" s="209">
        <f>+'0BJ PROGR. I-II Y III'!M135</f>
        <v>0</v>
      </c>
      <c r="N133" s="209">
        <f>+'0BJ PROGR. I-II Y III'!N135</f>
        <v>0</v>
      </c>
      <c r="O133" s="208">
        <f t="shared" si="29"/>
        <v>200000</v>
      </c>
      <c r="P133" s="42"/>
      <c r="Q133" s="226">
        <f>+'0BJ PROGR. I-II Y III'!Q135</f>
        <v>0</v>
      </c>
      <c r="R133" s="209">
        <f>+'0BJ PROGR. I-II Y III'!R135</f>
        <v>0</v>
      </c>
      <c r="S133" s="209">
        <f>+'0BJ PROGR. I-II Y III'!S135</f>
        <v>0</v>
      </c>
      <c r="T133" s="209">
        <f>+'0BJ PROGR. I-II Y III'!T135</f>
        <v>0</v>
      </c>
      <c r="U133" s="227">
        <f>+'0BJ PROGR. I-II Y III'!U135</f>
        <v>0</v>
      </c>
      <c r="V133" s="243">
        <f>+'0BJ PROGR. I-II Y III'!V135</f>
        <v>0</v>
      </c>
      <c r="W133" s="239">
        <f>+'0BJ PROGR. I-II Y III'!W135</f>
        <v>0</v>
      </c>
      <c r="X133" s="227">
        <f t="shared" si="30"/>
        <v>0</v>
      </c>
      <c r="Y133" s="239">
        <f>+'0BJ PROGR. I-II Y III'!Y135</f>
        <v>0</v>
      </c>
      <c r="Z133" s="239">
        <f>+'0BJ PROGR. I-II Y III'!Z135</f>
        <v>0</v>
      </c>
      <c r="AA133" s="239">
        <f>+'0BJ PROGR. I-II Y III'!AA135</f>
        <v>0</v>
      </c>
      <c r="AB133" s="209">
        <f t="shared" si="31"/>
        <v>0</v>
      </c>
      <c r="AC133" s="226">
        <f>+'0BJ PROGR. I-II Y III'!AC135</f>
        <v>0</v>
      </c>
      <c r="AD133" s="209">
        <f>+'0BJ PROGR. I-II Y III'!AD135</f>
        <v>0</v>
      </c>
      <c r="AE133" s="209">
        <f>+'0BJ PROGR. I-II Y III'!AE135</f>
        <v>0</v>
      </c>
      <c r="AF133" s="209">
        <f>+'0BJ PROGR. I-II Y III'!AF135</f>
        <v>0</v>
      </c>
      <c r="AG133" s="209">
        <f>+'0BJ PROGR. I-II Y III'!AG135</f>
        <v>0</v>
      </c>
      <c r="AH133" s="209">
        <f>+'0BJ PROGR. I-II Y III'!AH135</f>
        <v>0</v>
      </c>
      <c r="AI133" s="209">
        <f>+'0BJ PROGR. I-II Y III'!AI135</f>
        <v>0</v>
      </c>
      <c r="AJ133" s="208">
        <f t="shared" si="32"/>
        <v>0</v>
      </c>
      <c r="AK133" s="209"/>
      <c r="AL133" s="208">
        <v>0</v>
      </c>
      <c r="AM133" s="209"/>
      <c r="AN133" s="208">
        <f t="shared" si="33"/>
        <v>200000</v>
      </c>
      <c r="AX133" s="20"/>
      <c r="AY133" s="20"/>
    </row>
    <row r="134" spans="1:51" s="21" customFormat="1" x14ac:dyDescent="0.25">
      <c r="A134" s="3"/>
      <c r="B134" s="3"/>
      <c r="C134" s="3"/>
      <c r="D134" s="3"/>
      <c r="E134" s="3"/>
      <c r="F134" s="3"/>
      <c r="G134" s="5" t="s">
        <v>976</v>
      </c>
      <c r="H134"/>
      <c r="I134" s="24" t="s">
        <v>624</v>
      </c>
      <c r="J134" s="25" t="s">
        <v>625</v>
      </c>
      <c r="K134" s="209"/>
      <c r="L134" s="209"/>
      <c r="M134" s="209"/>
      <c r="N134" s="209"/>
      <c r="O134" s="206"/>
      <c r="P134" s="42"/>
      <c r="Q134" s="226"/>
      <c r="R134" s="209"/>
      <c r="S134" s="209"/>
      <c r="T134" s="209"/>
      <c r="U134" s="227"/>
      <c r="V134" s="243"/>
      <c r="W134" s="239"/>
      <c r="X134" s="224"/>
      <c r="Y134" s="239"/>
      <c r="Z134" s="239"/>
      <c r="AA134" s="239"/>
      <c r="AB134" s="210"/>
      <c r="AC134" s="226"/>
      <c r="AD134" s="209"/>
      <c r="AE134" s="209"/>
      <c r="AF134" s="209"/>
      <c r="AG134" s="209"/>
      <c r="AH134" s="209"/>
      <c r="AI134" s="209"/>
      <c r="AJ134" s="208"/>
      <c r="AK134" s="209"/>
      <c r="AL134" s="208"/>
      <c r="AM134" s="209"/>
      <c r="AN134" s="206"/>
      <c r="AX134" s="20"/>
      <c r="AY134" s="20"/>
    </row>
    <row r="135" spans="1:51" s="21" customFormat="1" x14ac:dyDescent="0.25">
      <c r="A135" s="3"/>
      <c r="B135" s="3"/>
      <c r="C135" s="3"/>
      <c r="D135" s="3"/>
      <c r="E135" s="3"/>
      <c r="F135" s="3"/>
      <c r="G135" s="10" t="s">
        <v>976</v>
      </c>
      <c r="H135"/>
      <c r="I135" s="22" t="s">
        <v>626</v>
      </c>
      <c r="J135" s="23" t="s">
        <v>627</v>
      </c>
      <c r="K135" s="209">
        <f>+'0BJ PROGR. I-II Y III'!K137</f>
        <v>485000</v>
      </c>
      <c r="L135" s="209">
        <f>+'0BJ PROGR. I-II Y III'!L137</f>
        <v>0</v>
      </c>
      <c r="M135" s="209">
        <f>+'0BJ PROGR. I-II Y III'!M137</f>
        <v>0</v>
      </c>
      <c r="N135" s="209">
        <f>+'0BJ PROGR. I-II Y III'!N137</f>
        <v>0</v>
      </c>
      <c r="O135" s="208">
        <f>SUM(K135:N135)</f>
        <v>485000</v>
      </c>
      <c r="P135" s="42"/>
      <c r="Q135" s="226">
        <f>+'0BJ PROGR. I-II Y III'!Q137</f>
        <v>319500</v>
      </c>
      <c r="R135" s="209">
        <f>+'0BJ PROGR. I-II Y III'!R137</f>
        <v>400000</v>
      </c>
      <c r="S135" s="209">
        <f>+'0BJ PROGR. I-II Y III'!S137</f>
        <v>0</v>
      </c>
      <c r="T135" s="209">
        <f>+'0BJ PROGR. I-II Y III'!T137</f>
        <v>0</v>
      </c>
      <c r="U135" s="227">
        <f>+'0BJ PROGR. I-II Y III'!U137</f>
        <v>0</v>
      </c>
      <c r="V135" s="243">
        <f>+'0BJ PROGR. I-II Y III'!V137</f>
        <v>0</v>
      </c>
      <c r="W135" s="239">
        <f>+'0BJ PROGR. I-II Y III'!W137</f>
        <v>0</v>
      </c>
      <c r="X135" s="227">
        <f>SUM(V135:W135)</f>
        <v>0</v>
      </c>
      <c r="Y135" s="239">
        <f>+'0BJ PROGR. I-II Y III'!Y137</f>
        <v>0</v>
      </c>
      <c r="Z135" s="239">
        <f>+'0BJ PROGR. I-II Y III'!Z137</f>
        <v>0</v>
      </c>
      <c r="AA135" s="239">
        <f>+'0BJ PROGR. I-II Y III'!AA137</f>
        <v>0</v>
      </c>
      <c r="AB135" s="209">
        <f>SUM(Y135:AA135)</f>
        <v>0</v>
      </c>
      <c r="AC135" s="226">
        <f>+'0BJ PROGR. I-II Y III'!AC137</f>
        <v>0</v>
      </c>
      <c r="AD135" s="209">
        <f>+'0BJ PROGR. I-II Y III'!AD137</f>
        <v>0</v>
      </c>
      <c r="AE135" s="209">
        <f>+'0BJ PROGR. I-II Y III'!AE137</f>
        <v>0</v>
      </c>
      <c r="AF135" s="209">
        <f>+'0BJ PROGR. I-II Y III'!AF137</f>
        <v>0</v>
      </c>
      <c r="AG135" s="209">
        <f>+'0BJ PROGR. I-II Y III'!AG137</f>
        <v>0</v>
      </c>
      <c r="AH135" s="209">
        <f>+'0BJ PROGR. I-II Y III'!AH137</f>
        <v>0</v>
      </c>
      <c r="AI135" s="209">
        <f>+'0BJ PROGR. I-II Y III'!AI137</f>
        <v>0</v>
      </c>
      <c r="AJ135" s="208">
        <f>+Q135+R135+S135+T135+U135++X135+AB135+AC135+AD135+AE135+AF135+AG135+AH135+AI135</f>
        <v>719500</v>
      </c>
      <c r="AK135" s="209"/>
      <c r="AL135" s="208">
        <v>0</v>
      </c>
      <c r="AM135" s="209"/>
      <c r="AN135" s="208">
        <f>+O135+AJ135+AL135</f>
        <v>1204500</v>
      </c>
      <c r="AX135" s="20"/>
      <c r="AY135" s="20"/>
    </row>
    <row r="136" spans="1:51" s="21" customFormat="1" x14ac:dyDescent="0.25">
      <c r="A136" s="3"/>
      <c r="B136" s="3"/>
      <c r="C136" s="3"/>
      <c r="D136" s="3"/>
      <c r="E136" s="3"/>
      <c r="F136" s="3"/>
      <c r="G136" s="10" t="s">
        <v>976</v>
      </c>
      <c r="H136"/>
      <c r="I136" s="22" t="s">
        <v>628</v>
      </c>
      <c r="J136" s="23" t="s">
        <v>629</v>
      </c>
      <c r="K136" s="209">
        <f>+'0BJ PROGR. I-II Y III'!K138</f>
        <v>1500000</v>
      </c>
      <c r="L136" s="209">
        <f>+'0BJ PROGR. I-II Y III'!L138</f>
        <v>0</v>
      </c>
      <c r="M136" s="209">
        <f>+'0BJ PROGR. I-II Y III'!M138</f>
        <v>0</v>
      </c>
      <c r="N136" s="209">
        <f>+'0BJ PROGR. I-II Y III'!N138</f>
        <v>0</v>
      </c>
      <c r="O136" s="208">
        <f>SUM(K136:N136)</f>
        <v>1500000</v>
      </c>
      <c r="P136" s="42"/>
      <c r="Q136" s="226">
        <f>+'0BJ PROGR. I-II Y III'!Q138</f>
        <v>142000</v>
      </c>
      <c r="R136" s="209">
        <f>+'0BJ PROGR. I-II Y III'!R138</f>
        <v>9000000</v>
      </c>
      <c r="S136" s="209">
        <f>+'0BJ PROGR. I-II Y III'!S138</f>
        <v>0</v>
      </c>
      <c r="T136" s="209">
        <f>+'0BJ PROGR. I-II Y III'!T138</f>
        <v>0</v>
      </c>
      <c r="U136" s="227">
        <f>+'0BJ PROGR. I-II Y III'!U138</f>
        <v>0</v>
      </c>
      <c r="V136" s="243">
        <f>+'0BJ PROGR. I-II Y III'!V138</f>
        <v>0</v>
      </c>
      <c r="W136" s="239">
        <f>+'0BJ PROGR. I-II Y III'!W138</f>
        <v>0</v>
      </c>
      <c r="X136" s="227">
        <f>SUM(V136:W136)</f>
        <v>0</v>
      </c>
      <c r="Y136" s="239">
        <f>+'0BJ PROGR. I-II Y III'!Y138</f>
        <v>0</v>
      </c>
      <c r="Z136" s="239">
        <f>+'0BJ PROGR. I-II Y III'!Z138</f>
        <v>0</v>
      </c>
      <c r="AA136" s="239">
        <f>+'0BJ PROGR. I-II Y III'!AA138</f>
        <v>0</v>
      </c>
      <c r="AB136" s="209">
        <f>SUM(Y136:AA136)</f>
        <v>0</v>
      </c>
      <c r="AC136" s="226">
        <f>+'0BJ PROGR. I-II Y III'!AC138</f>
        <v>0</v>
      </c>
      <c r="AD136" s="209">
        <f>+'0BJ PROGR. I-II Y III'!AD138</f>
        <v>0</v>
      </c>
      <c r="AE136" s="209">
        <f>+'0BJ PROGR. I-II Y III'!AE138</f>
        <v>0</v>
      </c>
      <c r="AF136" s="209">
        <f>+'0BJ PROGR. I-II Y III'!AF138</f>
        <v>0</v>
      </c>
      <c r="AG136" s="209">
        <f>+'0BJ PROGR. I-II Y III'!AG138</f>
        <v>0</v>
      </c>
      <c r="AH136" s="209">
        <f>+'0BJ PROGR. I-II Y III'!AH138</f>
        <v>0</v>
      </c>
      <c r="AI136" s="209">
        <f>+'0BJ PROGR. I-II Y III'!AI138</f>
        <v>0</v>
      </c>
      <c r="AJ136" s="208">
        <f>+Q136+R136+S136+T136+U136++X136+AB136+AC136+AD136+AE136+AF136+AG136+AH136+AI136</f>
        <v>9142000</v>
      </c>
      <c r="AK136" s="209"/>
      <c r="AL136" s="208">
        <v>0</v>
      </c>
      <c r="AM136" s="209"/>
      <c r="AN136" s="208">
        <f>+O136+AJ136+AL136</f>
        <v>10642000</v>
      </c>
      <c r="AX136" s="20"/>
      <c r="AY136" s="20"/>
    </row>
    <row r="137" spans="1:51" s="21" customFormat="1" x14ac:dyDescent="0.25">
      <c r="A137" s="3"/>
      <c r="B137" s="3"/>
      <c r="C137" s="3"/>
      <c r="D137" s="3"/>
      <c r="E137" s="3"/>
      <c r="F137" s="3"/>
      <c r="G137" s="5" t="s">
        <v>976</v>
      </c>
      <c r="H137"/>
      <c r="I137" s="24" t="s">
        <v>630</v>
      </c>
      <c r="J137" s="25" t="s">
        <v>631</v>
      </c>
      <c r="K137" s="209"/>
      <c r="L137" s="209"/>
      <c r="M137" s="209"/>
      <c r="N137" s="209"/>
      <c r="O137" s="206"/>
      <c r="P137" s="42"/>
      <c r="Q137" s="226"/>
      <c r="R137" s="209"/>
      <c r="S137" s="209"/>
      <c r="T137" s="209"/>
      <c r="U137" s="227"/>
      <c r="V137" s="243"/>
      <c r="W137" s="239"/>
      <c r="X137" s="224"/>
      <c r="Y137" s="239"/>
      <c r="Z137" s="239"/>
      <c r="AA137" s="239"/>
      <c r="AB137" s="210"/>
      <c r="AC137" s="226"/>
      <c r="AD137" s="209"/>
      <c r="AE137" s="209"/>
      <c r="AF137" s="209"/>
      <c r="AG137" s="209"/>
      <c r="AH137" s="209"/>
      <c r="AI137" s="209"/>
      <c r="AJ137" s="208"/>
      <c r="AK137" s="209"/>
      <c r="AL137" s="208"/>
      <c r="AM137" s="209"/>
      <c r="AN137" s="206"/>
      <c r="AX137" s="20"/>
      <c r="AY137" s="20"/>
    </row>
    <row r="138" spans="1:51" s="21" customFormat="1" x14ac:dyDescent="0.25">
      <c r="A138" s="3"/>
      <c r="B138" s="3"/>
      <c r="C138" s="3"/>
      <c r="D138" s="3"/>
      <c r="E138" s="3"/>
      <c r="F138" s="3"/>
      <c r="G138" s="10" t="s">
        <v>976</v>
      </c>
      <c r="H138"/>
      <c r="I138" s="22" t="s">
        <v>632</v>
      </c>
      <c r="J138" s="23" t="s">
        <v>633</v>
      </c>
      <c r="K138" s="209">
        <f>+'0BJ PROGR. I-II Y III'!K140</f>
        <v>0</v>
      </c>
      <c r="L138" s="209">
        <f>+'0BJ PROGR. I-II Y III'!L140</f>
        <v>0</v>
      </c>
      <c r="M138" s="209">
        <f>+'0BJ PROGR. I-II Y III'!M140</f>
        <v>0</v>
      </c>
      <c r="N138" s="209">
        <f>+'0BJ PROGR. I-II Y III'!N140</f>
        <v>0</v>
      </c>
      <c r="O138" s="208">
        <f>SUM(K138:N138)</f>
        <v>0</v>
      </c>
      <c r="P138" s="42"/>
      <c r="Q138" s="226">
        <f>+'0BJ PROGR. I-II Y III'!Q140</f>
        <v>0</v>
      </c>
      <c r="R138" s="209">
        <f>+'0BJ PROGR. I-II Y III'!R140</f>
        <v>0</v>
      </c>
      <c r="S138" s="209">
        <f>+'0BJ PROGR. I-II Y III'!S140</f>
        <v>0</v>
      </c>
      <c r="T138" s="209">
        <f>+'0BJ PROGR. I-II Y III'!T140</f>
        <v>0</v>
      </c>
      <c r="U138" s="227">
        <f>+'0BJ PROGR. I-II Y III'!U140</f>
        <v>0</v>
      </c>
      <c r="V138" s="243">
        <f>+'0BJ PROGR. I-II Y III'!V140</f>
        <v>0</v>
      </c>
      <c r="W138" s="239">
        <f>+'0BJ PROGR. I-II Y III'!W140</f>
        <v>0</v>
      </c>
      <c r="X138" s="227">
        <f>SUM(V138:W138)</f>
        <v>0</v>
      </c>
      <c r="Y138" s="239">
        <f>+'0BJ PROGR. I-II Y III'!Y140</f>
        <v>0</v>
      </c>
      <c r="Z138" s="239">
        <f>+'0BJ PROGR. I-II Y III'!Z140</f>
        <v>0</v>
      </c>
      <c r="AA138" s="239">
        <f>+'0BJ PROGR. I-II Y III'!AA140</f>
        <v>0</v>
      </c>
      <c r="AB138" s="209">
        <f>SUM(Y138:AA138)</f>
        <v>0</v>
      </c>
      <c r="AC138" s="226">
        <f>+'0BJ PROGR. I-II Y III'!AC140</f>
        <v>0</v>
      </c>
      <c r="AD138" s="209">
        <f>+'0BJ PROGR. I-II Y III'!AD140</f>
        <v>0</v>
      </c>
      <c r="AE138" s="209">
        <f>+'0BJ PROGR. I-II Y III'!AE140</f>
        <v>0</v>
      </c>
      <c r="AF138" s="209">
        <f>+'0BJ PROGR. I-II Y III'!AF140</f>
        <v>0</v>
      </c>
      <c r="AG138" s="209">
        <f>+'0BJ PROGR. I-II Y III'!AG140</f>
        <v>0</v>
      </c>
      <c r="AH138" s="209">
        <f>+'0BJ PROGR. I-II Y III'!AH140</f>
        <v>0</v>
      </c>
      <c r="AI138" s="209">
        <f>+'0BJ PROGR. I-II Y III'!AI140</f>
        <v>0</v>
      </c>
      <c r="AJ138" s="208">
        <f>+Q138+R138+S138+T138+U138++X138+AB138+AC138+AD138+AE138+AF138+AG138+AH138+AI138</f>
        <v>0</v>
      </c>
      <c r="AK138" s="209"/>
      <c r="AL138" s="208">
        <v>0</v>
      </c>
      <c r="AM138" s="209"/>
      <c r="AN138" s="208">
        <f>+O138+AJ138+AL138</f>
        <v>0</v>
      </c>
      <c r="AX138" s="20"/>
      <c r="AY138" s="20"/>
    </row>
    <row r="139" spans="1:51" s="21" customFormat="1" x14ac:dyDescent="0.25">
      <c r="A139" s="3"/>
      <c r="B139" s="3"/>
      <c r="C139" s="3"/>
      <c r="D139" s="3"/>
      <c r="E139" s="3"/>
      <c r="F139" s="3"/>
      <c r="G139" s="10" t="s">
        <v>976</v>
      </c>
      <c r="H139"/>
      <c r="I139" s="22" t="s">
        <v>634</v>
      </c>
      <c r="J139" s="23" t="s">
        <v>635</v>
      </c>
      <c r="K139" s="209">
        <f>+'0BJ PROGR. I-II Y III'!K141</f>
        <v>0</v>
      </c>
      <c r="L139" s="209">
        <f>+'0BJ PROGR. I-II Y III'!L141</f>
        <v>0</v>
      </c>
      <c r="M139" s="209">
        <f>+'0BJ PROGR. I-II Y III'!M141</f>
        <v>0</v>
      </c>
      <c r="N139" s="209">
        <f>+'0BJ PROGR. I-II Y III'!N141</f>
        <v>0</v>
      </c>
      <c r="O139" s="208">
        <f>SUM(K139:N139)</f>
        <v>0</v>
      </c>
      <c r="P139" s="42"/>
      <c r="Q139" s="226">
        <f>+'0BJ PROGR. I-II Y III'!Q141</f>
        <v>0</v>
      </c>
      <c r="R139" s="209">
        <f>+'0BJ PROGR. I-II Y III'!R141</f>
        <v>0</v>
      </c>
      <c r="S139" s="209">
        <f>+'0BJ PROGR. I-II Y III'!S141</f>
        <v>0</v>
      </c>
      <c r="T139" s="209">
        <f>+'0BJ PROGR. I-II Y III'!T141</f>
        <v>0</v>
      </c>
      <c r="U139" s="227">
        <f>+'0BJ PROGR. I-II Y III'!U141</f>
        <v>0</v>
      </c>
      <c r="V139" s="243">
        <f>+'0BJ PROGR. I-II Y III'!V141</f>
        <v>0</v>
      </c>
      <c r="W139" s="239">
        <f>+'0BJ PROGR. I-II Y III'!W141</f>
        <v>0</v>
      </c>
      <c r="X139" s="227">
        <f>SUM(V139:W139)</f>
        <v>0</v>
      </c>
      <c r="Y139" s="239">
        <f>+'0BJ PROGR. I-II Y III'!Y141</f>
        <v>0</v>
      </c>
      <c r="Z139" s="239">
        <f>+'0BJ PROGR. I-II Y III'!Z141</f>
        <v>0</v>
      </c>
      <c r="AA139" s="239">
        <f>+'0BJ PROGR. I-II Y III'!AA141</f>
        <v>0</v>
      </c>
      <c r="AB139" s="209">
        <f>SUM(Y139:AA139)</f>
        <v>0</v>
      </c>
      <c r="AC139" s="226">
        <f>+'0BJ PROGR. I-II Y III'!AC141</f>
        <v>0</v>
      </c>
      <c r="AD139" s="209">
        <f>+'0BJ PROGR. I-II Y III'!AD141</f>
        <v>0</v>
      </c>
      <c r="AE139" s="209">
        <f>+'0BJ PROGR. I-II Y III'!AE141</f>
        <v>0</v>
      </c>
      <c r="AF139" s="209">
        <f>+'0BJ PROGR. I-II Y III'!AF141</f>
        <v>0</v>
      </c>
      <c r="AG139" s="209">
        <f>+'0BJ PROGR. I-II Y III'!AG141</f>
        <v>0</v>
      </c>
      <c r="AH139" s="209">
        <f>+'0BJ PROGR. I-II Y III'!AH141</f>
        <v>0</v>
      </c>
      <c r="AI139" s="209">
        <f>+'0BJ PROGR. I-II Y III'!AI141</f>
        <v>0</v>
      </c>
      <c r="AJ139" s="208">
        <f>+Q139+R139+S139+T139+U139++X139+AB139+AC139+AD139+AE139+AF139+AG139+AH139+AI139</f>
        <v>0</v>
      </c>
      <c r="AK139" s="209"/>
      <c r="AL139" s="208">
        <v>0</v>
      </c>
      <c r="AM139" s="209"/>
      <c r="AN139" s="208">
        <f>+O139+AJ139+AL139</f>
        <v>0</v>
      </c>
      <c r="AX139" s="20"/>
      <c r="AY139" s="20"/>
    </row>
    <row r="140" spans="1:51" s="21" customFormat="1" x14ac:dyDescent="0.25">
      <c r="A140" s="3"/>
      <c r="B140" s="3"/>
      <c r="C140" s="3"/>
      <c r="D140" s="3"/>
      <c r="E140" s="3"/>
      <c r="F140" s="3"/>
      <c r="G140" s="10" t="s">
        <v>976</v>
      </c>
      <c r="H140"/>
      <c r="I140" s="22" t="s">
        <v>636</v>
      </c>
      <c r="J140" s="23" t="s">
        <v>637</v>
      </c>
      <c r="K140" s="209">
        <f>+'0BJ PROGR. I-II Y III'!K142</f>
        <v>0</v>
      </c>
      <c r="L140" s="209">
        <f>+'0BJ PROGR. I-II Y III'!L142</f>
        <v>0</v>
      </c>
      <c r="M140" s="209">
        <f>+'0BJ PROGR. I-II Y III'!M142</f>
        <v>0</v>
      </c>
      <c r="N140" s="209">
        <f>+'0BJ PROGR. I-II Y III'!N142</f>
        <v>0</v>
      </c>
      <c r="O140" s="208">
        <f>SUM(K140:N140)</f>
        <v>0</v>
      </c>
      <c r="P140" s="42"/>
      <c r="Q140" s="226">
        <f>+'0BJ PROGR. I-II Y III'!Q142</f>
        <v>0</v>
      </c>
      <c r="R140" s="209">
        <f>+'0BJ PROGR. I-II Y III'!R142</f>
        <v>0</v>
      </c>
      <c r="S140" s="209">
        <f>+'0BJ PROGR. I-II Y III'!S142</f>
        <v>0</v>
      </c>
      <c r="T140" s="209">
        <f>+'0BJ PROGR. I-II Y III'!T142</f>
        <v>0</v>
      </c>
      <c r="U140" s="227">
        <f>+'0BJ PROGR. I-II Y III'!U142</f>
        <v>0</v>
      </c>
      <c r="V140" s="243">
        <f>+'0BJ PROGR. I-II Y III'!V142</f>
        <v>0</v>
      </c>
      <c r="W140" s="239">
        <f>+'0BJ PROGR. I-II Y III'!W142</f>
        <v>0</v>
      </c>
      <c r="X140" s="227">
        <f>SUM(V140:W140)</f>
        <v>0</v>
      </c>
      <c r="Y140" s="239">
        <f>+'0BJ PROGR. I-II Y III'!Y142</f>
        <v>0</v>
      </c>
      <c r="Z140" s="239">
        <f>+'0BJ PROGR. I-II Y III'!Z142</f>
        <v>0</v>
      </c>
      <c r="AA140" s="239">
        <f>+'0BJ PROGR. I-II Y III'!AA142</f>
        <v>0</v>
      </c>
      <c r="AB140" s="209">
        <f>SUM(Y140:AA140)</f>
        <v>0</v>
      </c>
      <c r="AC140" s="226">
        <f>+'0BJ PROGR. I-II Y III'!AC142</f>
        <v>0</v>
      </c>
      <c r="AD140" s="209">
        <f>+'0BJ PROGR. I-II Y III'!AD142</f>
        <v>0</v>
      </c>
      <c r="AE140" s="209">
        <f>+'0BJ PROGR. I-II Y III'!AE142</f>
        <v>0</v>
      </c>
      <c r="AF140" s="209">
        <f>+'0BJ PROGR. I-II Y III'!AF142</f>
        <v>0</v>
      </c>
      <c r="AG140" s="209">
        <f>+'0BJ PROGR. I-II Y III'!AG142</f>
        <v>0</v>
      </c>
      <c r="AH140" s="209">
        <f>+'0BJ PROGR. I-II Y III'!AH142</f>
        <v>0</v>
      </c>
      <c r="AI140" s="209">
        <f>+'0BJ PROGR. I-II Y III'!AI142</f>
        <v>0</v>
      </c>
      <c r="AJ140" s="208">
        <f>+Q140+R140+S140+T140+U140++X140+AB140+AC140+AD140+AE140+AF140+AG140+AH140+AI140</f>
        <v>0</v>
      </c>
      <c r="AK140" s="209"/>
      <c r="AL140" s="208">
        <v>0</v>
      </c>
      <c r="AM140" s="209"/>
      <c r="AN140" s="208">
        <f>+O140+AJ140+AL140</f>
        <v>0</v>
      </c>
      <c r="AX140" s="20"/>
      <c r="AY140" s="20"/>
    </row>
    <row r="141" spans="1:51" s="21" customFormat="1" x14ac:dyDescent="0.25">
      <c r="A141" s="3"/>
      <c r="B141" s="3"/>
      <c r="C141" s="3"/>
      <c r="D141" s="3"/>
      <c r="E141" s="3"/>
      <c r="F141" s="3"/>
      <c r="G141" s="10" t="s">
        <v>976</v>
      </c>
      <c r="H141"/>
      <c r="I141" s="22" t="s">
        <v>638</v>
      </c>
      <c r="J141" s="23" t="s">
        <v>639</v>
      </c>
      <c r="K141" s="209">
        <f>+'0BJ PROGR. I-II Y III'!K143</f>
        <v>0</v>
      </c>
      <c r="L141" s="209">
        <f>+'0BJ PROGR. I-II Y III'!L143</f>
        <v>0</v>
      </c>
      <c r="M141" s="209">
        <f>+'0BJ PROGR. I-II Y III'!M143</f>
        <v>0</v>
      </c>
      <c r="N141" s="209">
        <f>+'0BJ PROGR. I-II Y III'!N143</f>
        <v>0</v>
      </c>
      <c r="O141" s="208">
        <f>SUM(K141:N141)</f>
        <v>0</v>
      </c>
      <c r="P141" s="42"/>
      <c r="Q141" s="226">
        <f>+'0BJ PROGR. I-II Y III'!Q143</f>
        <v>0</v>
      </c>
      <c r="R141" s="209">
        <f>+'0BJ PROGR. I-II Y III'!R143</f>
        <v>0</v>
      </c>
      <c r="S141" s="209">
        <f>+'0BJ PROGR. I-II Y III'!S143</f>
        <v>0</v>
      </c>
      <c r="T141" s="209">
        <f>+'0BJ PROGR. I-II Y III'!T143</f>
        <v>0</v>
      </c>
      <c r="U141" s="227">
        <f>+'0BJ PROGR. I-II Y III'!U143</f>
        <v>0</v>
      </c>
      <c r="V141" s="243">
        <f>+'0BJ PROGR. I-II Y III'!V143</f>
        <v>0</v>
      </c>
      <c r="W141" s="239">
        <f>+'0BJ PROGR. I-II Y III'!W143</f>
        <v>0</v>
      </c>
      <c r="X141" s="227">
        <f>SUM(V141:W141)</f>
        <v>0</v>
      </c>
      <c r="Y141" s="239">
        <f>+'0BJ PROGR. I-II Y III'!Y143</f>
        <v>0</v>
      </c>
      <c r="Z141" s="239">
        <f>+'0BJ PROGR. I-II Y III'!Z143</f>
        <v>0</v>
      </c>
      <c r="AA141" s="239">
        <f>+'0BJ PROGR. I-II Y III'!AA143</f>
        <v>0</v>
      </c>
      <c r="AB141" s="209">
        <f>SUM(Y141:AA141)</f>
        <v>0</v>
      </c>
      <c r="AC141" s="226">
        <f>+'0BJ PROGR. I-II Y III'!AC143</f>
        <v>0</v>
      </c>
      <c r="AD141" s="209">
        <f>+'0BJ PROGR. I-II Y III'!AD143</f>
        <v>0</v>
      </c>
      <c r="AE141" s="209">
        <f>+'0BJ PROGR. I-II Y III'!AE143</f>
        <v>0</v>
      </c>
      <c r="AF141" s="209">
        <f>+'0BJ PROGR. I-II Y III'!AF143</f>
        <v>0</v>
      </c>
      <c r="AG141" s="209">
        <f>+'0BJ PROGR. I-II Y III'!AG143</f>
        <v>0</v>
      </c>
      <c r="AH141" s="209">
        <f>+'0BJ PROGR. I-II Y III'!AH143</f>
        <v>0</v>
      </c>
      <c r="AI141" s="209">
        <f>+'0BJ PROGR. I-II Y III'!AI143</f>
        <v>0</v>
      </c>
      <c r="AJ141" s="208">
        <f>+Q141+R141+S141+T141+U141++X141+AB141+AC141+AD141+AE141+AF141+AG141+AH141+AI141</f>
        <v>0</v>
      </c>
      <c r="AK141" s="209"/>
      <c r="AL141" s="208">
        <v>0</v>
      </c>
      <c r="AM141" s="209"/>
      <c r="AN141" s="208">
        <f>+O141+AJ141+AL141</f>
        <v>0</v>
      </c>
      <c r="AX141" s="20"/>
      <c r="AY141" s="20"/>
    </row>
    <row r="142" spans="1:51" s="21" customFormat="1" x14ac:dyDescent="0.25">
      <c r="A142" s="3"/>
      <c r="B142" s="3"/>
      <c r="C142" s="3"/>
      <c r="D142" s="3"/>
      <c r="E142" s="3"/>
      <c r="F142" s="3"/>
      <c r="G142" s="5" t="s">
        <v>976</v>
      </c>
      <c r="H142"/>
      <c r="I142" s="24" t="s">
        <v>640</v>
      </c>
      <c r="J142" s="25" t="s">
        <v>641</v>
      </c>
      <c r="K142" s="209"/>
      <c r="L142" s="209"/>
      <c r="M142" s="209"/>
      <c r="N142" s="209"/>
      <c r="O142" s="206"/>
      <c r="P142" s="42"/>
      <c r="Q142" s="226"/>
      <c r="R142" s="209"/>
      <c r="S142" s="209"/>
      <c r="T142" s="209"/>
      <c r="U142" s="227"/>
      <c r="V142" s="243"/>
      <c r="W142" s="239"/>
      <c r="X142" s="224"/>
      <c r="Y142" s="239"/>
      <c r="Z142" s="239"/>
      <c r="AA142" s="239"/>
      <c r="AB142" s="210"/>
      <c r="AC142" s="226"/>
      <c r="AD142" s="209"/>
      <c r="AE142" s="209"/>
      <c r="AF142" s="209"/>
      <c r="AG142" s="209"/>
      <c r="AH142" s="209"/>
      <c r="AI142" s="209"/>
      <c r="AJ142" s="208"/>
      <c r="AK142" s="209"/>
      <c r="AL142" s="208"/>
      <c r="AM142" s="209"/>
      <c r="AN142" s="206"/>
      <c r="AX142" s="20"/>
      <c r="AY142" s="20"/>
    </row>
    <row r="143" spans="1:51" s="21" customFormat="1" x14ac:dyDescent="0.25">
      <c r="A143" s="3"/>
      <c r="B143" s="3"/>
      <c r="C143" s="3"/>
      <c r="D143" s="3"/>
      <c r="E143" s="3"/>
      <c r="F143" s="3"/>
      <c r="G143" s="10" t="s">
        <v>976</v>
      </c>
      <c r="H143"/>
      <c r="I143" s="22" t="s">
        <v>642</v>
      </c>
      <c r="J143" s="23" t="s">
        <v>643</v>
      </c>
      <c r="K143" s="209">
        <f>+'0BJ PROGR. I-II Y III'!K145</f>
        <v>2172050</v>
      </c>
      <c r="L143" s="209">
        <f>+'0BJ PROGR. I-II Y III'!L145</f>
        <v>600000</v>
      </c>
      <c r="M143" s="209">
        <f>+'0BJ PROGR. I-II Y III'!M145</f>
        <v>0</v>
      </c>
      <c r="N143" s="209">
        <f>+'0BJ PROGR. I-II Y III'!N145</f>
        <v>0</v>
      </c>
      <c r="O143" s="208">
        <f t="shared" ref="O143:O150" si="34">SUM(K143:N143)</f>
        <v>2772050</v>
      </c>
      <c r="P143" s="42"/>
      <c r="Q143" s="226">
        <f>+'0BJ PROGR. I-II Y III'!Q145</f>
        <v>0</v>
      </c>
      <c r="R143" s="209">
        <f>+'0BJ PROGR. I-II Y III'!R145</f>
        <v>26200</v>
      </c>
      <c r="S143" s="209">
        <f>+'0BJ PROGR. I-II Y III'!S145</f>
        <v>0</v>
      </c>
      <c r="T143" s="209">
        <f>+'0BJ PROGR. I-II Y III'!T145</f>
        <v>0</v>
      </c>
      <c r="U143" s="227">
        <f>+'0BJ PROGR. I-II Y III'!U145</f>
        <v>0</v>
      </c>
      <c r="V143" s="243">
        <f>+'0BJ PROGR. I-II Y III'!V145</f>
        <v>36522.400000000001</v>
      </c>
      <c r="W143" s="239">
        <f>+'0BJ PROGR. I-II Y III'!W145</f>
        <v>0</v>
      </c>
      <c r="X143" s="227">
        <f t="shared" ref="X143:X150" si="35">SUM(V143:W143)</f>
        <v>36522.400000000001</v>
      </c>
      <c r="Y143" s="239">
        <f>+'0BJ PROGR. I-II Y III'!Y145</f>
        <v>7100</v>
      </c>
      <c r="Z143" s="239">
        <f>+'0BJ PROGR. I-II Y III'!Z145</f>
        <v>49100</v>
      </c>
      <c r="AA143" s="239">
        <f>+'0BJ PROGR. I-II Y III'!AA145</f>
        <v>25000</v>
      </c>
      <c r="AB143" s="209">
        <f t="shared" ref="AB143:AB150" si="36">SUM(Y143:AA143)</f>
        <v>81200</v>
      </c>
      <c r="AC143" s="226">
        <f>+'0BJ PROGR. I-II Y III'!AC145</f>
        <v>0</v>
      </c>
      <c r="AD143" s="209">
        <f>+'0BJ PROGR. I-II Y III'!AD145</f>
        <v>0</v>
      </c>
      <c r="AE143" s="209">
        <f>+'0BJ PROGR. I-II Y III'!AE145</f>
        <v>0</v>
      </c>
      <c r="AF143" s="209">
        <f>+'0BJ PROGR. I-II Y III'!AF145</f>
        <v>0</v>
      </c>
      <c r="AG143" s="209">
        <f>+'0BJ PROGR. I-II Y III'!AG145</f>
        <v>0</v>
      </c>
      <c r="AH143" s="209">
        <f>+'0BJ PROGR. I-II Y III'!AH145</f>
        <v>0</v>
      </c>
      <c r="AI143" s="209">
        <f>+'0BJ PROGR. I-II Y III'!AI145</f>
        <v>0</v>
      </c>
      <c r="AJ143" s="208">
        <f t="shared" ref="AJ143:AJ150" si="37">+Q143+R143+S143+T143+U143++X143+AB143+AC143+AD143+AE143+AF143+AG143+AH143+AI143</f>
        <v>143922.4</v>
      </c>
      <c r="AK143" s="209"/>
      <c r="AL143" s="208">
        <v>0</v>
      </c>
      <c r="AM143" s="209"/>
      <c r="AN143" s="208">
        <f t="shared" ref="AN143:AN150" si="38">+O143+AJ143+AL143</f>
        <v>2915972.4</v>
      </c>
      <c r="AX143" s="20"/>
      <c r="AY143" s="20"/>
    </row>
    <row r="144" spans="1:51" s="21" customFormat="1" x14ac:dyDescent="0.25">
      <c r="A144" s="3"/>
      <c r="B144" s="3"/>
      <c r="C144" s="3"/>
      <c r="D144" s="3"/>
      <c r="E144" s="3"/>
      <c r="F144" s="3"/>
      <c r="G144" s="10" t="s">
        <v>976</v>
      </c>
      <c r="H144"/>
      <c r="I144" s="22" t="s">
        <v>644</v>
      </c>
      <c r="J144" s="23" t="s">
        <v>645</v>
      </c>
      <c r="K144" s="209">
        <f>+'0BJ PROGR. I-II Y III'!K146</f>
        <v>0</v>
      </c>
      <c r="L144" s="209">
        <f>+'0BJ PROGR. I-II Y III'!L146</f>
        <v>0</v>
      </c>
      <c r="M144" s="209">
        <f>+'0BJ PROGR. I-II Y III'!M146</f>
        <v>0</v>
      </c>
      <c r="N144" s="209">
        <f>+'0BJ PROGR. I-II Y III'!N146</f>
        <v>0</v>
      </c>
      <c r="O144" s="208">
        <f t="shared" si="34"/>
        <v>0</v>
      </c>
      <c r="P144" s="42"/>
      <c r="Q144" s="226">
        <f>+'0BJ PROGR. I-II Y III'!Q146</f>
        <v>0</v>
      </c>
      <c r="R144" s="209">
        <f>+'0BJ PROGR. I-II Y III'!R146</f>
        <v>0</v>
      </c>
      <c r="S144" s="209">
        <f>+'0BJ PROGR. I-II Y III'!S146</f>
        <v>0</v>
      </c>
      <c r="T144" s="209">
        <f>+'0BJ PROGR. I-II Y III'!T146</f>
        <v>0</v>
      </c>
      <c r="U144" s="227">
        <f>+'0BJ PROGR. I-II Y III'!U146</f>
        <v>0</v>
      </c>
      <c r="V144" s="243">
        <f>+'0BJ PROGR. I-II Y III'!V146</f>
        <v>0</v>
      </c>
      <c r="W144" s="239">
        <f>+'0BJ PROGR. I-II Y III'!W146</f>
        <v>0</v>
      </c>
      <c r="X144" s="227">
        <f t="shared" si="35"/>
        <v>0</v>
      </c>
      <c r="Y144" s="239">
        <f>+'0BJ PROGR. I-II Y III'!Y146</f>
        <v>0</v>
      </c>
      <c r="Z144" s="239">
        <f>+'0BJ PROGR. I-II Y III'!Z146</f>
        <v>0</v>
      </c>
      <c r="AA144" s="239">
        <f>+'0BJ PROGR. I-II Y III'!AA146</f>
        <v>0</v>
      </c>
      <c r="AB144" s="209">
        <f t="shared" si="36"/>
        <v>0</v>
      </c>
      <c r="AC144" s="226">
        <f>+'0BJ PROGR. I-II Y III'!AC146</f>
        <v>0</v>
      </c>
      <c r="AD144" s="209">
        <f>+'0BJ PROGR. I-II Y III'!AD146</f>
        <v>0</v>
      </c>
      <c r="AE144" s="209">
        <f>+'0BJ PROGR. I-II Y III'!AE146</f>
        <v>0</v>
      </c>
      <c r="AF144" s="209">
        <f>+'0BJ PROGR. I-II Y III'!AF146</f>
        <v>0</v>
      </c>
      <c r="AG144" s="209">
        <f>+'0BJ PROGR. I-II Y III'!AG146</f>
        <v>0</v>
      </c>
      <c r="AH144" s="209">
        <f>+'0BJ PROGR. I-II Y III'!AH146</f>
        <v>0</v>
      </c>
      <c r="AI144" s="209">
        <f>+'0BJ PROGR. I-II Y III'!AI146</f>
        <v>0</v>
      </c>
      <c r="AJ144" s="208">
        <f t="shared" si="37"/>
        <v>0</v>
      </c>
      <c r="AK144" s="209"/>
      <c r="AL144" s="208">
        <v>0</v>
      </c>
      <c r="AM144" s="209"/>
      <c r="AN144" s="208">
        <f t="shared" si="38"/>
        <v>0</v>
      </c>
      <c r="AX144" s="20"/>
      <c r="AY144" s="20"/>
    </row>
    <row r="145" spans="1:51" s="21" customFormat="1" x14ac:dyDescent="0.25">
      <c r="A145" s="3"/>
      <c r="B145" s="3"/>
      <c r="C145" s="3"/>
      <c r="D145" s="3"/>
      <c r="E145" s="3"/>
      <c r="F145" s="3"/>
      <c r="G145" s="10" t="s">
        <v>976</v>
      </c>
      <c r="H145"/>
      <c r="I145" s="22" t="s">
        <v>646</v>
      </c>
      <c r="J145" s="23" t="s">
        <v>647</v>
      </c>
      <c r="K145" s="209">
        <f>+'0BJ PROGR. I-II Y III'!K147</f>
        <v>3593360</v>
      </c>
      <c r="L145" s="209">
        <f>+'0BJ PROGR. I-II Y III'!L147</f>
        <v>500000</v>
      </c>
      <c r="M145" s="209">
        <f>+'0BJ PROGR. I-II Y III'!M147</f>
        <v>0</v>
      </c>
      <c r="N145" s="209">
        <f>+'0BJ PROGR. I-II Y III'!N147</f>
        <v>0</v>
      </c>
      <c r="O145" s="208">
        <f t="shared" si="34"/>
        <v>4093360</v>
      </c>
      <c r="P145" s="42"/>
      <c r="Q145" s="226">
        <f>+'0BJ PROGR. I-II Y III'!Q147</f>
        <v>0</v>
      </c>
      <c r="R145" s="209">
        <f>+'0BJ PROGR. I-II Y III'!R147</f>
        <v>85000</v>
      </c>
      <c r="S145" s="209">
        <f>+'0BJ PROGR. I-II Y III'!S147</f>
        <v>0</v>
      </c>
      <c r="T145" s="209">
        <f>+'0BJ PROGR. I-II Y III'!T147</f>
        <v>0</v>
      </c>
      <c r="U145" s="227">
        <f>+'0BJ PROGR. I-II Y III'!U147</f>
        <v>0</v>
      </c>
      <c r="V145" s="243">
        <f>+'0BJ PROGR. I-II Y III'!V147</f>
        <v>62764</v>
      </c>
      <c r="W145" s="239">
        <f>+'0BJ PROGR. I-II Y III'!W147</f>
        <v>0</v>
      </c>
      <c r="X145" s="227">
        <f t="shared" si="35"/>
        <v>62764</v>
      </c>
      <c r="Y145" s="239">
        <f>+'0BJ PROGR. I-II Y III'!Y147</f>
        <v>33938</v>
      </c>
      <c r="Z145" s="239">
        <f>+'0BJ PROGR. I-II Y III'!Z147</f>
        <v>113600</v>
      </c>
      <c r="AA145" s="239">
        <f>+'0BJ PROGR. I-II Y III'!AA147</f>
        <v>100000</v>
      </c>
      <c r="AB145" s="209">
        <f t="shared" si="36"/>
        <v>247538</v>
      </c>
      <c r="AC145" s="226">
        <f>+'0BJ PROGR. I-II Y III'!AC147</f>
        <v>0</v>
      </c>
      <c r="AD145" s="209">
        <f>+'0BJ PROGR. I-II Y III'!AD147</f>
        <v>0</v>
      </c>
      <c r="AE145" s="209">
        <f>+'0BJ PROGR. I-II Y III'!AE147</f>
        <v>0</v>
      </c>
      <c r="AF145" s="209">
        <f>+'0BJ PROGR. I-II Y III'!AF147</f>
        <v>0</v>
      </c>
      <c r="AG145" s="209">
        <f>+'0BJ PROGR. I-II Y III'!AG147</f>
        <v>0</v>
      </c>
      <c r="AH145" s="209">
        <f>+'0BJ PROGR. I-II Y III'!AH147</f>
        <v>0</v>
      </c>
      <c r="AI145" s="209">
        <f>+'0BJ PROGR. I-II Y III'!AI147</f>
        <v>0</v>
      </c>
      <c r="AJ145" s="208">
        <f t="shared" si="37"/>
        <v>395302</v>
      </c>
      <c r="AK145" s="209"/>
      <c r="AL145" s="208">
        <v>0</v>
      </c>
      <c r="AM145" s="209"/>
      <c r="AN145" s="208">
        <f t="shared" si="38"/>
        <v>4488662</v>
      </c>
      <c r="AX145" s="20"/>
      <c r="AY145" s="20"/>
    </row>
    <row r="146" spans="1:51" s="21" customFormat="1" x14ac:dyDescent="0.25">
      <c r="A146" s="3"/>
      <c r="B146" s="3"/>
      <c r="C146" s="3"/>
      <c r="D146" s="3"/>
      <c r="E146" s="3"/>
      <c r="F146" s="3"/>
      <c r="G146" s="10" t="s">
        <v>976</v>
      </c>
      <c r="H146"/>
      <c r="I146" s="22" t="s">
        <v>648</v>
      </c>
      <c r="J146" s="23" t="s">
        <v>649</v>
      </c>
      <c r="K146" s="209">
        <f>+'0BJ PROGR. I-II Y III'!K148</f>
        <v>5040000</v>
      </c>
      <c r="L146" s="209">
        <f>+'0BJ PROGR. I-II Y III'!L148</f>
        <v>150000</v>
      </c>
      <c r="M146" s="209">
        <f>+'0BJ PROGR. I-II Y III'!M148</f>
        <v>0</v>
      </c>
      <c r="N146" s="209">
        <f>+'0BJ PROGR. I-II Y III'!N148</f>
        <v>0</v>
      </c>
      <c r="O146" s="208">
        <f t="shared" si="34"/>
        <v>5190000</v>
      </c>
      <c r="P146" s="42"/>
      <c r="Q146" s="226">
        <f>+'0BJ PROGR. I-II Y III'!Q148</f>
        <v>298200</v>
      </c>
      <c r="R146" s="209">
        <f>+'0BJ PROGR. I-II Y III'!R148</f>
        <v>2100000</v>
      </c>
      <c r="S146" s="209">
        <f>+'0BJ PROGR. I-II Y III'!S148</f>
        <v>0</v>
      </c>
      <c r="T146" s="209">
        <f>+'0BJ PROGR. I-II Y III'!T148</f>
        <v>0</v>
      </c>
      <c r="U146" s="227">
        <f>+'0BJ PROGR. I-II Y III'!U148</f>
        <v>0</v>
      </c>
      <c r="V146" s="243">
        <f>+'0BJ PROGR. I-II Y III'!V148</f>
        <v>142000</v>
      </c>
      <c r="W146" s="239">
        <f>+'0BJ PROGR. I-II Y III'!W148</f>
        <v>0</v>
      </c>
      <c r="X146" s="227">
        <f t="shared" si="35"/>
        <v>142000</v>
      </c>
      <c r="Y146" s="239">
        <f>+'0BJ PROGR. I-II Y III'!Y148</f>
        <v>142000</v>
      </c>
      <c r="Z146" s="239">
        <f>+'0BJ PROGR. I-II Y III'!Z148</f>
        <v>0</v>
      </c>
      <c r="AA146" s="239">
        <f>+'0BJ PROGR. I-II Y III'!AA148</f>
        <v>0</v>
      </c>
      <c r="AB146" s="209">
        <f t="shared" si="36"/>
        <v>142000</v>
      </c>
      <c r="AC146" s="226">
        <f>+'0BJ PROGR. I-II Y III'!AC148</f>
        <v>0</v>
      </c>
      <c r="AD146" s="209">
        <f>+'0BJ PROGR. I-II Y III'!AD148</f>
        <v>0</v>
      </c>
      <c r="AE146" s="209">
        <f>+'0BJ PROGR. I-II Y III'!AE148</f>
        <v>0</v>
      </c>
      <c r="AF146" s="209">
        <f>+'0BJ PROGR. I-II Y III'!AF148</f>
        <v>142000</v>
      </c>
      <c r="AG146" s="209">
        <f>+'0BJ PROGR. I-II Y III'!AG148</f>
        <v>0</v>
      </c>
      <c r="AH146" s="209">
        <f>+'0BJ PROGR. I-II Y III'!AH148</f>
        <v>0</v>
      </c>
      <c r="AI146" s="209">
        <f>+'0BJ PROGR. I-II Y III'!AI148</f>
        <v>0</v>
      </c>
      <c r="AJ146" s="208">
        <f t="shared" si="37"/>
        <v>2824200</v>
      </c>
      <c r="AK146" s="209"/>
      <c r="AL146" s="208">
        <v>0</v>
      </c>
      <c r="AM146" s="209"/>
      <c r="AN146" s="208">
        <f t="shared" si="38"/>
        <v>8014200</v>
      </c>
      <c r="AX146" s="20"/>
      <c r="AY146" s="20"/>
    </row>
    <row r="147" spans="1:51" s="21" customFormat="1" x14ac:dyDescent="0.25">
      <c r="A147" s="3"/>
      <c r="B147" s="3"/>
      <c r="C147" s="3"/>
      <c r="D147" s="3"/>
      <c r="E147" s="3"/>
      <c r="F147" s="3"/>
      <c r="G147" s="10" t="s">
        <v>976</v>
      </c>
      <c r="H147"/>
      <c r="I147" s="22" t="s">
        <v>650</v>
      </c>
      <c r="J147" s="23" t="s">
        <v>651</v>
      </c>
      <c r="K147" s="209">
        <f>+'0BJ PROGR. I-II Y III'!K149</f>
        <v>1015300</v>
      </c>
      <c r="L147" s="209">
        <f>+'0BJ PROGR. I-II Y III'!L149</f>
        <v>50000</v>
      </c>
      <c r="M147" s="209">
        <f>+'0BJ PROGR. I-II Y III'!M149</f>
        <v>0</v>
      </c>
      <c r="N147" s="209">
        <f>+'0BJ PROGR. I-II Y III'!N149</f>
        <v>0</v>
      </c>
      <c r="O147" s="208">
        <f t="shared" si="34"/>
        <v>1065300</v>
      </c>
      <c r="P147" s="42"/>
      <c r="Q147" s="226">
        <f>+'0BJ PROGR. I-II Y III'!Q149</f>
        <v>223650</v>
      </c>
      <c r="R147" s="209">
        <f>+'0BJ PROGR. I-II Y III'!R149</f>
        <v>500000</v>
      </c>
      <c r="S147" s="209">
        <f>+'0BJ PROGR. I-II Y III'!S149</f>
        <v>0</v>
      </c>
      <c r="T147" s="209">
        <f>+'0BJ PROGR. I-II Y III'!T149</f>
        <v>0</v>
      </c>
      <c r="U147" s="227">
        <f>+'0BJ PROGR. I-II Y III'!U149</f>
        <v>0</v>
      </c>
      <c r="V147" s="243">
        <f>+'0BJ PROGR. I-II Y III'!V149</f>
        <v>128439</v>
      </c>
      <c r="W147" s="239">
        <f>+'0BJ PROGR. I-II Y III'!W149</f>
        <v>0</v>
      </c>
      <c r="X147" s="227">
        <f t="shared" si="35"/>
        <v>128439</v>
      </c>
      <c r="Y147" s="239">
        <f>+'0BJ PROGR. I-II Y III'!Y149</f>
        <v>0</v>
      </c>
      <c r="Z147" s="239">
        <f>+'0BJ PROGR. I-II Y III'!Z149</f>
        <v>0</v>
      </c>
      <c r="AA147" s="239">
        <f>+'0BJ PROGR. I-II Y III'!AA149</f>
        <v>5000000</v>
      </c>
      <c r="AB147" s="209">
        <f t="shared" si="36"/>
        <v>5000000</v>
      </c>
      <c r="AC147" s="226">
        <f>+'0BJ PROGR. I-II Y III'!AC149</f>
        <v>0</v>
      </c>
      <c r="AD147" s="209">
        <f>+'0BJ PROGR. I-II Y III'!AD149</f>
        <v>0</v>
      </c>
      <c r="AE147" s="209">
        <f>+'0BJ PROGR. I-II Y III'!AE149</f>
        <v>0</v>
      </c>
      <c r="AF147" s="209">
        <f>+'0BJ PROGR. I-II Y III'!AF149</f>
        <v>0</v>
      </c>
      <c r="AG147" s="209">
        <f>+'0BJ PROGR. I-II Y III'!AG149</f>
        <v>0</v>
      </c>
      <c r="AH147" s="209">
        <f>+'0BJ PROGR. I-II Y III'!AH149</f>
        <v>0</v>
      </c>
      <c r="AI147" s="209">
        <f>+'0BJ PROGR. I-II Y III'!AI149</f>
        <v>0</v>
      </c>
      <c r="AJ147" s="208">
        <f t="shared" si="37"/>
        <v>5852089</v>
      </c>
      <c r="AK147" s="209"/>
      <c r="AL147" s="208">
        <v>0</v>
      </c>
      <c r="AM147" s="209"/>
      <c r="AN147" s="208">
        <f t="shared" si="38"/>
        <v>6917389</v>
      </c>
      <c r="AX147" s="20"/>
      <c r="AY147" s="20"/>
    </row>
    <row r="148" spans="1:51" s="21" customFormat="1" x14ac:dyDescent="0.25">
      <c r="A148" s="3"/>
      <c r="B148" s="3"/>
      <c r="C148" s="3"/>
      <c r="D148" s="3"/>
      <c r="E148" s="3"/>
      <c r="F148" s="3"/>
      <c r="G148" s="10" t="s">
        <v>976</v>
      </c>
      <c r="H148"/>
      <c r="I148" s="22" t="s">
        <v>652</v>
      </c>
      <c r="J148" s="23" t="s">
        <v>653</v>
      </c>
      <c r="K148" s="209">
        <f>+'0BJ PROGR. I-II Y III'!K150</f>
        <v>500000</v>
      </c>
      <c r="L148" s="209">
        <f>+'0BJ PROGR. I-II Y III'!L150</f>
        <v>0</v>
      </c>
      <c r="M148" s="209">
        <f>+'0BJ PROGR. I-II Y III'!M150</f>
        <v>0</v>
      </c>
      <c r="N148" s="209">
        <f>+'0BJ PROGR. I-II Y III'!N150</f>
        <v>0</v>
      </c>
      <c r="O148" s="208">
        <f t="shared" si="34"/>
        <v>500000</v>
      </c>
      <c r="P148" s="42"/>
      <c r="Q148" s="226">
        <f>+'0BJ PROGR. I-II Y III'!Q150</f>
        <v>142000</v>
      </c>
      <c r="R148" s="209">
        <f>+'0BJ PROGR. I-II Y III'!R150</f>
        <v>502000</v>
      </c>
      <c r="S148" s="209">
        <f>+'0BJ PROGR. I-II Y III'!S150</f>
        <v>0</v>
      </c>
      <c r="T148" s="209">
        <f>+'0BJ PROGR. I-II Y III'!T150</f>
        <v>0</v>
      </c>
      <c r="U148" s="227">
        <f>+'0BJ PROGR. I-II Y III'!U150</f>
        <v>0</v>
      </c>
      <c r="V148" s="243">
        <f>+'0BJ PROGR. I-II Y III'!V150</f>
        <v>0</v>
      </c>
      <c r="W148" s="239">
        <f>+'0BJ PROGR. I-II Y III'!W150</f>
        <v>0</v>
      </c>
      <c r="X148" s="227">
        <f t="shared" si="35"/>
        <v>0</v>
      </c>
      <c r="Y148" s="239">
        <f>+'0BJ PROGR. I-II Y III'!Y150</f>
        <v>0</v>
      </c>
      <c r="Z148" s="239">
        <f>+'0BJ PROGR. I-II Y III'!Z150</f>
        <v>0</v>
      </c>
      <c r="AA148" s="239">
        <f>+'0BJ PROGR. I-II Y III'!AA150</f>
        <v>0</v>
      </c>
      <c r="AB148" s="209">
        <f t="shared" si="36"/>
        <v>0</v>
      </c>
      <c r="AC148" s="226">
        <f>+'0BJ PROGR. I-II Y III'!AC150</f>
        <v>0</v>
      </c>
      <c r="AD148" s="209">
        <f>+'0BJ PROGR. I-II Y III'!AD150</f>
        <v>0</v>
      </c>
      <c r="AE148" s="209">
        <f>+'0BJ PROGR. I-II Y III'!AE150</f>
        <v>0</v>
      </c>
      <c r="AF148" s="209">
        <f>+'0BJ PROGR. I-II Y III'!AF150</f>
        <v>0</v>
      </c>
      <c r="AG148" s="209">
        <f>+'0BJ PROGR. I-II Y III'!AG150</f>
        <v>0</v>
      </c>
      <c r="AH148" s="209">
        <f>+'0BJ PROGR. I-II Y III'!AH150</f>
        <v>0</v>
      </c>
      <c r="AI148" s="209">
        <f>+'0BJ PROGR. I-II Y III'!AI150</f>
        <v>0</v>
      </c>
      <c r="AJ148" s="208">
        <f t="shared" si="37"/>
        <v>644000</v>
      </c>
      <c r="AK148" s="209"/>
      <c r="AL148" s="208">
        <v>0</v>
      </c>
      <c r="AM148" s="209"/>
      <c r="AN148" s="208">
        <f t="shared" si="38"/>
        <v>1144000</v>
      </c>
      <c r="AX148" s="20"/>
      <c r="AY148" s="20"/>
    </row>
    <row r="149" spans="1:51" s="21" customFormat="1" x14ac:dyDescent="0.25">
      <c r="A149" s="3"/>
      <c r="B149" s="3"/>
      <c r="C149" s="3"/>
      <c r="D149" s="3"/>
      <c r="E149" s="3"/>
      <c r="F149" s="3"/>
      <c r="G149" s="10" t="s">
        <v>976</v>
      </c>
      <c r="H149"/>
      <c r="I149" s="22" t="s">
        <v>654</v>
      </c>
      <c r="J149" s="23" t="s">
        <v>655</v>
      </c>
      <c r="K149" s="209">
        <f>+'0BJ PROGR. I-II Y III'!K151</f>
        <v>0</v>
      </c>
      <c r="L149" s="209">
        <f>+'0BJ PROGR. I-II Y III'!L151</f>
        <v>0</v>
      </c>
      <c r="M149" s="209">
        <f>+'0BJ PROGR. I-II Y III'!M151</f>
        <v>0</v>
      </c>
      <c r="N149" s="209">
        <f>+'0BJ PROGR. I-II Y III'!N151</f>
        <v>0</v>
      </c>
      <c r="O149" s="208">
        <f t="shared" si="34"/>
        <v>0</v>
      </c>
      <c r="P149" s="42"/>
      <c r="Q149" s="226">
        <f>+'0BJ PROGR. I-II Y III'!Q151</f>
        <v>0</v>
      </c>
      <c r="R149" s="209">
        <f>+'0BJ PROGR. I-II Y III'!R151</f>
        <v>0</v>
      </c>
      <c r="S149" s="209">
        <f>+'0BJ PROGR. I-II Y III'!S151</f>
        <v>0</v>
      </c>
      <c r="T149" s="209">
        <f>+'0BJ PROGR. I-II Y III'!T151</f>
        <v>0</v>
      </c>
      <c r="U149" s="227">
        <f>+'0BJ PROGR. I-II Y III'!U151</f>
        <v>0</v>
      </c>
      <c r="V149" s="243">
        <f>+'0BJ PROGR. I-II Y III'!V151</f>
        <v>42600</v>
      </c>
      <c r="W149" s="239">
        <f>+'0BJ PROGR. I-II Y III'!W151</f>
        <v>0</v>
      </c>
      <c r="X149" s="227">
        <f t="shared" si="35"/>
        <v>42600</v>
      </c>
      <c r="Y149" s="239">
        <f>+'0BJ PROGR. I-II Y III'!Y151</f>
        <v>0</v>
      </c>
      <c r="Z149" s="239">
        <f>+'0BJ PROGR. I-II Y III'!Z151</f>
        <v>0</v>
      </c>
      <c r="AA149" s="239">
        <f>+'0BJ PROGR. I-II Y III'!AA151</f>
        <v>0</v>
      </c>
      <c r="AB149" s="209">
        <f t="shared" si="36"/>
        <v>0</v>
      </c>
      <c r="AC149" s="226">
        <f>+'0BJ PROGR. I-II Y III'!AC151</f>
        <v>0</v>
      </c>
      <c r="AD149" s="209">
        <f>+'0BJ PROGR. I-II Y III'!AD151</f>
        <v>0</v>
      </c>
      <c r="AE149" s="209">
        <f>+'0BJ PROGR. I-II Y III'!AE151</f>
        <v>0</v>
      </c>
      <c r="AF149" s="209">
        <f>+'0BJ PROGR. I-II Y III'!AF151</f>
        <v>0</v>
      </c>
      <c r="AG149" s="209">
        <f>+'0BJ PROGR. I-II Y III'!AG151</f>
        <v>0</v>
      </c>
      <c r="AH149" s="209">
        <f>+'0BJ PROGR. I-II Y III'!AH151</f>
        <v>0</v>
      </c>
      <c r="AI149" s="209">
        <f>+'0BJ PROGR. I-II Y III'!AI151</f>
        <v>0</v>
      </c>
      <c r="AJ149" s="208">
        <f t="shared" si="37"/>
        <v>42600</v>
      </c>
      <c r="AK149" s="209"/>
      <c r="AL149" s="208">
        <v>0</v>
      </c>
      <c r="AM149" s="209"/>
      <c r="AN149" s="208">
        <f t="shared" si="38"/>
        <v>42600</v>
      </c>
      <c r="AX149" s="20"/>
      <c r="AY149" s="20"/>
    </row>
    <row r="150" spans="1:51" s="21" customFormat="1" x14ac:dyDescent="0.25">
      <c r="A150" s="3"/>
      <c r="B150" s="3"/>
      <c r="C150" s="3"/>
      <c r="D150" s="3"/>
      <c r="E150" s="3"/>
      <c r="F150" s="3"/>
      <c r="G150" s="10" t="s">
        <v>976</v>
      </c>
      <c r="H150"/>
      <c r="I150" s="22" t="s">
        <v>656</v>
      </c>
      <c r="J150" s="23" t="s">
        <v>657</v>
      </c>
      <c r="K150" s="209">
        <f>+'0BJ PROGR. I-II Y III'!K152</f>
        <v>228250</v>
      </c>
      <c r="L150" s="209">
        <f>+'0BJ PROGR. I-II Y III'!L152</f>
        <v>0</v>
      </c>
      <c r="M150" s="209">
        <f>+'0BJ PROGR. I-II Y III'!M152</f>
        <v>0</v>
      </c>
      <c r="N150" s="209">
        <f>+'0BJ PROGR. I-II Y III'!N152</f>
        <v>0</v>
      </c>
      <c r="O150" s="208">
        <f t="shared" si="34"/>
        <v>228250</v>
      </c>
      <c r="P150" s="42"/>
      <c r="Q150" s="226">
        <f>+'0BJ PROGR. I-II Y III'!Q152</f>
        <v>0</v>
      </c>
      <c r="R150" s="209">
        <f>+'0BJ PROGR. I-II Y III'!R152</f>
        <v>0</v>
      </c>
      <c r="S150" s="209">
        <f>+'0BJ PROGR. I-II Y III'!S152</f>
        <v>0</v>
      </c>
      <c r="T150" s="209">
        <f>+'0BJ PROGR. I-II Y III'!T152</f>
        <v>0</v>
      </c>
      <c r="U150" s="227">
        <f>+'0BJ PROGR. I-II Y III'!U152</f>
        <v>0</v>
      </c>
      <c r="V150" s="243">
        <f>+'0BJ PROGR. I-II Y III'!V152</f>
        <v>710000</v>
      </c>
      <c r="W150" s="239">
        <f>+'0BJ PROGR. I-II Y III'!W152</f>
        <v>0</v>
      </c>
      <c r="X150" s="227">
        <f t="shared" si="35"/>
        <v>710000</v>
      </c>
      <c r="Y150" s="239">
        <f>+'0BJ PROGR. I-II Y III'!Y152</f>
        <v>0</v>
      </c>
      <c r="Z150" s="239">
        <f>+'0BJ PROGR. I-II Y III'!Z152</f>
        <v>0</v>
      </c>
      <c r="AA150" s="239">
        <f>+'0BJ PROGR. I-II Y III'!AA152</f>
        <v>0</v>
      </c>
      <c r="AB150" s="209">
        <f t="shared" si="36"/>
        <v>0</v>
      </c>
      <c r="AC150" s="226">
        <f>+'0BJ PROGR. I-II Y III'!AC152</f>
        <v>0</v>
      </c>
      <c r="AD150" s="209">
        <f>+'0BJ PROGR. I-II Y III'!AD152</f>
        <v>0</v>
      </c>
      <c r="AE150" s="209">
        <f>+'0BJ PROGR. I-II Y III'!AE152</f>
        <v>0</v>
      </c>
      <c r="AF150" s="209">
        <f>+'0BJ PROGR. I-II Y III'!AF152</f>
        <v>0</v>
      </c>
      <c r="AG150" s="209">
        <f>+'0BJ PROGR. I-II Y III'!AG152</f>
        <v>0</v>
      </c>
      <c r="AH150" s="209">
        <f>+'0BJ PROGR. I-II Y III'!AH152</f>
        <v>0</v>
      </c>
      <c r="AI150" s="209">
        <f>+'0BJ PROGR. I-II Y III'!AI152</f>
        <v>0</v>
      </c>
      <c r="AJ150" s="208">
        <f t="shared" si="37"/>
        <v>710000</v>
      </c>
      <c r="AK150" s="209"/>
      <c r="AL150" s="208">
        <v>0</v>
      </c>
      <c r="AM150" s="209"/>
      <c r="AN150" s="208">
        <f t="shared" si="38"/>
        <v>938250</v>
      </c>
      <c r="AX150" s="20"/>
      <c r="AY150" s="20"/>
    </row>
    <row r="151" spans="1:51" s="21" customFormat="1" x14ac:dyDescent="0.25">
      <c r="A151" s="3"/>
      <c r="B151" s="3"/>
      <c r="C151" s="3"/>
      <c r="D151" s="3"/>
      <c r="E151" s="3"/>
      <c r="F151" s="3"/>
      <c r="G151" s="10"/>
      <c r="H151"/>
      <c r="I151" s="22"/>
      <c r="J151" s="28"/>
      <c r="K151" s="226"/>
      <c r="L151" s="209"/>
      <c r="M151" s="209"/>
      <c r="N151" s="209"/>
      <c r="O151" s="208"/>
      <c r="P151" s="42"/>
      <c r="Q151" s="226"/>
      <c r="R151" s="209"/>
      <c r="S151" s="209"/>
      <c r="T151" s="209"/>
      <c r="U151" s="227"/>
      <c r="V151" s="243"/>
      <c r="W151" s="239"/>
      <c r="X151" s="227"/>
      <c r="Y151" s="239"/>
      <c r="Z151" s="199"/>
      <c r="AA151" s="199"/>
      <c r="AB151" s="209"/>
      <c r="AC151" s="226"/>
      <c r="AD151" s="209"/>
      <c r="AE151" s="209"/>
      <c r="AF151" s="209"/>
      <c r="AG151" s="209"/>
      <c r="AH151" s="209"/>
      <c r="AI151" s="209"/>
      <c r="AJ151" s="208"/>
      <c r="AK151" s="209"/>
      <c r="AL151" s="208"/>
      <c r="AM151" s="209"/>
      <c r="AN151" s="208"/>
      <c r="AX151" s="20"/>
      <c r="AY151" s="20"/>
    </row>
    <row r="152" spans="1:51" s="21" customFormat="1" x14ac:dyDescent="0.25">
      <c r="A152" s="3"/>
      <c r="B152" s="3"/>
      <c r="C152" s="3"/>
      <c r="D152" s="3"/>
      <c r="E152" s="3"/>
      <c r="F152" s="3"/>
      <c r="G152" s="10"/>
      <c r="H152"/>
      <c r="I152" s="24">
        <v>3</v>
      </c>
      <c r="J152" s="25" t="s">
        <v>658</v>
      </c>
      <c r="K152" s="211"/>
      <c r="L152" s="210"/>
      <c r="M152" s="210"/>
      <c r="N152" s="210"/>
      <c r="O152" s="206"/>
      <c r="P152" s="42"/>
      <c r="Q152" s="211"/>
      <c r="R152" s="210"/>
      <c r="S152" s="210"/>
      <c r="T152" s="210"/>
      <c r="U152" s="224"/>
      <c r="V152" s="241"/>
      <c r="W152" s="237"/>
      <c r="X152" s="224"/>
      <c r="Y152" s="239"/>
      <c r="Z152" s="198"/>
      <c r="AA152" s="198"/>
      <c r="AB152" s="210"/>
      <c r="AC152" s="226"/>
      <c r="AD152" s="209"/>
      <c r="AE152" s="210"/>
      <c r="AF152" s="210"/>
      <c r="AG152" s="210"/>
      <c r="AH152" s="210"/>
      <c r="AI152" s="210"/>
      <c r="AJ152" s="208"/>
      <c r="AK152" s="209"/>
      <c r="AL152" s="208"/>
      <c r="AM152" s="209"/>
      <c r="AN152" s="206"/>
      <c r="AX152" s="20"/>
      <c r="AY152" s="20"/>
    </row>
    <row r="153" spans="1:51" s="21" customFormat="1" x14ac:dyDescent="0.25">
      <c r="A153" s="3"/>
      <c r="B153" s="3"/>
      <c r="C153" s="3"/>
      <c r="D153" s="3"/>
      <c r="E153" s="3"/>
      <c r="F153" s="3"/>
      <c r="G153" s="10" t="s">
        <v>976</v>
      </c>
      <c r="H153"/>
      <c r="I153" s="24" t="s">
        <v>659</v>
      </c>
      <c r="J153" s="25" t="s">
        <v>660</v>
      </c>
      <c r="K153" s="211"/>
      <c r="L153" s="210"/>
      <c r="M153" s="210"/>
      <c r="N153" s="210"/>
      <c r="O153" s="206"/>
      <c r="P153" s="42"/>
      <c r="Q153" s="211"/>
      <c r="R153" s="210"/>
      <c r="S153" s="210"/>
      <c r="T153" s="210"/>
      <c r="U153" s="224"/>
      <c r="V153" s="241"/>
      <c r="W153" s="237"/>
      <c r="X153" s="224"/>
      <c r="Y153" s="239"/>
      <c r="Z153" s="198"/>
      <c r="AA153" s="198"/>
      <c r="AB153" s="210"/>
      <c r="AC153" s="226"/>
      <c r="AD153" s="209"/>
      <c r="AE153" s="210"/>
      <c r="AF153" s="210"/>
      <c r="AG153" s="210"/>
      <c r="AH153" s="210"/>
      <c r="AI153" s="210"/>
      <c r="AJ153" s="208"/>
      <c r="AK153" s="209"/>
      <c r="AL153" s="208"/>
      <c r="AM153" s="209"/>
      <c r="AN153" s="206"/>
      <c r="AX153" s="20"/>
      <c r="AY153" s="20"/>
    </row>
    <row r="154" spans="1:51" s="21" customFormat="1" x14ac:dyDescent="0.25">
      <c r="A154" s="3"/>
      <c r="B154" s="3"/>
      <c r="C154" s="3"/>
      <c r="D154" s="3"/>
      <c r="E154" s="3"/>
      <c r="F154" s="3"/>
      <c r="G154" s="10" t="s">
        <v>976</v>
      </c>
      <c r="H154"/>
      <c r="I154" s="22" t="s">
        <v>661</v>
      </c>
      <c r="J154" s="23" t="s">
        <v>662</v>
      </c>
      <c r="K154" s="226">
        <f>+'0BJ PROGR. I-II Y III'!K157</f>
        <v>0</v>
      </c>
      <c r="L154" s="209">
        <v>0</v>
      </c>
      <c r="M154" s="209">
        <v>0</v>
      </c>
      <c r="N154" s="209">
        <v>0</v>
      </c>
      <c r="O154" s="208">
        <f>SUM(K154:N154)</f>
        <v>0</v>
      </c>
      <c r="P154" s="42"/>
      <c r="Q154" s="226">
        <f>+'0BJ PROGR. I-II Y III'!Q156</f>
        <v>0</v>
      </c>
      <c r="R154" s="209">
        <f>+'0BJ PROGR. I-II Y III'!R156</f>
        <v>0</v>
      </c>
      <c r="S154" s="209">
        <f>+'0BJ PROGR. I-II Y III'!S156</f>
        <v>0</v>
      </c>
      <c r="T154" s="209">
        <f>+'0BJ PROGR. I-II Y III'!T156</f>
        <v>0</v>
      </c>
      <c r="U154" s="227">
        <f>+'0BJ PROGR. I-II Y III'!U156</f>
        <v>0</v>
      </c>
      <c r="V154" s="243">
        <f>+'0BJ PROGR. I-II Y III'!V156</f>
        <v>0</v>
      </c>
      <c r="W154" s="239">
        <f>+'0BJ PROGR. I-II Y III'!W156</f>
        <v>0</v>
      </c>
      <c r="X154" s="227">
        <f>SUM(V154:W154)</f>
        <v>0</v>
      </c>
      <c r="Y154" s="239">
        <f>+'0BJ PROGR. I-II Y III'!Y156</f>
        <v>0</v>
      </c>
      <c r="Z154" s="239">
        <f>+'0BJ PROGR. I-II Y III'!Z156</f>
        <v>0</v>
      </c>
      <c r="AA154" s="239">
        <f>+'0BJ PROGR. I-II Y III'!AA156</f>
        <v>0</v>
      </c>
      <c r="AB154" s="209">
        <f>SUM(Y154:AA154)</f>
        <v>0</v>
      </c>
      <c r="AC154" s="226">
        <f>+'0BJ PROGR. I-II Y III'!AC156</f>
        <v>0</v>
      </c>
      <c r="AD154" s="209">
        <f>+'0BJ PROGR. I-II Y III'!AD156</f>
        <v>0</v>
      </c>
      <c r="AE154" s="209">
        <f>+'0BJ PROGR. I-II Y III'!AE156</f>
        <v>0</v>
      </c>
      <c r="AF154" s="209">
        <f>+'0BJ PROGR. I-II Y III'!AF156</f>
        <v>0</v>
      </c>
      <c r="AG154" s="209">
        <f>+'0BJ PROGR. I-II Y III'!AG156</f>
        <v>0</v>
      </c>
      <c r="AH154" s="209">
        <f>+'0BJ PROGR. I-II Y III'!AH156</f>
        <v>0</v>
      </c>
      <c r="AI154" s="209">
        <f>+'0BJ PROGR. I-II Y III'!AI156</f>
        <v>0</v>
      </c>
      <c r="AJ154" s="208">
        <f>+Q154+R154+S154+T154+U154++X154+AB154+AC154+AD154+AE154+AF154+AG154+AH154+AI154</f>
        <v>0</v>
      </c>
      <c r="AK154" s="209"/>
      <c r="AL154" s="208">
        <v>0</v>
      </c>
      <c r="AM154" s="209"/>
      <c r="AN154" s="208">
        <f>+O154+AJ154+AL154</f>
        <v>0</v>
      </c>
      <c r="AX154" s="20"/>
      <c r="AY154" s="20"/>
    </row>
    <row r="155" spans="1:51" s="21" customFormat="1" x14ac:dyDescent="0.25">
      <c r="A155" s="3"/>
      <c r="B155" s="3"/>
      <c r="C155" s="3"/>
      <c r="D155" s="3"/>
      <c r="E155" s="3"/>
      <c r="F155" s="3"/>
      <c r="G155" s="10" t="s">
        <v>976</v>
      </c>
      <c r="H155"/>
      <c r="I155" s="22" t="s">
        <v>663</v>
      </c>
      <c r="J155" s="23" t="s">
        <v>664</v>
      </c>
      <c r="K155" s="226">
        <f>+'0BJ PROGR. I-II Y III'!K158</f>
        <v>132000</v>
      </c>
      <c r="L155" s="209">
        <v>0</v>
      </c>
      <c r="M155" s="209">
        <v>0</v>
      </c>
      <c r="N155" s="209">
        <v>0</v>
      </c>
      <c r="O155" s="208">
        <f>SUM(K155:N155)</f>
        <v>132000</v>
      </c>
      <c r="P155" s="42"/>
      <c r="Q155" s="226">
        <f>+'0BJ PROGR. I-II Y III'!Q157</f>
        <v>0</v>
      </c>
      <c r="R155" s="209">
        <f>+'0BJ PROGR. I-II Y III'!R157</f>
        <v>0</v>
      </c>
      <c r="S155" s="209">
        <f>+'0BJ PROGR. I-II Y III'!S157</f>
        <v>0</v>
      </c>
      <c r="T155" s="209">
        <f>+'0BJ PROGR. I-II Y III'!T157</f>
        <v>0</v>
      </c>
      <c r="U155" s="227">
        <f>+'0BJ PROGR. I-II Y III'!U157</f>
        <v>0</v>
      </c>
      <c r="V155" s="243">
        <f>+'0BJ PROGR. I-II Y III'!V157</f>
        <v>0</v>
      </c>
      <c r="W155" s="239">
        <f>+'0BJ PROGR. I-II Y III'!W157</f>
        <v>0</v>
      </c>
      <c r="X155" s="227">
        <f>SUM(V155:W155)</f>
        <v>0</v>
      </c>
      <c r="Y155" s="239">
        <f>+'0BJ PROGR. I-II Y III'!Y157</f>
        <v>0</v>
      </c>
      <c r="Z155" s="239">
        <f>+'0BJ PROGR. I-II Y III'!Z157</f>
        <v>0</v>
      </c>
      <c r="AA155" s="239">
        <f>+'0BJ PROGR. I-II Y III'!AA157</f>
        <v>0</v>
      </c>
      <c r="AB155" s="209">
        <f>SUM(Y155:AA155)</f>
        <v>0</v>
      </c>
      <c r="AC155" s="226">
        <f>+'0BJ PROGR. I-II Y III'!AC157</f>
        <v>0</v>
      </c>
      <c r="AD155" s="209">
        <f>+'0BJ PROGR. I-II Y III'!AD157</f>
        <v>0</v>
      </c>
      <c r="AE155" s="209">
        <f>+'0BJ PROGR. I-II Y III'!AE157</f>
        <v>0</v>
      </c>
      <c r="AF155" s="209">
        <f>+'0BJ PROGR. I-II Y III'!AF157</f>
        <v>0</v>
      </c>
      <c r="AG155" s="209">
        <f>+'0BJ PROGR. I-II Y III'!AG157</f>
        <v>0</v>
      </c>
      <c r="AH155" s="209">
        <f>+'0BJ PROGR. I-II Y III'!AH157</f>
        <v>0</v>
      </c>
      <c r="AI155" s="209">
        <f>+'0BJ PROGR. I-II Y III'!AI157</f>
        <v>0</v>
      </c>
      <c r="AJ155" s="208">
        <f>+Q155+R155+S155+T155+U155++X155+AB155+AC155+AD155+AE155+AF155+AG155+AH155+AI155</f>
        <v>0</v>
      </c>
      <c r="AK155" s="209"/>
      <c r="AL155" s="208">
        <v>0</v>
      </c>
      <c r="AM155" s="209"/>
      <c r="AN155" s="208">
        <f>+O155+AJ155+AL155</f>
        <v>132000</v>
      </c>
      <c r="AX155" s="20"/>
      <c r="AY155" s="20"/>
    </row>
    <row r="156" spans="1:51" s="21" customFormat="1" x14ac:dyDescent="0.25">
      <c r="A156" s="3"/>
      <c r="B156" s="3"/>
      <c r="C156" s="3"/>
      <c r="D156" s="3"/>
      <c r="E156" s="3"/>
      <c r="F156" s="3"/>
      <c r="G156" s="10" t="s">
        <v>976</v>
      </c>
      <c r="H156"/>
      <c r="I156" s="22" t="s">
        <v>665</v>
      </c>
      <c r="J156" s="23" t="s">
        <v>666</v>
      </c>
      <c r="K156" s="226">
        <f>+'0BJ PROGR. I-II Y III'!K159</f>
        <v>0</v>
      </c>
      <c r="L156" s="209">
        <v>0</v>
      </c>
      <c r="M156" s="209">
        <v>0</v>
      </c>
      <c r="N156" s="209">
        <v>0</v>
      </c>
      <c r="O156" s="208">
        <f>SUM(K156:N156)</f>
        <v>0</v>
      </c>
      <c r="P156" s="42"/>
      <c r="Q156" s="226">
        <f>+'0BJ PROGR. I-II Y III'!Q158</f>
        <v>0</v>
      </c>
      <c r="R156" s="209">
        <f>+'0BJ PROGR. I-II Y III'!R158</f>
        <v>408000</v>
      </c>
      <c r="S156" s="209">
        <f>+'0BJ PROGR. I-II Y III'!S158</f>
        <v>0</v>
      </c>
      <c r="T156" s="209">
        <f>+'0BJ PROGR. I-II Y III'!T158</f>
        <v>0</v>
      </c>
      <c r="U156" s="227">
        <f>+'0BJ PROGR. I-II Y III'!U158</f>
        <v>0</v>
      </c>
      <c r="V156" s="243">
        <f>+'0BJ PROGR. I-II Y III'!V158</f>
        <v>0</v>
      </c>
      <c r="W156" s="239">
        <f>+'0BJ PROGR. I-II Y III'!W158</f>
        <v>0</v>
      </c>
      <c r="X156" s="227">
        <f>SUM(V156:W156)</f>
        <v>0</v>
      </c>
      <c r="Y156" s="239">
        <f>+'0BJ PROGR. I-II Y III'!Y158</f>
        <v>0</v>
      </c>
      <c r="Z156" s="239">
        <f>+'0BJ PROGR. I-II Y III'!Z158</f>
        <v>0</v>
      </c>
      <c r="AA156" s="239">
        <f>+'0BJ PROGR. I-II Y III'!AA158</f>
        <v>0</v>
      </c>
      <c r="AB156" s="209">
        <f>SUM(Y156:AA156)</f>
        <v>0</v>
      </c>
      <c r="AC156" s="226">
        <f>+'0BJ PROGR. I-II Y III'!AC158</f>
        <v>0</v>
      </c>
      <c r="AD156" s="209">
        <f>+'0BJ PROGR. I-II Y III'!AD158</f>
        <v>0</v>
      </c>
      <c r="AE156" s="209">
        <f>+'0BJ PROGR. I-II Y III'!AE158</f>
        <v>0</v>
      </c>
      <c r="AF156" s="209">
        <f>+'0BJ PROGR. I-II Y III'!AF158</f>
        <v>0</v>
      </c>
      <c r="AG156" s="209">
        <f>+'0BJ PROGR. I-II Y III'!AG158</f>
        <v>0</v>
      </c>
      <c r="AH156" s="209">
        <f>+'0BJ PROGR. I-II Y III'!AH158</f>
        <v>0</v>
      </c>
      <c r="AI156" s="209">
        <f>+'0BJ PROGR. I-II Y III'!AI158</f>
        <v>0</v>
      </c>
      <c r="AJ156" s="208">
        <f>+Q156+R156+S156+T156+U156++X156+AB156+AC156+AD156+AE156+AF156+AG156+AH156+AI156</f>
        <v>408000</v>
      </c>
      <c r="AK156" s="209"/>
      <c r="AL156" s="208">
        <v>0</v>
      </c>
      <c r="AM156" s="209"/>
      <c r="AN156" s="208">
        <f>+O156+AJ156+AL156</f>
        <v>408000</v>
      </c>
      <c r="AX156" s="20"/>
      <c r="AY156" s="20"/>
    </row>
    <row r="157" spans="1:51" s="21" customFormat="1" x14ac:dyDescent="0.25">
      <c r="A157" s="3"/>
      <c r="B157" s="3"/>
      <c r="C157" s="3"/>
      <c r="D157" s="3"/>
      <c r="E157" s="3"/>
      <c r="F157" s="3"/>
      <c r="G157" s="10" t="s">
        <v>976</v>
      </c>
      <c r="H157"/>
      <c r="I157" s="22" t="s">
        <v>667</v>
      </c>
      <c r="J157" s="23" t="s">
        <v>668</v>
      </c>
      <c r="K157" s="226">
        <f>+'0BJ PROGR. I-II Y III'!K160</f>
        <v>0</v>
      </c>
      <c r="L157" s="209">
        <v>0</v>
      </c>
      <c r="M157" s="209">
        <v>0</v>
      </c>
      <c r="N157" s="209">
        <v>0</v>
      </c>
      <c r="O157" s="208">
        <f>SUM(K157:N157)</f>
        <v>0</v>
      </c>
      <c r="P157" s="42"/>
      <c r="Q157" s="226">
        <f>+'0BJ PROGR. I-II Y III'!Q159</f>
        <v>0</v>
      </c>
      <c r="R157" s="209">
        <f>+'0BJ PROGR. I-II Y III'!R159</f>
        <v>0</v>
      </c>
      <c r="S157" s="209">
        <f>+'0BJ PROGR. I-II Y III'!S159</f>
        <v>0</v>
      </c>
      <c r="T157" s="209">
        <f>+'0BJ PROGR. I-II Y III'!T159</f>
        <v>0</v>
      </c>
      <c r="U157" s="227">
        <f>+'0BJ PROGR. I-II Y III'!U159</f>
        <v>0</v>
      </c>
      <c r="V157" s="243">
        <f>+'0BJ PROGR. I-II Y III'!V159</f>
        <v>0</v>
      </c>
      <c r="W157" s="239">
        <f>+'0BJ PROGR. I-II Y III'!W159</f>
        <v>0</v>
      </c>
      <c r="X157" s="227">
        <f>SUM(V157:W157)</f>
        <v>0</v>
      </c>
      <c r="Y157" s="239">
        <f>+'0BJ PROGR. I-II Y III'!Y159</f>
        <v>0</v>
      </c>
      <c r="Z157" s="239">
        <f>+'0BJ PROGR. I-II Y III'!Z159</f>
        <v>0</v>
      </c>
      <c r="AA157" s="239">
        <f>+'0BJ PROGR. I-II Y III'!AA159</f>
        <v>0</v>
      </c>
      <c r="AB157" s="209">
        <f>SUM(Y157:AA157)</f>
        <v>0</v>
      </c>
      <c r="AC157" s="226">
        <f>+'0BJ PROGR. I-II Y III'!AC159</f>
        <v>0</v>
      </c>
      <c r="AD157" s="209">
        <f>+'0BJ PROGR. I-II Y III'!AD159</f>
        <v>0</v>
      </c>
      <c r="AE157" s="209">
        <f>+'0BJ PROGR. I-II Y III'!AE159</f>
        <v>0</v>
      </c>
      <c r="AF157" s="209">
        <f>+'0BJ PROGR. I-II Y III'!AF159</f>
        <v>0</v>
      </c>
      <c r="AG157" s="209">
        <f>+'0BJ PROGR. I-II Y III'!AG159</f>
        <v>0</v>
      </c>
      <c r="AH157" s="209">
        <f>+'0BJ PROGR. I-II Y III'!AH159</f>
        <v>0</v>
      </c>
      <c r="AI157" s="209">
        <f>+'0BJ PROGR. I-II Y III'!AI159</f>
        <v>0</v>
      </c>
      <c r="AJ157" s="208">
        <f>+Q157+R157+S157+T157+U157++X157+AB157+AC157+AD157+AE157+AF157+AG157+AH157+AI157</f>
        <v>0</v>
      </c>
      <c r="AK157" s="209"/>
      <c r="AL157" s="208">
        <v>0</v>
      </c>
      <c r="AM157" s="209"/>
      <c r="AN157" s="208">
        <f>+O157+AJ157+AL157</f>
        <v>0</v>
      </c>
      <c r="AX157" s="20"/>
      <c r="AY157" s="20"/>
    </row>
    <row r="158" spans="1:51" s="21" customFormat="1" x14ac:dyDescent="0.25">
      <c r="A158" s="3"/>
      <c r="B158" s="3"/>
      <c r="C158" s="3"/>
      <c r="D158" s="3"/>
      <c r="E158" s="3"/>
      <c r="F158" s="3"/>
      <c r="G158" s="10"/>
      <c r="H158"/>
      <c r="I158" s="22"/>
      <c r="J158" s="23"/>
      <c r="K158" s="226"/>
      <c r="L158" s="209"/>
      <c r="M158" s="209"/>
      <c r="N158" s="209"/>
      <c r="O158" s="208"/>
      <c r="P158" s="42"/>
      <c r="Q158" s="226"/>
      <c r="R158" s="209"/>
      <c r="S158" s="209"/>
      <c r="T158" s="209"/>
      <c r="U158" s="227"/>
      <c r="V158" s="243"/>
      <c r="W158" s="239"/>
      <c r="X158" s="227"/>
      <c r="Y158" s="199"/>
      <c r="Z158" s="199"/>
      <c r="AA158" s="199"/>
      <c r="AB158" s="209"/>
      <c r="AC158" s="226"/>
      <c r="AD158" s="209"/>
      <c r="AE158" s="209"/>
      <c r="AF158" s="209"/>
      <c r="AG158" s="209"/>
      <c r="AH158" s="209"/>
      <c r="AI158" s="209"/>
      <c r="AJ158" s="208"/>
      <c r="AK158" s="209"/>
      <c r="AL158" s="208"/>
      <c r="AM158" s="209"/>
      <c r="AN158" s="208"/>
      <c r="AX158" s="20"/>
      <c r="AY158" s="20"/>
    </row>
    <row r="159" spans="1:51" s="21" customFormat="1" x14ac:dyDescent="0.25">
      <c r="A159" s="3"/>
      <c r="B159" s="3"/>
      <c r="C159" s="3"/>
      <c r="D159" s="3"/>
      <c r="E159" s="3"/>
      <c r="F159" s="3"/>
      <c r="G159" s="5" t="s">
        <v>14</v>
      </c>
      <c r="H159"/>
      <c r="I159" s="24">
        <v>9</v>
      </c>
      <c r="J159" s="25" t="s">
        <v>196</v>
      </c>
      <c r="K159" s="226"/>
      <c r="L159" s="210"/>
      <c r="M159" s="210"/>
      <c r="N159" s="210"/>
      <c r="O159" s="206"/>
      <c r="P159" s="42"/>
      <c r="Q159" s="226"/>
      <c r="R159" s="209"/>
      <c r="S159" s="209"/>
      <c r="T159" s="209"/>
      <c r="U159" s="227"/>
      <c r="V159" s="243"/>
      <c r="W159" s="239"/>
      <c r="X159" s="224"/>
      <c r="Y159" s="198"/>
      <c r="Z159" s="198"/>
      <c r="AA159" s="198"/>
      <c r="AB159" s="210"/>
      <c r="AC159" s="226"/>
      <c r="AD159" s="209"/>
      <c r="AE159" s="210"/>
      <c r="AF159" s="210"/>
      <c r="AG159" s="210"/>
      <c r="AH159" s="210"/>
      <c r="AI159" s="210"/>
      <c r="AJ159" s="208"/>
      <c r="AK159" s="209"/>
      <c r="AL159" s="208"/>
      <c r="AM159" s="209"/>
      <c r="AN159" s="206"/>
      <c r="AX159" s="20"/>
      <c r="AY159" s="20"/>
    </row>
    <row r="160" spans="1:51" s="21" customFormat="1" x14ac:dyDescent="0.25">
      <c r="A160" s="3"/>
      <c r="B160" s="3"/>
      <c r="C160" s="3"/>
      <c r="D160" s="3"/>
      <c r="E160" s="3"/>
      <c r="F160" s="3"/>
      <c r="G160" s="10" t="s">
        <v>976</v>
      </c>
      <c r="H160"/>
      <c r="I160" s="24" t="s">
        <v>669</v>
      </c>
      <c r="J160" s="25" t="s">
        <v>670</v>
      </c>
      <c r="K160" s="226"/>
      <c r="L160" s="210"/>
      <c r="M160" s="210"/>
      <c r="N160" s="210"/>
      <c r="O160" s="206"/>
      <c r="P160" s="42"/>
      <c r="Q160" s="226"/>
      <c r="R160" s="209"/>
      <c r="S160" s="209"/>
      <c r="T160" s="209"/>
      <c r="U160" s="227"/>
      <c r="V160" s="243"/>
      <c r="W160" s="239"/>
      <c r="X160" s="224"/>
      <c r="Y160" s="198"/>
      <c r="Z160" s="198"/>
      <c r="AA160" s="198"/>
      <c r="AB160" s="210"/>
      <c r="AC160" s="226"/>
      <c r="AD160" s="209"/>
      <c r="AE160" s="210"/>
      <c r="AF160" s="210"/>
      <c r="AG160" s="210"/>
      <c r="AH160" s="210"/>
      <c r="AI160" s="210"/>
      <c r="AJ160" s="208"/>
      <c r="AK160" s="209"/>
      <c r="AL160" s="208"/>
      <c r="AM160" s="209"/>
      <c r="AN160" s="206"/>
      <c r="AX160" s="20"/>
      <c r="AY160" s="20"/>
    </row>
    <row r="161" spans="1:51" s="21" customFormat="1" x14ac:dyDescent="0.25">
      <c r="A161" s="3"/>
      <c r="B161" s="3"/>
      <c r="C161" s="3"/>
      <c r="D161" s="3"/>
      <c r="E161" s="3"/>
      <c r="F161" s="3"/>
      <c r="G161" s="10" t="s">
        <v>976</v>
      </c>
      <c r="H161"/>
      <c r="I161" s="22" t="s">
        <v>671</v>
      </c>
      <c r="J161" s="23" t="s">
        <v>672</v>
      </c>
      <c r="K161" s="226">
        <f>+'0BJ PROGR. I-II Y III'!K164</f>
        <v>0</v>
      </c>
      <c r="L161" s="209">
        <v>0</v>
      </c>
      <c r="M161" s="209">
        <v>0</v>
      </c>
      <c r="N161" s="209">
        <v>0</v>
      </c>
      <c r="O161" s="208">
        <f>SUM(K161:N161)</f>
        <v>0</v>
      </c>
      <c r="P161" s="42"/>
      <c r="Q161" s="226">
        <f>+'0BJ PROGR. I-II Y III'!Q163</f>
        <v>0</v>
      </c>
      <c r="R161" s="209">
        <f>+'0BJ PROGR. I-II Y III'!R163</f>
        <v>0</v>
      </c>
      <c r="S161" s="209">
        <f>+'0BJ PROGR. I-II Y III'!S163</f>
        <v>0</v>
      </c>
      <c r="T161" s="209">
        <f>+'0BJ PROGR. I-II Y III'!T163</f>
        <v>0</v>
      </c>
      <c r="U161" s="227">
        <f>+'0BJ PROGR. I-II Y III'!U163</f>
        <v>0</v>
      </c>
      <c r="V161" s="243">
        <f>+'0BJ PROGR. I-II Y III'!V163</f>
        <v>0</v>
      </c>
      <c r="W161" s="239">
        <f>+'0BJ PROGR. I-II Y III'!W163</f>
        <v>0</v>
      </c>
      <c r="X161" s="227">
        <f>SUM(V161:W161)</f>
        <v>0</v>
      </c>
      <c r="Y161" s="199">
        <f>+'0BJ PROGR. I-II Y III'!Y163</f>
        <v>0</v>
      </c>
      <c r="Z161" s="199">
        <f>+'0BJ PROGR. I-II Y III'!Z163</f>
        <v>0</v>
      </c>
      <c r="AA161" s="199">
        <f>+'0BJ PROGR. I-II Y III'!AA163</f>
        <v>0</v>
      </c>
      <c r="AB161" s="209">
        <f>SUM(Y161:AA161)</f>
        <v>0</v>
      </c>
      <c r="AC161" s="226">
        <f>+'0BJ PROGR. I-II Y III'!AC163</f>
        <v>0</v>
      </c>
      <c r="AD161" s="209">
        <f>+'0BJ PROGR. I-II Y III'!AD163</f>
        <v>0</v>
      </c>
      <c r="AE161" s="209">
        <f>+'0BJ PROGR. I-II Y III'!AE163</f>
        <v>0</v>
      </c>
      <c r="AF161" s="209">
        <f>+'0BJ PROGR. I-II Y III'!AF163</f>
        <v>0</v>
      </c>
      <c r="AG161" s="209">
        <f>+'0BJ PROGR. I-II Y III'!AG163</f>
        <v>0</v>
      </c>
      <c r="AH161" s="209">
        <f>+'0BJ PROGR. I-II Y III'!AH163</f>
        <v>0</v>
      </c>
      <c r="AI161" s="209">
        <f>+'0BJ PROGR. I-II Y III'!AI163</f>
        <v>0</v>
      </c>
      <c r="AJ161" s="208">
        <f>+Q161+R161+S161+T161+U161++X161+AB161+AC161+AD161+AE161+AF161+AG161+AH161+AI161</f>
        <v>0</v>
      </c>
      <c r="AK161" s="209"/>
      <c r="AL161" s="208">
        <v>0</v>
      </c>
      <c r="AM161" s="209"/>
      <c r="AN161" s="208">
        <f>+O161+AJ161+AL161</f>
        <v>0</v>
      </c>
      <c r="AX161" s="20"/>
      <c r="AY161" s="20"/>
    </row>
    <row r="162" spans="1:51" s="21" customFormat="1" x14ac:dyDescent="0.25">
      <c r="A162" s="3"/>
      <c r="B162" s="3"/>
      <c r="C162" s="3"/>
      <c r="D162" s="3"/>
      <c r="E162" s="3"/>
      <c r="F162" s="3"/>
      <c r="G162" s="3"/>
      <c r="H162"/>
      <c r="I162" s="22"/>
      <c r="J162" s="23"/>
      <c r="K162" s="226"/>
      <c r="L162" s="209"/>
      <c r="M162" s="209"/>
      <c r="N162" s="209"/>
      <c r="O162" s="208"/>
      <c r="P162" s="42"/>
      <c r="Q162" s="226"/>
      <c r="R162" s="209"/>
      <c r="S162" s="209"/>
      <c r="T162" s="209"/>
      <c r="U162" s="227"/>
      <c r="V162" s="243"/>
      <c r="W162" s="239"/>
      <c r="X162" s="227"/>
      <c r="Y162" s="199"/>
      <c r="Z162" s="199"/>
      <c r="AA162" s="199"/>
      <c r="AB162" s="209"/>
      <c r="AC162" s="226"/>
      <c r="AD162" s="209"/>
      <c r="AE162" s="209"/>
      <c r="AF162" s="209"/>
      <c r="AG162" s="209"/>
      <c r="AH162" s="209"/>
      <c r="AI162" s="209"/>
      <c r="AJ162" s="208"/>
      <c r="AK162" s="209"/>
      <c r="AL162" s="208"/>
      <c r="AM162" s="209"/>
      <c r="AN162" s="208"/>
      <c r="AX162" s="20"/>
      <c r="AY162" s="20"/>
    </row>
    <row r="163" spans="1:51" s="21" customFormat="1" x14ac:dyDescent="0.25">
      <c r="A163" s="3"/>
      <c r="B163" s="5" t="s">
        <v>980</v>
      </c>
      <c r="C163" s="6" t="s">
        <v>981</v>
      </c>
      <c r="D163" s="3"/>
      <c r="E163" s="3"/>
      <c r="F163" s="3"/>
      <c r="G163" s="10" t="s">
        <v>14</v>
      </c>
      <c r="H163"/>
      <c r="K163" s="211">
        <f>+K165+K183</f>
        <v>1440000</v>
      </c>
      <c r="L163" s="210">
        <f t="shared" ref="L163:AN163" si="39">+L165+L183</f>
        <v>0</v>
      </c>
      <c r="M163" s="210">
        <f t="shared" si="39"/>
        <v>0</v>
      </c>
      <c r="N163" s="210">
        <f t="shared" si="39"/>
        <v>0</v>
      </c>
      <c r="O163" s="206">
        <f>+O165+O183</f>
        <v>1440000</v>
      </c>
      <c r="P163" s="42"/>
      <c r="Q163" s="211">
        <f t="shared" ref="Q163:W163" si="40">+Q165+Q183</f>
        <v>0</v>
      </c>
      <c r="R163" s="210">
        <f t="shared" si="40"/>
        <v>13298718</v>
      </c>
      <c r="S163" s="210">
        <f t="shared" si="40"/>
        <v>0</v>
      </c>
      <c r="T163" s="210">
        <f>+T165+T183</f>
        <v>0</v>
      </c>
      <c r="U163" s="224">
        <f t="shared" si="40"/>
        <v>0</v>
      </c>
      <c r="V163" s="241">
        <f t="shared" si="40"/>
        <v>0</v>
      </c>
      <c r="W163" s="237">
        <f t="shared" si="40"/>
        <v>0</v>
      </c>
      <c r="X163" s="224">
        <f t="shared" si="39"/>
        <v>0</v>
      </c>
      <c r="Y163" s="198">
        <f t="shared" si="39"/>
        <v>0</v>
      </c>
      <c r="Z163" s="198">
        <f t="shared" si="39"/>
        <v>0</v>
      </c>
      <c r="AA163" s="198">
        <f t="shared" si="39"/>
        <v>0</v>
      </c>
      <c r="AB163" s="210">
        <f t="shared" si="39"/>
        <v>0</v>
      </c>
      <c r="AC163" s="211">
        <f t="shared" si="39"/>
        <v>0</v>
      </c>
      <c r="AD163" s="210">
        <f t="shared" si="39"/>
        <v>0</v>
      </c>
      <c r="AE163" s="210">
        <f t="shared" si="39"/>
        <v>0</v>
      </c>
      <c r="AF163" s="210">
        <f t="shared" si="39"/>
        <v>0</v>
      </c>
      <c r="AG163" s="210">
        <f t="shared" si="39"/>
        <v>0</v>
      </c>
      <c r="AH163" s="210">
        <f t="shared" si="39"/>
        <v>0</v>
      </c>
      <c r="AI163" s="210">
        <f t="shared" si="39"/>
        <v>0</v>
      </c>
      <c r="AJ163" s="206">
        <f t="shared" si="39"/>
        <v>13298718</v>
      </c>
      <c r="AK163" s="209"/>
      <c r="AL163" s="206">
        <f>+AL165+AL183</f>
        <v>0</v>
      </c>
      <c r="AM163" s="209"/>
      <c r="AN163" s="206">
        <f t="shared" si="39"/>
        <v>14738718</v>
      </c>
      <c r="AX163" s="20"/>
      <c r="AY163" s="20"/>
    </row>
    <row r="164" spans="1:51" s="21" customFormat="1" x14ac:dyDescent="0.25">
      <c r="A164" s="3"/>
      <c r="B164" s="5"/>
      <c r="C164" s="6"/>
      <c r="D164" s="3"/>
      <c r="E164" s="3"/>
      <c r="F164" s="3"/>
      <c r="G164" s="10"/>
      <c r="H164"/>
      <c r="I164" s="24">
        <v>3</v>
      </c>
      <c r="J164" s="25" t="s">
        <v>193</v>
      </c>
      <c r="K164" s="226"/>
      <c r="L164" s="209"/>
      <c r="M164" s="209"/>
      <c r="N164" s="209"/>
      <c r="O164" s="208"/>
      <c r="P164" s="42"/>
      <c r="Q164" s="226"/>
      <c r="R164" s="209"/>
      <c r="S164" s="209"/>
      <c r="T164" s="209"/>
      <c r="U164" s="227"/>
      <c r="V164" s="243"/>
      <c r="W164" s="239"/>
      <c r="X164" s="227"/>
      <c r="Y164" s="199"/>
      <c r="Z164" s="199"/>
      <c r="AA164" s="199"/>
      <c r="AB164" s="209"/>
      <c r="AC164" s="226"/>
      <c r="AD164" s="209"/>
      <c r="AE164" s="209"/>
      <c r="AF164" s="209"/>
      <c r="AG164" s="209"/>
      <c r="AH164" s="209"/>
      <c r="AI164" s="209"/>
      <c r="AJ164" s="208"/>
      <c r="AK164" s="209"/>
      <c r="AL164" s="208"/>
      <c r="AM164" s="209"/>
      <c r="AN164" s="208"/>
      <c r="AX164" s="20"/>
      <c r="AY164" s="20"/>
    </row>
    <row r="165" spans="1:51" s="21" customFormat="1" x14ac:dyDescent="0.25">
      <c r="A165" s="3"/>
      <c r="B165" s="5"/>
      <c r="C165" s="10" t="s">
        <v>982</v>
      </c>
      <c r="D165" s="3" t="s">
        <v>983</v>
      </c>
      <c r="E165" s="3"/>
      <c r="F165" s="3"/>
      <c r="G165" s="10"/>
      <c r="H165"/>
      <c r="I165" s="24"/>
      <c r="J165" s="25"/>
      <c r="K165" s="207">
        <f>SUM(K166:K182)</f>
        <v>1440000</v>
      </c>
      <c r="L165" s="217">
        <f t="shared" ref="L165:AN165" si="41">SUM(L166:L182)</f>
        <v>0</v>
      </c>
      <c r="M165" s="217">
        <f t="shared" si="41"/>
        <v>0</v>
      </c>
      <c r="N165" s="217">
        <f t="shared" si="41"/>
        <v>0</v>
      </c>
      <c r="O165" s="214">
        <f t="shared" si="41"/>
        <v>1440000</v>
      </c>
      <c r="P165" s="42"/>
      <c r="Q165" s="207">
        <f t="shared" ref="Q165:W165" si="42">SUM(Q166:Q182)</f>
        <v>0</v>
      </c>
      <c r="R165" s="217">
        <f t="shared" si="42"/>
        <v>13298718</v>
      </c>
      <c r="S165" s="217">
        <f t="shared" si="42"/>
        <v>0</v>
      </c>
      <c r="T165" s="217">
        <f>SUM(T166:T182)</f>
        <v>0</v>
      </c>
      <c r="U165" s="225">
        <f t="shared" si="42"/>
        <v>0</v>
      </c>
      <c r="V165" s="242">
        <f t="shared" si="42"/>
        <v>0</v>
      </c>
      <c r="W165" s="238">
        <f t="shared" si="42"/>
        <v>0</v>
      </c>
      <c r="X165" s="225">
        <f t="shared" si="41"/>
        <v>0</v>
      </c>
      <c r="Y165" s="200">
        <f t="shared" si="41"/>
        <v>0</v>
      </c>
      <c r="Z165" s="200">
        <f t="shared" si="41"/>
        <v>0</v>
      </c>
      <c r="AA165" s="200">
        <f t="shared" si="41"/>
        <v>0</v>
      </c>
      <c r="AB165" s="217">
        <f t="shared" si="41"/>
        <v>0</v>
      </c>
      <c r="AC165" s="226">
        <f>+'0BJ PROGR. I-II Y III'!AC167</f>
        <v>0</v>
      </c>
      <c r="AD165" s="209">
        <f>+'0BJ PROGR. I-II Y III'!AD167</f>
        <v>0</v>
      </c>
      <c r="AE165" s="217">
        <f t="shared" si="41"/>
        <v>0</v>
      </c>
      <c r="AF165" s="217">
        <f t="shared" si="41"/>
        <v>0</v>
      </c>
      <c r="AG165" s="217">
        <f t="shared" si="41"/>
        <v>0</v>
      </c>
      <c r="AH165" s="217">
        <f t="shared" si="41"/>
        <v>0</v>
      </c>
      <c r="AI165" s="217">
        <f t="shared" si="41"/>
        <v>0</v>
      </c>
      <c r="AJ165" s="214">
        <f t="shared" si="41"/>
        <v>13298718</v>
      </c>
      <c r="AK165" s="209"/>
      <c r="AL165" s="214">
        <f>SUM(AL166:AL182)</f>
        <v>0</v>
      </c>
      <c r="AM165" s="209"/>
      <c r="AN165" s="214">
        <f t="shared" si="41"/>
        <v>14738718</v>
      </c>
      <c r="AX165" s="20"/>
      <c r="AY165" s="20"/>
    </row>
    <row r="166" spans="1:51" s="21" customFormat="1" x14ac:dyDescent="0.25">
      <c r="A166" s="3"/>
      <c r="B166" s="3"/>
      <c r="C166" s="3"/>
      <c r="D166" s="3"/>
      <c r="E166" s="3"/>
      <c r="F166" s="3"/>
      <c r="G166" s="5" t="s">
        <v>982</v>
      </c>
      <c r="H166"/>
      <c r="I166" s="24" t="s">
        <v>673</v>
      </c>
      <c r="J166" s="25" t="s">
        <v>674</v>
      </c>
      <c r="K166" s="211"/>
      <c r="L166" s="210"/>
      <c r="M166" s="210"/>
      <c r="N166" s="210"/>
      <c r="O166" s="206"/>
      <c r="P166" s="42"/>
      <c r="Q166" s="211"/>
      <c r="R166" s="210"/>
      <c r="S166" s="210"/>
      <c r="T166" s="210"/>
      <c r="U166" s="224"/>
      <c r="V166" s="241"/>
      <c r="W166" s="237"/>
      <c r="X166" s="224"/>
      <c r="Y166" s="198"/>
      <c r="Z166" s="198"/>
      <c r="AA166" s="198"/>
      <c r="AB166" s="210"/>
      <c r="AC166" s="226"/>
      <c r="AD166" s="209"/>
      <c r="AE166" s="210"/>
      <c r="AF166" s="210"/>
      <c r="AG166" s="210"/>
      <c r="AH166" s="210"/>
      <c r="AI166" s="210"/>
      <c r="AJ166" s="206"/>
      <c r="AK166" s="209"/>
      <c r="AL166" s="206"/>
      <c r="AM166" s="209"/>
      <c r="AN166" s="206"/>
      <c r="AX166" s="20"/>
      <c r="AY166" s="20"/>
    </row>
    <row r="167" spans="1:51" s="21" customFormat="1" x14ac:dyDescent="0.25">
      <c r="A167" s="3"/>
      <c r="B167" s="3"/>
      <c r="C167" s="3"/>
      <c r="D167" s="3"/>
      <c r="E167" s="3"/>
      <c r="F167" s="3"/>
      <c r="G167" s="10" t="s">
        <v>982</v>
      </c>
      <c r="H167"/>
      <c r="I167" s="22" t="s">
        <v>675</v>
      </c>
      <c r="J167" s="23" t="s">
        <v>676</v>
      </c>
      <c r="K167" s="226">
        <f>+'0BJ PROGR. I-II Y III'!K169</f>
        <v>0</v>
      </c>
      <c r="L167" s="209">
        <f>+'0BJ PROGR. I-II Y III'!L169</f>
        <v>0</v>
      </c>
      <c r="M167" s="209">
        <f>+'0BJ PROGR. I-II Y III'!M169</f>
        <v>0</v>
      </c>
      <c r="N167" s="209">
        <f>+'0BJ PROGR. I-II Y III'!N169</f>
        <v>0</v>
      </c>
      <c r="O167" s="208">
        <f>SUM(K167:N167)</f>
        <v>0</v>
      </c>
      <c r="P167" s="42"/>
      <c r="Q167" s="226">
        <f>+'0BJ PROGR. I-II Y III'!Q169</f>
        <v>0</v>
      </c>
      <c r="R167" s="209">
        <f>+'0BJ PROGR. I-II Y III'!R169</f>
        <v>0</v>
      </c>
      <c r="S167" s="209">
        <f>+'0BJ PROGR. I-II Y III'!S169</f>
        <v>0</v>
      </c>
      <c r="T167" s="209">
        <f>+'0BJ PROGR. I-II Y III'!T169</f>
        <v>0</v>
      </c>
      <c r="U167" s="227">
        <f>+'0BJ PROGR. I-II Y III'!U169</f>
        <v>0</v>
      </c>
      <c r="V167" s="243">
        <f>+'0BJ PROGR. I-II Y III'!V169</f>
        <v>0</v>
      </c>
      <c r="W167" s="239">
        <f>+'0BJ PROGR. I-II Y III'!W169</f>
        <v>0</v>
      </c>
      <c r="X167" s="227">
        <f>SUM(V167:W167)</f>
        <v>0</v>
      </c>
      <c r="Y167" s="199">
        <f>+'0BJ PROGR. I-II Y III'!Y169</f>
        <v>0</v>
      </c>
      <c r="Z167" s="199">
        <v>0</v>
      </c>
      <c r="AA167" s="199">
        <v>0</v>
      </c>
      <c r="AB167" s="209">
        <f>SUM(Y167:AA167)</f>
        <v>0</v>
      </c>
      <c r="AC167" s="226">
        <f>+'0BJ PROGR. I-II Y III'!AC169</f>
        <v>0</v>
      </c>
      <c r="AD167" s="209">
        <f>+'0BJ PROGR. I-II Y III'!AD169</f>
        <v>0</v>
      </c>
      <c r="AE167" s="209">
        <f>+'0BJ PROGR. I-II Y III'!AE169</f>
        <v>0</v>
      </c>
      <c r="AF167" s="209">
        <f>+'0BJ PROGR. I-II Y III'!AF169</f>
        <v>0</v>
      </c>
      <c r="AG167" s="209">
        <f>+'0BJ PROGR. I-II Y III'!AG169</f>
        <v>0</v>
      </c>
      <c r="AH167" s="209">
        <f>+'0BJ PROGR. I-II Y III'!AH169</f>
        <v>0</v>
      </c>
      <c r="AI167" s="209">
        <f>+'0BJ PROGR. I-II Y III'!AI169</f>
        <v>0</v>
      </c>
      <c r="AJ167" s="208">
        <f>+Q167+R167+S167+T167+U167++X167+AB167+AC167+AD167+AE167+AF167+AG167+AH167+AI167</f>
        <v>0</v>
      </c>
      <c r="AK167" s="209"/>
      <c r="AL167" s="208">
        <v>0</v>
      </c>
      <c r="AM167" s="209"/>
      <c r="AN167" s="208">
        <f>+O167+AJ167+AL167</f>
        <v>0</v>
      </c>
      <c r="AX167" s="20"/>
      <c r="AY167" s="20"/>
    </row>
    <row r="168" spans="1:51" s="21" customFormat="1" x14ac:dyDescent="0.25">
      <c r="A168" s="3"/>
      <c r="B168" s="3"/>
      <c r="C168" s="3"/>
      <c r="D168" s="3"/>
      <c r="E168" s="3"/>
      <c r="F168" s="3"/>
      <c r="G168" s="10" t="s">
        <v>982</v>
      </c>
      <c r="H168"/>
      <c r="I168" s="22" t="s">
        <v>677</v>
      </c>
      <c r="J168" s="23" t="s">
        <v>678</v>
      </c>
      <c r="K168" s="226">
        <f>+'0BJ PROGR. I-II Y III'!K170</f>
        <v>0</v>
      </c>
      <c r="L168" s="209">
        <f>+'0BJ PROGR. I-II Y III'!L170</f>
        <v>0</v>
      </c>
      <c r="M168" s="209">
        <f>+'0BJ PROGR. I-II Y III'!M170</f>
        <v>0</v>
      </c>
      <c r="N168" s="209">
        <f>+'0BJ PROGR. I-II Y III'!N170</f>
        <v>0</v>
      </c>
      <c r="O168" s="208">
        <f>SUM(K168:N168)</f>
        <v>0</v>
      </c>
      <c r="P168" s="42"/>
      <c r="Q168" s="226">
        <f>+'0BJ PROGR. I-II Y III'!Q170</f>
        <v>0</v>
      </c>
      <c r="R168" s="209">
        <f>+'0BJ PROGR. I-II Y III'!R170</f>
        <v>0</v>
      </c>
      <c r="S168" s="209">
        <f>+'0BJ PROGR. I-II Y III'!S170</f>
        <v>0</v>
      </c>
      <c r="T168" s="209">
        <f>+'0BJ PROGR. I-II Y III'!T170</f>
        <v>0</v>
      </c>
      <c r="U168" s="227">
        <f>+'0BJ PROGR. I-II Y III'!U170</f>
        <v>0</v>
      </c>
      <c r="V168" s="243">
        <f>+'0BJ PROGR. I-II Y III'!V170</f>
        <v>0</v>
      </c>
      <c r="W168" s="239">
        <f>+'0BJ PROGR. I-II Y III'!W170</f>
        <v>0</v>
      </c>
      <c r="X168" s="227">
        <f>SUM(V168:W168)</f>
        <v>0</v>
      </c>
      <c r="Y168" s="199">
        <f>+'0BJ PROGR. I-II Y III'!Y170</f>
        <v>0</v>
      </c>
      <c r="Z168" s="199">
        <v>0</v>
      </c>
      <c r="AA168" s="199">
        <v>0</v>
      </c>
      <c r="AB168" s="209">
        <f>SUM(Y168:AA168)</f>
        <v>0</v>
      </c>
      <c r="AC168" s="226">
        <f>+'0BJ PROGR. I-II Y III'!AC170</f>
        <v>0</v>
      </c>
      <c r="AD168" s="209">
        <f>+'0BJ PROGR. I-II Y III'!AD170</f>
        <v>0</v>
      </c>
      <c r="AE168" s="209">
        <f>+'0BJ PROGR. I-II Y III'!AE170</f>
        <v>0</v>
      </c>
      <c r="AF168" s="209">
        <f>+'0BJ PROGR. I-II Y III'!AF170</f>
        <v>0</v>
      </c>
      <c r="AG168" s="209">
        <f>+'0BJ PROGR. I-II Y III'!AG170</f>
        <v>0</v>
      </c>
      <c r="AH168" s="209">
        <f>+'0BJ PROGR. I-II Y III'!AH170</f>
        <v>0</v>
      </c>
      <c r="AI168" s="209">
        <f>+'0BJ PROGR. I-II Y III'!AI170</f>
        <v>0</v>
      </c>
      <c r="AJ168" s="208">
        <f>+Q168+R168+S168+T168+U168++X168+AB168+AC168+AD168+AE168+AF168+AG168+AH168+AI168</f>
        <v>0</v>
      </c>
      <c r="AK168" s="209"/>
      <c r="AL168" s="208">
        <v>0</v>
      </c>
      <c r="AM168" s="209"/>
      <c r="AN168" s="208">
        <f>+O168+AJ168+AL168</f>
        <v>0</v>
      </c>
      <c r="AX168" s="20"/>
      <c r="AY168" s="20"/>
    </row>
    <row r="169" spans="1:51" s="21" customFormat="1" x14ac:dyDescent="0.25">
      <c r="A169" s="3"/>
      <c r="B169" s="3"/>
      <c r="C169" s="3"/>
      <c r="D169" s="3"/>
      <c r="E169" s="3"/>
      <c r="F169" s="3"/>
      <c r="G169" s="5" t="s">
        <v>982</v>
      </c>
      <c r="H169"/>
      <c r="I169" s="24" t="s">
        <v>679</v>
      </c>
      <c r="J169" s="25" t="s">
        <v>680</v>
      </c>
      <c r="K169" s="226"/>
      <c r="L169" s="209"/>
      <c r="M169" s="209"/>
      <c r="N169" s="209"/>
      <c r="O169" s="206"/>
      <c r="P169" s="42"/>
      <c r="Q169" s="226"/>
      <c r="R169" s="209"/>
      <c r="S169" s="209"/>
      <c r="T169" s="209"/>
      <c r="U169" s="227"/>
      <c r="V169" s="243"/>
      <c r="W169" s="239"/>
      <c r="X169" s="224"/>
      <c r="Y169" s="199">
        <f>+'0BJ PROGR. I-II Y III'!Y171</f>
        <v>0</v>
      </c>
      <c r="Z169" s="198"/>
      <c r="AA169" s="198"/>
      <c r="AB169" s="210"/>
      <c r="AC169" s="226"/>
      <c r="AD169" s="209"/>
      <c r="AE169" s="210"/>
      <c r="AF169" s="210"/>
      <c r="AG169" s="210"/>
      <c r="AH169" s="210"/>
      <c r="AI169" s="210"/>
      <c r="AJ169" s="206"/>
      <c r="AK169" s="209"/>
      <c r="AL169" s="206"/>
      <c r="AM169" s="209"/>
      <c r="AN169" s="206"/>
      <c r="AX169" s="20"/>
      <c r="AY169" s="20"/>
    </row>
    <row r="170" spans="1:51" s="21" customFormat="1" x14ac:dyDescent="0.25">
      <c r="A170" s="3"/>
      <c r="B170" s="3"/>
      <c r="C170" s="3"/>
      <c r="D170" s="3"/>
      <c r="E170" s="3"/>
      <c r="F170" s="3"/>
      <c r="G170" s="10" t="s">
        <v>982</v>
      </c>
      <c r="H170"/>
      <c r="I170" s="22" t="s">
        <v>681</v>
      </c>
      <c r="J170" s="23" t="s">
        <v>682</v>
      </c>
      <c r="K170" s="226">
        <f>+'0BJ PROGR. I-II Y III'!K172</f>
        <v>0</v>
      </c>
      <c r="L170" s="209">
        <f>+'0BJ PROGR. I-II Y III'!L172</f>
        <v>0</v>
      </c>
      <c r="M170" s="209">
        <f>+'0BJ PROGR. I-II Y III'!M172</f>
        <v>0</v>
      </c>
      <c r="N170" s="209">
        <f>+'0BJ PROGR. I-II Y III'!N172</f>
        <v>0</v>
      </c>
      <c r="O170" s="208">
        <f t="shared" ref="O170:O181" si="43">SUM(K170:N170)</f>
        <v>0</v>
      </c>
      <c r="P170" s="42"/>
      <c r="Q170" s="226">
        <f>+'0BJ PROGR. I-II Y III'!Q172</f>
        <v>0</v>
      </c>
      <c r="R170" s="209">
        <f>+'0BJ PROGR. I-II Y III'!R172</f>
        <v>0</v>
      </c>
      <c r="S170" s="209">
        <f>+'0BJ PROGR. I-II Y III'!S172</f>
        <v>0</v>
      </c>
      <c r="T170" s="209">
        <f>+'0BJ PROGR. I-II Y III'!T172</f>
        <v>0</v>
      </c>
      <c r="U170" s="227">
        <f>+'0BJ PROGR. I-II Y III'!U172</f>
        <v>0</v>
      </c>
      <c r="V170" s="243">
        <f>+'0BJ PROGR. I-II Y III'!V172</f>
        <v>0</v>
      </c>
      <c r="W170" s="239">
        <f>+'0BJ PROGR. I-II Y III'!W172</f>
        <v>0</v>
      </c>
      <c r="X170" s="227">
        <f t="shared" ref="X170:X176" si="44">SUM(V170:W170)</f>
        <v>0</v>
      </c>
      <c r="Y170" s="199">
        <f>+'0BJ PROGR. I-II Y III'!Y172</f>
        <v>0</v>
      </c>
      <c r="Z170" s="199">
        <v>0</v>
      </c>
      <c r="AA170" s="199">
        <v>0</v>
      </c>
      <c r="AB170" s="209">
        <f t="shared" ref="AB170:AB176" si="45">SUM(Y170:AA170)</f>
        <v>0</v>
      </c>
      <c r="AC170" s="226">
        <f>+'0BJ PROGR. I-II Y III'!AC172</f>
        <v>0</v>
      </c>
      <c r="AD170" s="209">
        <f>+'0BJ PROGR. I-II Y III'!AD172</f>
        <v>0</v>
      </c>
      <c r="AE170" s="209">
        <f>+'0BJ PROGR. I-II Y III'!AE172</f>
        <v>0</v>
      </c>
      <c r="AF170" s="209">
        <f>+'0BJ PROGR. I-II Y III'!AF172</f>
        <v>0</v>
      </c>
      <c r="AG170" s="209">
        <f>+'0BJ PROGR. I-II Y III'!AG172</f>
        <v>0</v>
      </c>
      <c r="AH170" s="209">
        <f>+'0BJ PROGR. I-II Y III'!AH172</f>
        <v>0</v>
      </c>
      <c r="AI170" s="209">
        <f>+'0BJ PROGR. I-II Y III'!AI172</f>
        <v>0</v>
      </c>
      <c r="AJ170" s="208">
        <f t="shared" ref="AJ170:AJ176" si="46">+Q170+R170+S170+T170+U170++X170+AB170+AC170+AD170+AE170+AF170+AG170+AH170+AI170</f>
        <v>0</v>
      </c>
      <c r="AK170" s="209"/>
      <c r="AL170" s="208">
        <v>0</v>
      </c>
      <c r="AM170" s="209"/>
      <c r="AN170" s="208">
        <f t="shared" ref="AN170:AN176" si="47">+O170+AJ170+AL170</f>
        <v>0</v>
      </c>
      <c r="AX170" s="20"/>
      <c r="AY170" s="20"/>
    </row>
    <row r="171" spans="1:51" s="21" customFormat="1" x14ac:dyDescent="0.25">
      <c r="A171" s="3"/>
      <c r="B171" s="3"/>
      <c r="C171" s="3"/>
      <c r="D171" s="3"/>
      <c r="E171" s="3"/>
      <c r="F171" s="3"/>
      <c r="G171" s="10" t="s">
        <v>982</v>
      </c>
      <c r="H171"/>
      <c r="I171" s="22" t="s">
        <v>683</v>
      </c>
      <c r="J171" s="23" t="s">
        <v>684</v>
      </c>
      <c r="K171" s="226">
        <f>+'0BJ PROGR. I-II Y III'!K173</f>
        <v>0</v>
      </c>
      <c r="L171" s="209">
        <f>+'0BJ PROGR. I-II Y III'!L173</f>
        <v>0</v>
      </c>
      <c r="M171" s="209">
        <f>+'0BJ PROGR. I-II Y III'!M173</f>
        <v>0</v>
      </c>
      <c r="N171" s="209">
        <f>+'0BJ PROGR. I-II Y III'!N173</f>
        <v>0</v>
      </c>
      <c r="O171" s="208">
        <f t="shared" si="43"/>
        <v>0</v>
      </c>
      <c r="P171" s="42"/>
      <c r="Q171" s="226">
        <f>+'0BJ PROGR. I-II Y III'!Q173</f>
        <v>0</v>
      </c>
      <c r="R171" s="209">
        <f>+'0BJ PROGR. I-II Y III'!R173</f>
        <v>0</v>
      </c>
      <c r="S171" s="209">
        <f>+'0BJ PROGR. I-II Y III'!S173</f>
        <v>0</v>
      </c>
      <c r="T171" s="209">
        <f>+'0BJ PROGR. I-II Y III'!T173</f>
        <v>0</v>
      </c>
      <c r="U171" s="227">
        <f>+'0BJ PROGR. I-II Y III'!U173</f>
        <v>0</v>
      </c>
      <c r="V171" s="243">
        <f>+'0BJ PROGR. I-II Y III'!V173</f>
        <v>0</v>
      </c>
      <c r="W171" s="239">
        <f>+'0BJ PROGR. I-II Y III'!W173</f>
        <v>0</v>
      </c>
      <c r="X171" s="227">
        <f t="shared" si="44"/>
        <v>0</v>
      </c>
      <c r="Y171" s="199">
        <f>+'0BJ PROGR. I-II Y III'!Y173</f>
        <v>0</v>
      </c>
      <c r="Z171" s="199">
        <v>0</v>
      </c>
      <c r="AA171" s="199">
        <v>0</v>
      </c>
      <c r="AB171" s="209">
        <f t="shared" si="45"/>
        <v>0</v>
      </c>
      <c r="AC171" s="226">
        <f>+'0BJ PROGR. I-II Y III'!AC173</f>
        <v>0</v>
      </c>
      <c r="AD171" s="209">
        <f>+'0BJ PROGR. I-II Y III'!AD173</f>
        <v>0</v>
      </c>
      <c r="AE171" s="209">
        <f>+'0BJ PROGR. I-II Y III'!AE173</f>
        <v>0</v>
      </c>
      <c r="AF171" s="209">
        <f>+'0BJ PROGR. I-II Y III'!AF173</f>
        <v>0</v>
      </c>
      <c r="AG171" s="209">
        <f>+'0BJ PROGR. I-II Y III'!AG173</f>
        <v>0</v>
      </c>
      <c r="AH171" s="209">
        <f>+'0BJ PROGR. I-II Y III'!AH173</f>
        <v>0</v>
      </c>
      <c r="AI171" s="209">
        <f>+'0BJ PROGR. I-II Y III'!AI173</f>
        <v>0</v>
      </c>
      <c r="AJ171" s="208">
        <f t="shared" si="46"/>
        <v>0</v>
      </c>
      <c r="AK171" s="209"/>
      <c r="AL171" s="208">
        <v>0</v>
      </c>
      <c r="AM171" s="209"/>
      <c r="AN171" s="208">
        <f t="shared" si="47"/>
        <v>0</v>
      </c>
      <c r="AX171" s="20"/>
      <c r="AY171" s="20"/>
    </row>
    <row r="172" spans="1:51" s="21" customFormat="1" x14ac:dyDescent="0.25">
      <c r="A172" s="3"/>
      <c r="B172" s="3"/>
      <c r="C172" s="3"/>
      <c r="D172" s="3"/>
      <c r="E172" s="3"/>
      <c r="F172" s="3"/>
      <c r="G172" s="10" t="s">
        <v>982</v>
      </c>
      <c r="H172"/>
      <c r="I172" s="22" t="s">
        <v>685</v>
      </c>
      <c r="J172" s="23" t="s">
        <v>686</v>
      </c>
      <c r="K172" s="226">
        <f>+'0BJ PROGR. I-II Y III'!K174</f>
        <v>0</v>
      </c>
      <c r="L172" s="209">
        <f>+'0BJ PROGR. I-II Y III'!L174</f>
        <v>0</v>
      </c>
      <c r="M172" s="209">
        <f>+'0BJ PROGR. I-II Y III'!M174</f>
        <v>0</v>
      </c>
      <c r="N172" s="209">
        <f>+'0BJ PROGR. I-II Y III'!N174</f>
        <v>0</v>
      </c>
      <c r="O172" s="208">
        <f t="shared" si="43"/>
        <v>0</v>
      </c>
      <c r="P172" s="42"/>
      <c r="Q172" s="226">
        <f>+'0BJ PROGR. I-II Y III'!Q174</f>
        <v>0</v>
      </c>
      <c r="R172" s="209">
        <f>+'0BJ PROGR. I-II Y III'!R174</f>
        <v>8978718</v>
      </c>
      <c r="S172" s="209">
        <f>+'0BJ PROGR. I-II Y III'!S174</f>
        <v>0</v>
      </c>
      <c r="T172" s="209">
        <f>+'0BJ PROGR. I-II Y III'!T174</f>
        <v>0</v>
      </c>
      <c r="U172" s="227">
        <f>+'0BJ PROGR. I-II Y III'!U174</f>
        <v>0</v>
      </c>
      <c r="V172" s="243">
        <f>+'0BJ PROGR. I-II Y III'!V174</f>
        <v>0</v>
      </c>
      <c r="W172" s="239">
        <f>+'0BJ PROGR. I-II Y III'!W174</f>
        <v>0</v>
      </c>
      <c r="X172" s="227">
        <f t="shared" si="44"/>
        <v>0</v>
      </c>
      <c r="Y172" s="199">
        <f>+'0BJ PROGR. I-II Y III'!Y174</f>
        <v>0</v>
      </c>
      <c r="Z172" s="199">
        <v>0</v>
      </c>
      <c r="AA172" s="199">
        <v>0</v>
      </c>
      <c r="AB172" s="209">
        <f t="shared" si="45"/>
        <v>0</v>
      </c>
      <c r="AC172" s="226">
        <f>+'0BJ PROGR. I-II Y III'!AC174</f>
        <v>0</v>
      </c>
      <c r="AD172" s="209">
        <f>+'0BJ PROGR. I-II Y III'!AD174</f>
        <v>0</v>
      </c>
      <c r="AE172" s="209">
        <f>+'0BJ PROGR. I-II Y III'!AE174</f>
        <v>0</v>
      </c>
      <c r="AF172" s="209">
        <f>+'0BJ PROGR. I-II Y III'!AF174</f>
        <v>0</v>
      </c>
      <c r="AG172" s="209">
        <f>+'0BJ PROGR. I-II Y III'!AG174</f>
        <v>0</v>
      </c>
      <c r="AH172" s="209">
        <f>+'0BJ PROGR. I-II Y III'!AH174</f>
        <v>0</v>
      </c>
      <c r="AI172" s="209">
        <f>+'0BJ PROGR. I-II Y III'!AI174</f>
        <v>0</v>
      </c>
      <c r="AJ172" s="208">
        <f t="shared" si="46"/>
        <v>8978718</v>
      </c>
      <c r="AK172" s="209"/>
      <c r="AL172" s="208">
        <v>0</v>
      </c>
      <c r="AM172" s="209"/>
      <c r="AN172" s="208">
        <f t="shared" si="47"/>
        <v>8978718</v>
      </c>
      <c r="AX172" s="20"/>
      <c r="AY172" s="20"/>
    </row>
    <row r="173" spans="1:51" s="21" customFormat="1" x14ac:dyDescent="0.25">
      <c r="A173" s="3"/>
      <c r="B173" s="3"/>
      <c r="C173" s="3"/>
      <c r="D173" s="3"/>
      <c r="E173" s="3"/>
      <c r="F173" s="3"/>
      <c r="G173" s="10" t="s">
        <v>982</v>
      </c>
      <c r="H173"/>
      <c r="I173" s="22" t="s">
        <v>687</v>
      </c>
      <c r="J173" s="23" t="s">
        <v>688</v>
      </c>
      <c r="K173" s="226">
        <f>+'0BJ PROGR. I-II Y III'!K175</f>
        <v>0</v>
      </c>
      <c r="L173" s="209">
        <f>+'0BJ PROGR. I-II Y III'!L175</f>
        <v>0</v>
      </c>
      <c r="M173" s="209">
        <f>+'0BJ PROGR. I-II Y III'!M175</f>
        <v>0</v>
      </c>
      <c r="N173" s="209">
        <f>+'0BJ PROGR. I-II Y III'!N175</f>
        <v>0</v>
      </c>
      <c r="O173" s="208">
        <f t="shared" si="43"/>
        <v>0</v>
      </c>
      <c r="P173" s="42"/>
      <c r="Q173" s="226">
        <f>+'0BJ PROGR. I-II Y III'!Q175</f>
        <v>0</v>
      </c>
      <c r="R173" s="209">
        <f>+'0BJ PROGR. I-II Y III'!R175</f>
        <v>0</v>
      </c>
      <c r="S173" s="209">
        <f>+'0BJ PROGR. I-II Y III'!S175</f>
        <v>0</v>
      </c>
      <c r="T173" s="209">
        <f>+'0BJ PROGR. I-II Y III'!T175</f>
        <v>0</v>
      </c>
      <c r="U173" s="227">
        <f>+'0BJ PROGR. I-II Y III'!U175</f>
        <v>0</v>
      </c>
      <c r="V173" s="243">
        <f>+'0BJ PROGR. I-II Y III'!V175</f>
        <v>0</v>
      </c>
      <c r="W173" s="239">
        <f>+'0BJ PROGR. I-II Y III'!W175</f>
        <v>0</v>
      </c>
      <c r="X173" s="227">
        <f t="shared" si="44"/>
        <v>0</v>
      </c>
      <c r="Y173" s="199">
        <f>+'0BJ PROGR. I-II Y III'!Y175</f>
        <v>0</v>
      </c>
      <c r="Z173" s="199">
        <v>0</v>
      </c>
      <c r="AA173" s="199">
        <v>0</v>
      </c>
      <c r="AB173" s="209">
        <f t="shared" si="45"/>
        <v>0</v>
      </c>
      <c r="AC173" s="226">
        <f>+'0BJ PROGR. I-II Y III'!AC175</f>
        <v>0</v>
      </c>
      <c r="AD173" s="209">
        <f>+'0BJ PROGR. I-II Y III'!AD175</f>
        <v>0</v>
      </c>
      <c r="AE173" s="209">
        <f>+'0BJ PROGR. I-II Y III'!AE175</f>
        <v>0</v>
      </c>
      <c r="AF173" s="209">
        <f>+'0BJ PROGR. I-II Y III'!AF175</f>
        <v>0</v>
      </c>
      <c r="AG173" s="209">
        <f>+'0BJ PROGR. I-II Y III'!AG175</f>
        <v>0</v>
      </c>
      <c r="AH173" s="209">
        <f>+'0BJ PROGR. I-II Y III'!AH175</f>
        <v>0</v>
      </c>
      <c r="AI173" s="209">
        <f>+'0BJ PROGR. I-II Y III'!AI175</f>
        <v>0</v>
      </c>
      <c r="AJ173" s="208">
        <f t="shared" si="46"/>
        <v>0</v>
      </c>
      <c r="AK173" s="209"/>
      <c r="AL173" s="208">
        <v>0</v>
      </c>
      <c r="AM173" s="209"/>
      <c r="AN173" s="208">
        <f t="shared" si="47"/>
        <v>0</v>
      </c>
      <c r="AX173" s="20"/>
      <c r="AY173" s="20"/>
    </row>
    <row r="174" spans="1:51" s="21" customFormat="1" x14ac:dyDescent="0.25">
      <c r="A174" s="3"/>
      <c r="B174" s="3"/>
      <c r="C174" s="3"/>
      <c r="D174" s="3"/>
      <c r="E174" s="3"/>
      <c r="F174" s="3"/>
      <c r="G174" s="10" t="s">
        <v>982</v>
      </c>
      <c r="H174"/>
      <c r="I174" s="22" t="s">
        <v>689</v>
      </c>
      <c r="J174" s="23" t="s">
        <v>690</v>
      </c>
      <c r="K174" s="226">
        <f>+'0BJ PROGR. I-II Y III'!K176</f>
        <v>0</v>
      </c>
      <c r="L174" s="209">
        <f>+'0BJ PROGR. I-II Y III'!L176</f>
        <v>0</v>
      </c>
      <c r="M174" s="209">
        <f>+'0BJ PROGR. I-II Y III'!M176</f>
        <v>0</v>
      </c>
      <c r="N174" s="209">
        <f>+'0BJ PROGR. I-II Y III'!N176</f>
        <v>0</v>
      </c>
      <c r="O174" s="208">
        <f t="shared" si="43"/>
        <v>0</v>
      </c>
      <c r="P174" s="42"/>
      <c r="Q174" s="226">
        <f>+'0BJ PROGR. I-II Y III'!Q176</f>
        <v>0</v>
      </c>
      <c r="R174" s="209">
        <f>+'0BJ PROGR. I-II Y III'!R176</f>
        <v>0</v>
      </c>
      <c r="S174" s="209">
        <f>+'0BJ PROGR. I-II Y III'!S176</f>
        <v>0</v>
      </c>
      <c r="T174" s="209">
        <f>+'0BJ PROGR. I-II Y III'!T176</f>
        <v>0</v>
      </c>
      <c r="U174" s="227">
        <f>+'0BJ PROGR. I-II Y III'!U176</f>
        <v>0</v>
      </c>
      <c r="V174" s="243">
        <f>+'0BJ PROGR. I-II Y III'!V176</f>
        <v>0</v>
      </c>
      <c r="W174" s="239">
        <f>+'0BJ PROGR. I-II Y III'!W176</f>
        <v>0</v>
      </c>
      <c r="X174" s="227">
        <f t="shared" si="44"/>
        <v>0</v>
      </c>
      <c r="Y174" s="199">
        <f>+'0BJ PROGR. I-II Y III'!Y176</f>
        <v>0</v>
      </c>
      <c r="Z174" s="199">
        <v>0</v>
      </c>
      <c r="AA174" s="199">
        <v>0</v>
      </c>
      <c r="AB174" s="209">
        <f t="shared" si="45"/>
        <v>0</v>
      </c>
      <c r="AC174" s="226">
        <f>+'0BJ PROGR. I-II Y III'!AC176</f>
        <v>0</v>
      </c>
      <c r="AD174" s="209">
        <f>+'0BJ PROGR. I-II Y III'!AD176</f>
        <v>0</v>
      </c>
      <c r="AE174" s="209">
        <f>+'0BJ PROGR. I-II Y III'!AE176</f>
        <v>0</v>
      </c>
      <c r="AF174" s="209">
        <f>+'0BJ PROGR. I-II Y III'!AF176</f>
        <v>0</v>
      </c>
      <c r="AG174" s="209">
        <f>+'0BJ PROGR. I-II Y III'!AG176</f>
        <v>0</v>
      </c>
      <c r="AH174" s="209">
        <f>+'0BJ PROGR. I-II Y III'!AH176</f>
        <v>0</v>
      </c>
      <c r="AI174" s="209">
        <f>+'0BJ PROGR. I-II Y III'!AI176</f>
        <v>0</v>
      </c>
      <c r="AJ174" s="208">
        <f t="shared" si="46"/>
        <v>0</v>
      </c>
      <c r="AK174" s="209"/>
      <c r="AL174" s="208">
        <v>0</v>
      </c>
      <c r="AM174" s="209"/>
      <c r="AN174" s="208">
        <f t="shared" si="47"/>
        <v>0</v>
      </c>
      <c r="AX174" s="20"/>
      <c r="AY174" s="20"/>
    </row>
    <row r="175" spans="1:51" s="21" customFormat="1" x14ac:dyDescent="0.25">
      <c r="A175" s="3"/>
      <c r="B175" s="3"/>
      <c r="C175" s="3"/>
      <c r="D175" s="3"/>
      <c r="E175" s="3"/>
      <c r="F175" s="3"/>
      <c r="G175" s="10" t="s">
        <v>982</v>
      </c>
      <c r="H175"/>
      <c r="I175" s="22" t="s">
        <v>691</v>
      </c>
      <c r="J175" s="23" t="s">
        <v>692</v>
      </c>
      <c r="K175" s="226">
        <f>+'0BJ PROGR. I-II Y III'!K177</f>
        <v>1440000</v>
      </c>
      <c r="L175" s="209">
        <f>+'0BJ PROGR. I-II Y III'!L177</f>
        <v>0</v>
      </c>
      <c r="M175" s="209">
        <f>+'0BJ PROGR. I-II Y III'!M177</f>
        <v>0</v>
      </c>
      <c r="N175" s="209">
        <f>+'0BJ PROGR. I-II Y III'!N177</f>
        <v>0</v>
      </c>
      <c r="O175" s="208">
        <f t="shared" si="43"/>
        <v>1440000</v>
      </c>
      <c r="P175" s="42"/>
      <c r="Q175" s="226">
        <f>+'0BJ PROGR. I-II Y III'!Q177</f>
        <v>0</v>
      </c>
      <c r="R175" s="209">
        <f>+'0BJ PROGR. I-II Y III'!R177</f>
        <v>4320000</v>
      </c>
      <c r="S175" s="209">
        <f>+'0BJ PROGR. I-II Y III'!S177</f>
        <v>0</v>
      </c>
      <c r="T175" s="209">
        <f>+'0BJ PROGR. I-II Y III'!T177</f>
        <v>0</v>
      </c>
      <c r="U175" s="227">
        <f>+'0BJ PROGR. I-II Y III'!U177</f>
        <v>0</v>
      </c>
      <c r="V175" s="243">
        <f>+'0BJ PROGR. I-II Y III'!V177</f>
        <v>0</v>
      </c>
      <c r="W175" s="239">
        <f>+'0BJ PROGR. I-II Y III'!W177</f>
        <v>0</v>
      </c>
      <c r="X175" s="227">
        <f t="shared" si="44"/>
        <v>0</v>
      </c>
      <c r="Y175" s="199">
        <f>+'0BJ PROGR. I-II Y III'!Y177</f>
        <v>0</v>
      </c>
      <c r="Z175" s="199">
        <v>0</v>
      </c>
      <c r="AA175" s="199">
        <v>0</v>
      </c>
      <c r="AB175" s="209">
        <f t="shared" si="45"/>
        <v>0</v>
      </c>
      <c r="AC175" s="226">
        <f>+'0BJ PROGR. I-II Y III'!AC177</f>
        <v>0</v>
      </c>
      <c r="AD175" s="209">
        <f>+'0BJ PROGR. I-II Y III'!AD177</f>
        <v>0</v>
      </c>
      <c r="AE175" s="209">
        <f>+'0BJ PROGR. I-II Y III'!AE177</f>
        <v>0</v>
      </c>
      <c r="AF175" s="209">
        <f>+'0BJ PROGR. I-II Y III'!AF177</f>
        <v>0</v>
      </c>
      <c r="AG175" s="209">
        <f>+'0BJ PROGR. I-II Y III'!AG177</f>
        <v>0</v>
      </c>
      <c r="AH175" s="209">
        <f>+'0BJ PROGR. I-II Y III'!AH177</f>
        <v>0</v>
      </c>
      <c r="AI175" s="209">
        <f>+'0BJ PROGR. I-II Y III'!AI177</f>
        <v>0</v>
      </c>
      <c r="AJ175" s="208">
        <f t="shared" si="46"/>
        <v>4320000</v>
      </c>
      <c r="AK175" s="209"/>
      <c r="AL175" s="208">
        <v>0</v>
      </c>
      <c r="AM175" s="209"/>
      <c r="AN175" s="208">
        <f t="shared" si="47"/>
        <v>5760000</v>
      </c>
      <c r="AX175" s="20"/>
      <c r="AY175" s="20"/>
    </row>
    <row r="176" spans="1:51" s="21" customFormat="1" x14ac:dyDescent="0.25">
      <c r="A176" s="3"/>
      <c r="B176" s="3"/>
      <c r="C176" s="3"/>
      <c r="D176" s="3"/>
      <c r="E176" s="3"/>
      <c r="F176" s="3"/>
      <c r="G176" s="10" t="s">
        <v>982</v>
      </c>
      <c r="H176"/>
      <c r="I176" s="22" t="s">
        <v>693</v>
      </c>
      <c r="J176" s="23" t="s">
        <v>694</v>
      </c>
      <c r="K176" s="226">
        <f>+'0BJ PROGR. I-II Y III'!K178</f>
        <v>0</v>
      </c>
      <c r="L176" s="209">
        <f>+'0BJ PROGR. I-II Y III'!L178</f>
        <v>0</v>
      </c>
      <c r="M176" s="209">
        <f>+'0BJ PROGR. I-II Y III'!M178</f>
        <v>0</v>
      </c>
      <c r="N176" s="209">
        <f>+'0BJ PROGR. I-II Y III'!N178</f>
        <v>0</v>
      </c>
      <c r="O176" s="208">
        <f t="shared" si="43"/>
        <v>0</v>
      </c>
      <c r="P176" s="42"/>
      <c r="Q176" s="226">
        <f>+'0BJ PROGR. I-II Y III'!Q178</f>
        <v>0</v>
      </c>
      <c r="R176" s="209">
        <f>+'0BJ PROGR. I-II Y III'!R178</f>
        <v>0</v>
      </c>
      <c r="S176" s="209">
        <f>+'0BJ PROGR. I-II Y III'!S178</f>
        <v>0</v>
      </c>
      <c r="T176" s="209">
        <f>+'0BJ PROGR. I-II Y III'!T178</f>
        <v>0</v>
      </c>
      <c r="U176" s="227">
        <f>+'0BJ PROGR. I-II Y III'!U178</f>
        <v>0</v>
      </c>
      <c r="V176" s="243">
        <f>+'0BJ PROGR. I-II Y III'!V178</f>
        <v>0</v>
      </c>
      <c r="W176" s="239">
        <f>+'0BJ PROGR. I-II Y III'!W178</f>
        <v>0</v>
      </c>
      <c r="X176" s="227">
        <f t="shared" si="44"/>
        <v>0</v>
      </c>
      <c r="Y176" s="199">
        <f>+'0BJ PROGR. I-II Y III'!Y178</f>
        <v>0</v>
      </c>
      <c r="Z176" s="199">
        <v>0</v>
      </c>
      <c r="AA176" s="199">
        <v>0</v>
      </c>
      <c r="AB176" s="209">
        <f t="shared" si="45"/>
        <v>0</v>
      </c>
      <c r="AC176" s="226">
        <f>+'0BJ PROGR. I-II Y III'!AC178</f>
        <v>0</v>
      </c>
      <c r="AD176" s="209">
        <f>+'0BJ PROGR. I-II Y III'!AD178</f>
        <v>0</v>
      </c>
      <c r="AE176" s="209">
        <f>+'0BJ PROGR. I-II Y III'!AE178</f>
        <v>0</v>
      </c>
      <c r="AF176" s="209">
        <f>+'0BJ PROGR. I-II Y III'!AF178</f>
        <v>0</v>
      </c>
      <c r="AG176" s="209">
        <f>+'0BJ PROGR. I-II Y III'!AG178</f>
        <v>0</v>
      </c>
      <c r="AH176" s="209">
        <f>+'0BJ PROGR. I-II Y III'!AH178</f>
        <v>0</v>
      </c>
      <c r="AI176" s="209">
        <f>+'0BJ PROGR. I-II Y III'!AI178</f>
        <v>0</v>
      </c>
      <c r="AJ176" s="208">
        <f t="shared" si="46"/>
        <v>0</v>
      </c>
      <c r="AK176" s="209"/>
      <c r="AL176" s="208">
        <v>0</v>
      </c>
      <c r="AM176" s="209"/>
      <c r="AN176" s="208">
        <f t="shared" si="47"/>
        <v>0</v>
      </c>
      <c r="AX176" s="20"/>
      <c r="AY176" s="20"/>
    </row>
    <row r="177" spans="1:51" s="21" customFormat="1" x14ac:dyDescent="0.25">
      <c r="A177" s="3"/>
      <c r="B177" s="3"/>
      <c r="C177" s="3"/>
      <c r="D177" s="3"/>
      <c r="E177" s="3"/>
      <c r="F177" s="3"/>
      <c r="G177" s="10" t="s">
        <v>982</v>
      </c>
      <c r="H177"/>
      <c r="I177" s="24" t="s">
        <v>695</v>
      </c>
      <c r="J177" s="25" t="s">
        <v>696</v>
      </c>
      <c r="K177" s="226"/>
      <c r="L177" s="209"/>
      <c r="M177" s="209"/>
      <c r="N177" s="209"/>
      <c r="O177" s="206"/>
      <c r="P177" s="42"/>
      <c r="Q177" s="226"/>
      <c r="R177" s="209"/>
      <c r="S177" s="209"/>
      <c r="T177" s="209"/>
      <c r="U177" s="227"/>
      <c r="V177" s="243"/>
      <c r="W177" s="239"/>
      <c r="X177" s="224"/>
      <c r="Y177" s="199">
        <f>+'0BJ PROGR. I-II Y III'!Y179</f>
        <v>0</v>
      </c>
      <c r="Z177" s="198"/>
      <c r="AA177" s="198"/>
      <c r="AB177" s="210"/>
      <c r="AC177" s="226"/>
      <c r="AD177" s="209"/>
      <c r="AE177" s="210"/>
      <c r="AF177" s="210"/>
      <c r="AG177" s="210"/>
      <c r="AH177" s="210"/>
      <c r="AI177" s="210"/>
      <c r="AJ177" s="208"/>
      <c r="AK177" s="209"/>
      <c r="AL177" s="208"/>
      <c r="AM177" s="209"/>
      <c r="AN177" s="206"/>
      <c r="AX177" s="20"/>
      <c r="AY177" s="20"/>
    </row>
    <row r="178" spans="1:51" s="21" customFormat="1" x14ac:dyDescent="0.25">
      <c r="A178" s="3"/>
      <c r="B178" s="3"/>
      <c r="C178" s="3"/>
      <c r="D178" s="3"/>
      <c r="E178" s="3"/>
      <c r="F178" s="3"/>
      <c r="G178" s="10" t="s">
        <v>982</v>
      </c>
      <c r="H178"/>
      <c r="I178" s="22" t="s">
        <v>697</v>
      </c>
      <c r="J178" s="23" t="s">
        <v>698</v>
      </c>
      <c r="K178" s="226">
        <f>+'0BJ PROGR. I-II Y III'!K181</f>
        <v>0</v>
      </c>
      <c r="L178" s="209">
        <f>+'0BJ PROGR. I-II Y III'!L180</f>
        <v>0</v>
      </c>
      <c r="M178" s="209">
        <f>+'0BJ PROGR. I-II Y III'!M180</f>
        <v>0</v>
      </c>
      <c r="N178" s="209">
        <f>+'0BJ PROGR. I-II Y III'!N180</f>
        <v>0</v>
      </c>
      <c r="O178" s="208">
        <f t="shared" si="43"/>
        <v>0</v>
      </c>
      <c r="P178" s="42"/>
      <c r="Q178" s="226">
        <f>+'0BJ PROGR. I-II Y III'!Q180</f>
        <v>0</v>
      </c>
      <c r="R178" s="209">
        <f>+'0BJ PROGR. I-II Y III'!R180</f>
        <v>0</v>
      </c>
      <c r="S178" s="209">
        <f>+'0BJ PROGR. I-II Y III'!S180</f>
        <v>0</v>
      </c>
      <c r="T178" s="209">
        <f>+'0BJ PROGR. I-II Y III'!T180</f>
        <v>0</v>
      </c>
      <c r="U178" s="227">
        <f>+'0BJ PROGR. I-II Y III'!U180</f>
        <v>0</v>
      </c>
      <c r="V178" s="243">
        <f>+'0BJ PROGR. I-II Y III'!V180</f>
        <v>0</v>
      </c>
      <c r="W178" s="239">
        <f>+'0BJ PROGR. I-II Y III'!W180</f>
        <v>0</v>
      </c>
      <c r="X178" s="227">
        <f>SUM(V178:W178)</f>
        <v>0</v>
      </c>
      <c r="Y178" s="199">
        <f>+'0BJ PROGR. I-II Y III'!Y180</f>
        <v>0</v>
      </c>
      <c r="Z178" s="199">
        <v>0</v>
      </c>
      <c r="AA178" s="199">
        <v>0</v>
      </c>
      <c r="AB178" s="209">
        <f>SUM(Y178:AA178)</f>
        <v>0</v>
      </c>
      <c r="AC178" s="226">
        <f>+'0BJ PROGR. I-II Y III'!AC180</f>
        <v>0</v>
      </c>
      <c r="AD178" s="209">
        <f>+'0BJ PROGR. I-II Y III'!AD180</f>
        <v>0</v>
      </c>
      <c r="AE178" s="209">
        <f>+'0BJ PROGR. I-II Y III'!AE180</f>
        <v>0</v>
      </c>
      <c r="AF178" s="209">
        <f>+'0BJ PROGR. I-II Y III'!AF180</f>
        <v>0</v>
      </c>
      <c r="AG178" s="209">
        <f>+'0BJ PROGR. I-II Y III'!AG180</f>
        <v>0</v>
      </c>
      <c r="AH178" s="209">
        <f>+'0BJ PROGR. I-II Y III'!AH180</f>
        <v>0</v>
      </c>
      <c r="AI178" s="209">
        <f>+'0BJ PROGR. I-II Y III'!AI180</f>
        <v>0</v>
      </c>
      <c r="AJ178" s="208">
        <f>+Q178+R178+S178+T178+U178++X178+AB178+AC178+AD178+AE178+AF178+AG178+AH178+AI178</f>
        <v>0</v>
      </c>
      <c r="AK178" s="209"/>
      <c r="AL178" s="208">
        <v>0</v>
      </c>
      <c r="AM178" s="209"/>
      <c r="AN178" s="208">
        <f>+O178+AJ178+AL178</f>
        <v>0</v>
      </c>
      <c r="AX178" s="20"/>
      <c r="AY178" s="20"/>
    </row>
    <row r="179" spans="1:51" s="21" customFormat="1" x14ac:dyDescent="0.25">
      <c r="A179" s="3"/>
      <c r="B179" s="3"/>
      <c r="C179" s="3"/>
      <c r="D179" s="3"/>
      <c r="E179" s="3"/>
      <c r="F179" s="3"/>
      <c r="G179" s="10" t="s">
        <v>982</v>
      </c>
      <c r="H179"/>
      <c r="I179" s="22" t="s">
        <v>699</v>
      </c>
      <c r="J179" s="23" t="s">
        <v>700</v>
      </c>
      <c r="K179" s="226">
        <f>+'0BJ PROGR. I-II Y III'!K182</f>
        <v>0</v>
      </c>
      <c r="L179" s="209">
        <f>+'0BJ PROGR. I-II Y III'!L181</f>
        <v>0</v>
      </c>
      <c r="M179" s="209">
        <f>+'0BJ PROGR. I-II Y III'!M181</f>
        <v>0</v>
      </c>
      <c r="N179" s="209">
        <f>+'0BJ PROGR. I-II Y III'!N181</f>
        <v>0</v>
      </c>
      <c r="O179" s="208">
        <f t="shared" si="43"/>
        <v>0</v>
      </c>
      <c r="P179" s="42"/>
      <c r="Q179" s="226">
        <f>+'0BJ PROGR. I-II Y III'!Q181</f>
        <v>0</v>
      </c>
      <c r="R179" s="209">
        <f>+'0BJ PROGR. I-II Y III'!R181</f>
        <v>0</v>
      </c>
      <c r="S179" s="209">
        <f>+'0BJ PROGR. I-II Y III'!S181</f>
        <v>0</v>
      </c>
      <c r="T179" s="209">
        <f>+'0BJ PROGR. I-II Y III'!T181</f>
        <v>0</v>
      </c>
      <c r="U179" s="227">
        <f>+'0BJ PROGR. I-II Y III'!U181</f>
        <v>0</v>
      </c>
      <c r="V179" s="243">
        <f>+'0BJ PROGR. I-II Y III'!V181</f>
        <v>0</v>
      </c>
      <c r="W179" s="239">
        <f>+'0BJ PROGR. I-II Y III'!W181</f>
        <v>0</v>
      </c>
      <c r="X179" s="227">
        <f>SUM(V179:W179)</f>
        <v>0</v>
      </c>
      <c r="Y179" s="199">
        <f>+'0BJ PROGR. I-II Y III'!Y181</f>
        <v>0</v>
      </c>
      <c r="Z179" s="199">
        <v>0</v>
      </c>
      <c r="AA179" s="199">
        <v>0</v>
      </c>
      <c r="AB179" s="209">
        <f>SUM(Y179:AA179)</f>
        <v>0</v>
      </c>
      <c r="AC179" s="226">
        <f>+'0BJ PROGR. I-II Y III'!AC181</f>
        <v>0</v>
      </c>
      <c r="AD179" s="209">
        <f>+'0BJ PROGR. I-II Y III'!AD181</f>
        <v>0</v>
      </c>
      <c r="AE179" s="209">
        <f>+'0BJ PROGR. I-II Y III'!AE181</f>
        <v>0</v>
      </c>
      <c r="AF179" s="209">
        <f>+'0BJ PROGR. I-II Y III'!AF181</f>
        <v>0</v>
      </c>
      <c r="AG179" s="209">
        <f>+'0BJ PROGR. I-II Y III'!AG181</f>
        <v>0</v>
      </c>
      <c r="AH179" s="209">
        <f>+'0BJ PROGR. I-II Y III'!AH181</f>
        <v>0</v>
      </c>
      <c r="AI179" s="209">
        <f>+'0BJ PROGR. I-II Y III'!AI181</f>
        <v>0</v>
      </c>
      <c r="AJ179" s="208">
        <f>+Q179+R179+S179+T179+U179++X179+AB179+AC179+AD179+AE179+AF179+AG179+AH179+AI179</f>
        <v>0</v>
      </c>
      <c r="AK179" s="209"/>
      <c r="AL179" s="208">
        <v>0</v>
      </c>
      <c r="AM179" s="209"/>
      <c r="AN179" s="208">
        <f>+O179+AJ179+AL179</f>
        <v>0</v>
      </c>
      <c r="AX179" s="20"/>
      <c r="AY179" s="20"/>
    </row>
    <row r="180" spans="1:51" s="21" customFormat="1" x14ac:dyDescent="0.25">
      <c r="A180" s="3"/>
      <c r="B180" s="3"/>
      <c r="C180" s="3"/>
      <c r="D180" s="3"/>
      <c r="E180" s="3"/>
      <c r="F180" s="3"/>
      <c r="G180" s="10" t="s">
        <v>982</v>
      </c>
      <c r="H180"/>
      <c r="I180" s="24" t="s">
        <v>659</v>
      </c>
      <c r="J180" s="25" t="s">
        <v>660</v>
      </c>
      <c r="K180" s="226"/>
      <c r="L180" s="209"/>
      <c r="M180" s="209"/>
      <c r="N180" s="209"/>
      <c r="O180" s="206"/>
      <c r="P180" s="42"/>
      <c r="Q180" s="226"/>
      <c r="R180" s="209"/>
      <c r="S180" s="209"/>
      <c r="T180" s="209"/>
      <c r="U180" s="227"/>
      <c r="V180" s="243"/>
      <c r="W180" s="239"/>
      <c r="X180" s="224"/>
      <c r="Y180" s="199">
        <f>+'0BJ PROGR. I-II Y III'!Y182</f>
        <v>0</v>
      </c>
      <c r="Z180" s="198"/>
      <c r="AA180" s="198"/>
      <c r="AB180" s="210"/>
      <c r="AC180" s="226"/>
      <c r="AD180" s="209"/>
      <c r="AE180" s="210"/>
      <c r="AF180" s="210"/>
      <c r="AG180" s="210"/>
      <c r="AH180" s="210"/>
      <c r="AI180" s="210"/>
      <c r="AJ180" s="208"/>
      <c r="AK180" s="209"/>
      <c r="AL180" s="208"/>
      <c r="AM180" s="209"/>
      <c r="AN180" s="206"/>
      <c r="AX180" s="20"/>
      <c r="AY180" s="20"/>
    </row>
    <row r="181" spans="1:51" s="21" customFormat="1" x14ac:dyDescent="0.25">
      <c r="A181" s="188"/>
      <c r="B181" s="188"/>
      <c r="C181" s="188"/>
      <c r="D181" s="188"/>
      <c r="E181" s="188"/>
      <c r="F181" s="188"/>
      <c r="G181" s="10" t="s">
        <v>982</v>
      </c>
      <c r="H181"/>
      <c r="I181" s="22" t="s">
        <v>701</v>
      </c>
      <c r="J181" s="23" t="s">
        <v>702</v>
      </c>
      <c r="K181" s="226">
        <f>+'0BJ PROGR. I-II Y III'!K184</f>
        <v>0</v>
      </c>
      <c r="L181" s="209">
        <f>+'0BJ PROGR. I-II Y III'!L183</f>
        <v>0</v>
      </c>
      <c r="M181" s="209">
        <f>+'0BJ PROGR. I-II Y III'!M183</f>
        <v>0</v>
      </c>
      <c r="N181" s="209">
        <f>+'0BJ PROGR. I-II Y III'!N183</f>
        <v>0</v>
      </c>
      <c r="O181" s="208">
        <f t="shared" si="43"/>
        <v>0</v>
      </c>
      <c r="P181" s="42"/>
      <c r="Q181" s="226">
        <f>+'0BJ PROGR. I-II Y III'!Q183</f>
        <v>0</v>
      </c>
      <c r="R181" s="209">
        <f>+'0BJ PROGR. I-II Y III'!R183</f>
        <v>0</v>
      </c>
      <c r="S181" s="209">
        <f>+'0BJ PROGR. I-II Y III'!S183</f>
        <v>0</v>
      </c>
      <c r="T181" s="209">
        <f>+'0BJ PROGR. I-II Y III'!T183</f>
        <v>0</v>
      </c>
      <c r="U181" s="227">
        <f>+'0BJ PROGR. I-II Y III'!U183</f>
        <v>0</v>
      </c>
      <c r="V181" s="243">
        <f>+'0BJ PROGR. I-II Y III'!V183</f>
        <v>0</v>
      </c>
      <c r="W181" s="239">
        <f>+'0BJ PROGR. I-II Y III'!W183</f>
        <v>0</v>
      </c>
      <c r="X181" s="227">
        <f>SUM(V181:W181)</f>
        <v>0</v>
      </c>
      <c r="Y181" s="199">
        <f>+'0BJ PROGR. I-II Y III'!Y183</f>
        <v>0</v>
      </c>
      <c r="Z181" s="199">
        <v>0</v>
      </c>
      <c r="AA181" s="199">
        <v>0</v>
      </c>
      <c r="AB181" s="209">
        <f>SUM(Y181:AA181)</f>
        <v>0</v>
      </c>
      <c r="AC181" s="226">
        <f>+'0BJ PROGR. I-II Y III'!AC183</f>
        <v>0</v>
      </c>
      <c r="AD181" s="209">
        <f>+'0BJ PROGR. I-II Y III'!AD183</f>
        <v>0</v>
      </c>
      <c r="AE181" s="209">
        <f>+'0BJ PROGR. I-II Y III'!AE183</f>
        <v>0</v>
      </c>
      <c r="AF181" s="209">
        <f>+'0BJ PROGR. I-II Y III'!AF183</f>
        <v>0</v>
      </c>
      <c r="AG181" s="209">
        <f>+'0BJ PROGR. I-II Y III'!AG183</f>
        <v>0</v>
      </c>
      <c r="AH181" s="209">
        <f>+'0BJ PROGR. I-II Y III'!AH183</f>
        <v>0</v>
      </c>
      <c r="AI181" s="209">
        <f>+'0BJ PROGR. I-II Y III'!AI183</f>
        <v>0</v>
      </c>
      <c r="AJ181" s="208">
        <f>+Q181+R181+S181+T181+U181++X181+AB181+AC181+AD181+AE181+AF181+AG181+AH181+AI181</f>
        <v>0</v>
      </c>
      <c r="AK181" s="209"/>
      <c r="AL181" s="208">
        <v>0</v>
      </c>
      <c r="AM181" s="209"/>
      <c r="AN181" s="208">
        <f>+O181+AJ181+AL181</f>
        <v>0</v>
      </c>
      <c r="AX181" s="20"/>
      <c r="AY181" s="20"/>
    </row>
    <row r="182" spans="1:51" s="21" customFormat="1" x14ac:dyDescent="0.25">
      <c r="A182" s="3"/>
      <c r="B182" s="3"/>
      <c r="C182" s="3"/>
      <c r="D182" s="3"/>
      <c r="E182" s="3"/>
      <c r="F182" s="3"/>
      <c r="G182" s="10"/>
      <c r="H182"/>
      <c r="I182" s="22"/>
      <c r="J182" s="23"/>
      <c r="K182" s="226"/>
      <c r="L182" s="209"/>
      <c r="M182" s="209"/>
      <c r="N182" s="209"/>
      <c r="O182" s="208"/>
      <c r="P182" s="42"/>
      <c r="Q182" s="226"/>
      <c r="R182" s="209"/>
      <c r="S182" s="209"/>
      <c r="T182" s="209"/>
      <c r="U182" s="227"/>
      <c r="V182" s="243"/>
      <c r="W182" s="239"/>
      <c r="X182" s="227"/>
      <c r="Y182" s="199"/>
      <c r="Z182" s="199"/>
      <c r="AA182" s="199"/>
      <c r="AB182" s="209"/>
      <c r="AC182" s="226"/>
      <c r="AD182" s="209"/>
      <c r="AE182" s="209"/>
      <c r="AF182" s="209"/>
      <c r="AG182" s="209"/>
      <c r="AH182" s="209"/>
      <c r="AI182" s="209"/>
      <c r="AJ182" s="208"/>
      <c r="AK182" s="209"/>
      <c r="AL182" s="208"/>
      <c r="AM182" s="209"/>
      <c r="AN182" s="208"/>
      <c r="AX182" s="20"/>
      <c r="AY182" s="20"/>
    </row>
    <row r="183" spans="1:51" s="21" customFormat="1" x14ac:dyDescent="0.25">
      <c r="A183" s="3"/>
      <c r="B183" s="3"/>
      <c r="C183" s="10" t="s">
        <v>984</v>
      </c>
      <c r="D183" s="3" t="s">
        <v>985</v>
      </c>
      <c r="E183" s="3"/>
      <c r="F183" s="3"/>
      <c r="G183" s="10" t="s">
        <v>14</v>
      </c>
      <c r="H183"/>
      <c r="I183" s="22"/>
      <c r="J183" s="23"/>
      <c r="K183" s="207">
        <f>SUM(K184:K191)</f>
        <v>0</v>
      </c>
      <c r="L183" s="217">
        <f>SUM(L184:L191)</f>
        <v>0</v>
      </c>
      <c r="M183" s="217">
        <f>SUM(M184:M191)</f>
        <v>0</v>
      </c>
      <c r="N183" s="217">
        <f>SUM(N184:N191)</f>
        <v>0</v>
      </c>
      <c r="O183" s="214">
        <f>SUM(O184:O191)</f>
        <v>0</v>
      </c>
      <c r="P183" s="42"/>
      <c r="Q183" s="207">
        <f>SUM(Q184:Q191)</f>
        <v>0</v>
      </c>
      <c r="R183" s="217">
        <f>SUM(R185:R191)</f>
        <v>0</v>
      </c>
      <c r="S183" s="217">
        <f>SUM(S185:S191)</f>
        <v>0</v>
      </c>
      <c r="T183" s="217">
        <f>SUM(T185:T191)</f>
        <v>0</v>
      </c>
      <c r="U183" s="225">
        <f>SUM(U185:U191)</f>
        <v>0</v>
      </c>
      <c r="V183" s="242">
        <f>SUM(V184:V191)</f>
        <v>0</v>
      </c>
      <c r="W183" s="238">
        <f>SUM(W184:W191)</f>
        <v>0</v>
      </c>
      <c r="X183" s="225">
        <f t="shared" ref="X183:AN183" si="48">SUM(X184:X191)</f>
        <v>0</v>
      </c>
      <c r="Y183" s="238">
        <f>SUM(Y184:Y191)</f>
        <v>0</v>
      </c>
      <c r="Z183" s="200">
        <f>SUM(Z185:Z191)</f>
        <v>0</v>
      </c>
      <c r="AA183" s="200">
        <f>SUM(AA185:AA191)</f>
        <v>0</v>
      </c>
      <c r="AB183" s="217">
        <f>SUM(Y183:AA183)</f>
        <v>0</v>
      </c>
      <c r="AC183" s="207">
        <f>+'0BJ PROGR. I-II Y III'!AC185</f>
        <v>0</v>
      </c>
      <c r="AD183" s="217">
        <f>+'0BJ PROGR. I-II Y III'!AD185</f>
        <v>0</v>
      </c>
      <c r="AE183" s="217">
        <f t="shared" si="48"/>
        <v>0</v>
      </c>
      <c r="AF183" s="217">
        <f t="shared" si="48"/>
        <v>0</v>
      </c>
      <c r="AG183" s="217">
        <f t="shared" si="48"/>
        <v>0</v>
      </c>
      <c r="AH183" s="217">
        <f t="shared" si="48"/>
        <v>0</v>
      </c>
      <c r="AI183" s="217">
        <f t="shared" si="48"/>
        <v>0</v>
      </c>
      <c r="AJ183" s="214">
        <f t="shared" si="48"/>
        <v>0</v>
      </c>
      <c r="AK183" s="209"/>
      <c r="AL183" s="214">
        <f>SUM(AL184:AL191)</f>
        <v>0</v>
      </c>
      <c r="AM183" s="209"/>
      <c r="AN183" s="214">
        <f t="shared" si="48"/>
        <v>0</v>
      </c>
      <c r="AX183" s="20"/>
      <c r="AY183" s="20"/>
    </row>
    <row r="184" spans="1:51" s="21" customFormat="1" x14ac:dyDescent="0.25">
      <c r="A184" s="3"/>
      <c r="B184" s="3"/>
      <c r="C184" s="3"/>
      <c r="D184" s="3"/>
      <c r="E184" s="3"/>
      <c r="F184" s="3"/>
      <c r="G184" s="5" t="s">
        <v>986</v>
      </c>
      <c r="H184"/>
      <c r="I184" s="24" t="s">
        <v>673</v>
      </c>
      <c r="J184" s="25" t="s">
        <v>674</v>
      </c>
      <c r="K184" s="226"/>
      <c r="L184" s="209"/>
      <c r="M184" s="209"/>
      <c r="N184" s="209"/>
      <c r="O184" s="206"/>
      <c r="P184" s="42"/>
      <c r="Q184" s="226"/>
      <c r="R184" s="209"/>
      <c r="S184" s="209"/>
      <c r="T184" s="209"/>
      <c r="U184" s="227"/>
      <c r="V184" s="243"/>
      <c r="W184" s="239"/>
      <c r="X184" s="224"/>
      <c r="Y184" s="199"/>
      <c r="Z184" s="198"/>
      <c r="AA184" s="198"/>
      <c r="AB184" s="210"/>
      <c r="AC184" s="226"/>
      <c r="AD184" s="209"/>
      <c r="AE184" s="210"/>
      <c r="AF184" s="210"/>
      <c r="AG184" s="210"/>
      <c r="AH184" s="210"/>
      <c r="AI184" s="210"/>
      <c r="AJ184" s="206"/>
      <c r="AK184" s="209"/>
      <c r="AL184" s="206"/>
      <c r="AM184" s="209"/>
      <c r="AN184" s="206"/>
      <c r="AX184" s="20"/>
      <c r="AY184" s="20"/>
    </row>
    <row r="185" spans="1:51" s="21" customFormat="1" x14ac:dyDescent="0.25">
      <c r="A185" s="3"/>
      <c r="B185" s="3"/>
      <c r="C185" s="3"/>
      <c r="D185" s="3"/>
      <c r="E185" s="3"/>
      <c r="F185" s="3"/>
      <c r="G185" s="10" t="s">
        <v>986</v>
      </c>
      <c r="H185"/>
      <c r="I185" s="22" t="s">
        <v>703</v>
      </c>
      <c r="J185" s="23" t="s">
        <v>704</v>
      </c>
      <c r="K185" s="226">
        <f>+'0BJ PROGR. I-II Y III'!K188</f>
        <v>0</v>
      </c>
      <c r="L185" s="209">
        <f>+'0BJ PROGR. I-II Y III'!L187</f>
        <v>0</v>
      </c>
      <c r="M185" s="209">
        <f>+'0BJ PROGR. I-II Y III'!M187</f>
        <v>0</v>
      </c>
      <c r="N185" s="209">
        <f>+'0BJ PROGR. I-II Y III'!N187</f>
        <v>0</v>
      </c>
      <c r="O185" s="208">
        <f>SUM(K185:N185)</f>
        <v>0</v>
      </c>
      <c r="P185" s="42"/>
      <c r="Q185" s="226">
        <f>+'0BJ PROGR. I-II Y III'!Q187</f>
        <v>0</v>
      </c>
      <c r="R185" s="209">
        <f>+'0BJ PROGR. I-II Y III'!R187</f>
        <v>0</v>
      </c>
      <c r="S185" s="209">
        <f>+'0BJ PROGR. I-II Y III'!S187</f>
        <v>0</v>
      </c>
      <c r="T185" s="209">
        <f>+'0BJ PROGR. I-II Y III'!T187</f>
        <v>0</v>
      </c>
      <c r="U185" s="227">
        <f>+'0BJ PROGR. I-II Y III'!U187</f>
        <v>0</v>
      </c>
      <c r="V185" s="243">
        <f>+'0BJ PROGR. I-II Y III'!V187</f>
        <v>0</v>
      </c>
      <c r="W185" s="239">
        <f>+'0BJ PROGR. I-II Y III'!W187</f>
        <v>0</v>
      </c>
      <c r="X185" s="227">
        <f>SUM(V185:W185)</f>
        <v>0</v>
      </c>
      <c r="Y185" s="199">
        <f>+'0BJ PROGR. I-II Y III'!Y187</f>
        <v>0</v>
      </c>
      <c r="Z185" s="199">
        <v>0</v>
      </c>
      <c r="AA185" s="199">
        <v>0</v>
      </c>
      <c r="AB185" s="209">
        <f>SUM(Y185:AA185)</f>
        <v>0</v>
      </c>
      <c r="AC185" s="226">
        <f>+'0BJ PROGR. I-II Y III'!AC187</f>
        <v>0</v>
      </c>
      <c r="AD185" s="209">
        <f>+'0BJ PROGR. I-II Y III'!AD187</f>
        <v>0</v>
      </c>
      <c r="AE185" s="209">
        <f>+'0BJ PROGR. I-II Y III'!AE187</f>
        <v>0</v>
      </c>
      <c r="AF185" s="209">
        <f>+'0BJ PROGR. I-II Y III'!AF187</f>
        <v>0</v>
      </c>
      <c r="AG185" s="209">
        <f>+'0BJ PROGR. I-II Y III'!AG187</f>
        <v>0</v>
      </c>
      <c r="AH185" s="209">
        <f>+'0BJ PROGR. I-II Y III'!AH187</f>
        <v>0</v>
      </c>
      <c r="AI185" s="209">
        <f>+'0BJ PROGR. I-II Y III'!AI187</f>
        <v>0</v>
      </c>
      <c r="AJ185" s="208">
        <f>+Q185+R185+S185+T185+U185++X185+AB185+AC185+AD185+AE185+AF185+AG185+AH185+AI185</f>
        <v>0</v>
      </c>
      <c r="AK185" s="209"/>
      <c r="AL185" s="208">
        <v>0</v>
      </c>
      <c r="AM185" s="209"/>
      <c r="AN185" s="208">
        <f>+O185+AJ185+AL185</f>
        <v>0</v>
      </c>
      <c r="AX185" s="20"/>
      <c r="AY185" s="20"/>
    </row>
    <row r="186" spans="1:51" s="21" customFormat="1" x14ac:dyDescent="0.25">
      <c r="A186" s="3"/>
      <c r="B186" s="3"/>
      <c r="C186" s="3"/>
      <c r="D186" s="3" t="s">
        <v>14</v>
      </c>
      <c r="E186" s="3"/>
      <c r="F186" s="3"/>
      <c r="G186" s="10" t="s">
        <v>986</v>
      </c>
      <c r="H186"/>
      <c r="I186" s="22" t="s">
        <v>705</v>
      </c>
      <c r="J186" s="23" t="s">
        <v>706</v>
      </c>
      <c r="K186" s="226">
        <f>+'0BJ PROGR. I-II Y III'!K189</f>
        <v>0</v>
      </c>
      <c r="L186" s="209">
        <f>+'0BJ PROGR. I-II Y III'!L188</f>
        <v>0</v>
      </c>
      <c r="M186" s="209">
        <f>+'0BJ PROGR. I-II Y III'!M188</f>
        <v>0</v>
      </c>
      <c r="N186" s="209">
        <f>+'0BJ PROGR. I-II Y III'!N188</f>
        <v>0</v>
      </c>
      <c r="O186" s="208">
        <f>SUM(K186:N186)</f>
        <v>0</v>
      </c>
      <c r="P186" s="42"/>
      <c r="Q186" s="226">
        <f>+'0BJ PROGR. I-II Y III'!Q188</f>
        <v>0</v>
      </c>
      <c r="R186" s="209">
        <f>+'0BJ PROGR. I-II Y III'!R188</f>
        <v>0</v>
      </c>
      <c r="S186" s="209">
        <f>+'0BJ PROGR. I-II Y III'!S188</f>
        <v>0</v>
      </c>
      <c r="T186" s="209">
        <f>+'0BJ PROGR. I-II Y III'!T188</f>
        <v>0</v>
      </c>
      <c r="U186" s="227">
        <f>+'0BJ PROGR. I-II Y III'!U188</f>
        <v>0</v>
      </c>
      <c r="V186" s="243">
        <f>+'0BJ PROGR. I-II Y III'!V188</f>
        <v>0</v>
      </c>
      <c r="W186" s="239">
        <f>+'0BJ PROGR. I-II Y III'!W188</f>
        <v>0</v>
      </c>
      <c r="X186" s="227">
        <f>SUM(V186:W186)</f>
        <v>0</v>
      </c>
      <c r="Y186" s="199">
        <f>+'0BJ PROGR. I-II Y III'!Y188</f>
        <v>0</v>
      </c>
      <c r="Z186" s="199">
        <v>0</v>
      </c>
      <c r="AA186" s="199">
        <v>0</v>
      </c>
      <c r="AB186" s="209">
        <f>SUM(Y186:AA186)</f>
        <v>0</v>
      </c>
      <c r="AC186" s="226">
        <f>+'0BJ PROGR. I-II Y III'!AC188</f>
        <v>0</v>
      </c>
      <c r="AD186" s="209">
        <f>+'0BJ PROGR. I-II Y III'!AD188</f>
        <v>0</v>
      </c>
      <c r="AE186" s="209">
        <f>+'0BJ PROGR. I-II Y III'!AE188</f>
        <v>0</v>
      </c>
      <c r="AF186" s="209">
        <f>+'0BJ PROGR. I-II Y III'!AF188</f>
        <v>0</v>
      </c>
      <c r="AG186" s="209">
        <f>+'0BJ PROGR. I-II Y III'!AG188</f>
        <v>0</v>
      </c>
      <c r="AH186" s="209">
        <f>+'0BJ PROGR. I-II Y III'!AH188</f>
        <v>0</v>
      </c>
      <c r="AI186" s="209">
        <f>+'0BJ PROGR. I-II Y III'!AI188</f>
        <v>0</v>
      </c>
      <c r="AJ186" s="208">
        <f>+Q186+R186+S186+T186+U186++X186+AB186+AC186+AD186+AE186+AF186+AG186+AH186+AI186</f>
        <v>0</v>
      </c>
      <c r="AK186" s="209"/>
      <c r="AL186" s="208">
        <v>0</v>
      </c>
      <c r="AM186" s="209"/>
      <c r="AN186" s="208">
        <f>+O186+AJ186+AL186</f>
        <v>0</v>
      </c>
      <c r="AX186" s="20"/>
      <c r="AY186" s="20"/>
    </row>
    <row r="187" spans="1:51" s="21" customFormat="1" x14ac:dyDescent="0.25">
      <c r="A187" s="3"/>
      <c r="B187" s="3"/>
      <c r="C187" s="3"/>
      <c r="D187" s="3"/>
      <c r="E187" s="3"/>
      <c r="F187" s="3"/>
      <c r="G187" s="5" t="s">
        <v>986</v>
      </c>
      <c r="H187"/>
      <c r="I187" s="24" t="s">
        <v>679</v>
      </c>
      <c r="J187" s="25" t="s">
        <v>680</v>
      </c>
      <c r="K187" s="226"/>
      <c r="L187" s="209"/>
      <c r="M187" s="209"/>
      <c r="N187" s="209"/>
      <c r="O187" s="206"/>
      <c r="P187" s="42"/>
      <c r="Q187" s="226"/>
      <c r="R187" s="209"/>
      <c r="S187" s="209"/>
      <c r="T187" s="209"/>
      <c r="U187" s="227"/>
      <c r="V187" s="243"/>
      <c r="W187" s="239"/>
      <c r="X187" s="224"/>
      <c r="Y187" s="199"/>
      <c r="Z187" s="198"/>
      <c r="AA187" s="198"/>
      <c r="AB187" s="210"/>
      <c r="AC187" s="226"/>
      <c r="AD187" s="209"/>
      <c r="AE187" s="209"/>
      <c r="AF187" s="209"/>
      <c r="AG187" s="209"/>
      <c r="AH187" s="209"/>
      <c r="AI187" s="209"/>
      <c r="AJ187" s="206"/>
      <c r="AK187" s="209"/>
      <c r="AL187" s="206"/>
      <c r="AM187" s="209"/>
      <c r="AN187" s="206"/>
      <c r="AX187" s="20"/>
      <c r="AY187" s="20"/>
    </row>
    <row r="188" spans="1:51" s="21" customFormat="1" x14ac:dyDescent="0.25">
      <c r="A188" s="3"/>
      <c r="B188" s="3"/>
      <c r="C188" s="3"/>
      <c r="D188" s="3"/>
      <c r="E188" s="3"/>
      <c r="F188" s="3"/>
      <c r="G188" s="10" t="s">
        <v>986</v>
      </c>
      <c r="H188"/>
      <c r="I188" s="22" t="s">
        <v>707</v>
      </c>
      <c r="J188" s="23" t="s">
        <v>708</v>
      </c>
      <c r="K188" s="226">
        <f>+'0BJ PROGR. I-II Y III'!K191</f>
        <v>0</v>
      </c>
      <c r="L188" s="209">
        <f>+'0BJ PROGR. I-II Y III'!L190</f>
        <v>0</v>
      </c>
      <c r="M188" s="209">
        <f>+'0BJ PROGR. I-II Y III'!M190</f>
        <v>0</v>
      </c>
      <c r="N188" s="209">
        <f>+'0BJ PROGR. I-II Y III'!N190</f>
        <v>0</v>
      </c>
      <c r="O188" s="208">
        <f>SUM(K188:N188)</f>
        <v>0</v>
      </c>
      <c r="P188" s="42"/>
      <c r="Q188" s="226">
        <f>+'0BJ PROGR. I-II Y III'!Q190</f>
        <v>0</v>
      </c>
      <c r="R188" s="209">
        <f>+'0BJ PROGR. I-II Y III'!R190</f>
        <v>0</v>
      </c>
      <c r="S188" s="209">
        <f>+'0BJ PROGR. I-II Y III'!S190</f>
        <v>0</v>
      </c>
      <c r="T188" s="209">
        <f>+'0BJ PROGR. I-II Y III'!T190</f>
        <v>0</v>
      </c>
      <c r="U188" s="227">
        <f>+'0BJ PROGR. I-II Y III'!U190</f>
        <v>0</v>
      </c>
      <c r="V188" s="243">
        <f>+'0BJ PROGR. I-II Y III'!V190</f>
        <v>0</v>
      </c>
      <c r="W188" s="239">
        <f>+'0BJ PROGR. I-II Y III'!W190</f>
        <v>0</v>
      </c>
      <c r="X188" s="227">
        <f>SUM(V188:W188)</f>
        <v>0</v>
      </c>
      <c r="Y188" s="199">
        <f>+'0BJ PROGR. I-II Y III'!Y190</f>
        <v>0</v>
      </c>
      <c r="Z188" s="199">
        <v>0</v>
      </c>
      <c r="AA188" s="199">
        <v>0</v>
      </c>
      <c r="AB188" s="209">
        <f>SUM(Y188:AA188)</f>
        <v>0</v>
      </c>
      <c r="AC188" s="226">
        <f>+'0BJ PROGR. I-II Y III'!AC190</f>
        <v>0</v>
      </c>
      <c r="AD188" s="209">
        <f>+'0BJ PROGR. I-II Y III'!AD190</f>
        <v>0</v>
      </c>
      <c r="AE188" s="209">
        <f>+'0BJ PROGR. I-II Y III'!AE190</f>
        <v>0</v>
      </c>
      <c r="AF188" s="209">
        <f>+'0BJ PROGR. I-II Y III'!AF190</f>
        <v>0</v>
      </c>
      <c r="AG188" s="209">
        <f>+'0BJ PROGR. I-II Y III'!AG190</f>
        <v>0</v>
      </c>
      <c r="AH188" s="209">
        <f>+'0BJ PROGR. I-II Y III'!AH190</f>
        <v>0</v>
      </c>
      <c r="AI188" s="209">
        <f>+'0BJ PROGR. I-II Y III'!AI190</f>
        <v>0</v>
      </c>
      <c r="AJ188" s="208">
        <f>+Q188+R188+S188+T188+U188++X188+AB188+AC188+AD188+AE188+AF188+AG188+AH188+AI188</f>
        <v>0</v>
      </c>
      <c r="AK188" s="209"/>
      <c r="AL188" s="208">
        <v>0</v>
      </c>
      <c r="AM188" s="209"/>
      <c r="AN188" s="208">
        <f>+O188+AJ188+AL188</f>
        <v>0</v>
      </c>
      <c r="AX188" s="20"/>
      <c r="AY188" s="20"/>
    </row>
    <row r="189" spans="1:51" s="21" customFormat="1" x14ac:dyDescent="0.25">
      <c r="A189" s="3"/>
      <c r="B189" s="3"/>
      <c r="C189" s="3"/>
      <c r="D189" s="3"/>
      <c r="E189" s="3" t="s">
        <v>14</v>
      </c>
      <c r="F189" s="3"/>
      <c r="G189" s="5" t="s">
        <v>986</v>
      </c>
      <c r="H189"/>
      <c r="I189" s="24" t="s">
        <v>695</v>
      </c>
      <c r="J189" s="25" t="s">
        <v>696</v>
      </c>
      <c r="K189" s="226"/>
      <c r="L189" s="209"/>
      <c r="M189" s="209"/>
      <c r="N189" s="209"/>
      <c r="O189" s="206"/>
      <c r="P189" s="42"/>
      <c r="Q189" s="226"/>
      <c r="R189" s="209"/>
      <c r="S189" s="209"/>
      <c r="T189" s="209"/>
      <c r="U189" s="227"/>
      <c r="V189" s="243"/>
      <c r="W189" s="239"/>
      <c r="X189" s="224"/>
      <c r="Y189" s="199"/>
      <c r="Z189" s="198"/>
      <c r="AA189" s="198"/>
      <c r="AB189" s="210"/>
      <c r="AC189" s="226"/>
      <c r="AD189" s="209"/>
      <c r="AE189" s="209"/>
      <c r="AF189" s="209"/>
      <c r="AG189" s="209"/>
      <c r="AH189" s="209"/>
      <c r="AI189" s="209"/>
      <c r="AJ189" s="206"/>
      <c r="AK189" s="209"/>
      <c r="AL189" s="206"/>
      <c r="AM189" s="209"/>
      <c r="AN189" s="206"/>
      <c r="AX189" s="20"/>
      <c r="AY189" s="20"/>
    </row>
    <row r="190" spans="1:51" s="21" customFormat="1" x14ac:dyDescent="0.25">
      <c r="A190" s="3"/>
      <c r="B190" s="3"/>
      <c r="C190" s="3"/>
      <c r="D190" s="3"/>
      <c r="E190" s="3"/>
      <c r="F190" s="3"/>
      <c r="G190" s="10" t="s">
        <v>986</v>
      </c>
      <c r="H190"/>
      <c r="I190" s="22" t="s">
        <v>697</v>
      </c>
      <c r="J190" s="23" t="s">
        <v>698</v>
      </c>
      <c r="K190" s="226">
        <f>+'0BJ PROGR. I-II Y III'!K193</f>
        <v>0</v>
      </c>
      <c r="L190" s="209">
        <f>+'0BJ PROGR. I-II Y III'!L192</f>
        <v>0</v>
      </c>
      <c r="M190" s="209">
        <f>+'0BJ PROGR. I-II Y III'!M192</f>
        <v>0</v>
      </c>
      <c r="N190" s="209">
        <f>+'0BJ PROGR. I-II Y III'!N192</f>
        <v>0</v>
      </c>
      <c r="O190" s="208">
        <f>SUM(K190:N190)</f>
        <v>0</v>
      </c>
      <c r="P190" s="42"/>
      <c r="Q190" s="226">
        <f>+'0BJ PROGR. I-II Y III'!Q192</f>
        <v>0</v>
      </c>
      <c r="R190" s="209">
        <f>+'0BJ PROGR. I-II Y III'!R192</f>
        <v>0</v>
      </c>
      <c r="S190" s="209">
        <f>+'0BJ PROGR. I-II Y III'!S192</f>
        <v>0</v>
      </c>
      <c r="T190" s="209">
        <f>+'0BJ PROGR. I-II Y III'!T192</f>
        <v>0</v>
      </c>
      <c r="U190" s="227">
        <f>+'0BJ PROGR. I-II Y III'!U192</f>
        <v>0</v>
      </c>
      <c r="V190" s="243">
        <f>+'0BJ PROGR. I-II Y III'!V192</f>
        <v>0</v>
      </c>
      <c r="W190" s="239">
        <f>+'0BJ PROGR. I-II Y III'!W192</f>
        <v>0</v>
      </c>
      <c r="X190" s="227">
        <f>SUM(V190:W190)</f>
        <v>0</v>
      </c>
      <c r="Y190" s="199">
        <f>+'0BJ PROGR. I-II Y III'!Y192</f>
        <v>0</v>
      </c>
      <c r="Z190" s="199">
        <f>+'0BJ PROGR. I-II Y III'!Z192</f>
        <v>0</v>
      </c>
      <c r="AA190" s="199">
        <f>+'0BJ PROGR. I-II Y III'!AA192</f>
        <v>0</v>
      </c>
      <c r="AB190" s="209">
        <f>SUM(Y190:AA190)</f>
        <v>0</v>
      </c>
      <c r="AC190" s="226">
        <f>+'0BJ PROGR. I-II Y III'!AC192</f>
        <v>0</v>
      </c>
      <c r="AD190" s="209">
        <f>+'0BJ PROGR. I-II Y III'!AD192</f>
        <v>0</v>
      </c>
      <c r="AE190" s="209">
        <f>+'0BJ PROGR. I-II Y III'!AE192</f>
        <v>0</v>
      </c>
      <c r="AF190" s="209">
        <f>+'0BJ PROGR. I-II Y III'!AF192</f>
        <v>0</v>
      </c>
      <c r="AG190" s="209">
        <f>+'0BJ PROGR. I-II Y III'!AG192</f>
        <v>0</v>
      </c>
      <c r="AH190" s="209">
        <f>+'0BJ PROGR. I-II Y III'!AH192</f>
        <v>0</v>
      </c>
      <c r="AI190" s="209">
        <f>+'0BJ PROGR. I-II Y III'!AI192</f>
        <v>0</v>
      </c>
      <c r="AJ190" s="208">
        <f>+Q190+R190+S190+T190+U190++X190+AB190+AC190+AD190+AE190+AF190+AG190+AH190+AI190</f>
        <v>0</v>
      </c>
      <c r="AK190" s="209"/>
      <c r="AL190" s="208">
        <v>0</v>
      </c>
      <c r="AM190" s="209"/>
      <c r="AN190" s="208">
        <f>+O190+AJ190+AL190</f>
        <v>0</v>
      </c>
      <c r="AX190" s="20"/>
      <c r="AY190" s="20"/>
    </row>
    <row r="191" spans="1:51" s="21" customFormat="1" x14ac:dyDescent="0.25">
      <c r="A191" s="3"/>
      <c r="B191" s="3"/>
      <c r="C191" s="3"/>
      <c r="D191" s="3"/>
      <c r="E191" s="3"/>
      <c r="F191" s="3"/>
      <c r="G191" s="10" t="s">
        <v>986</v>
      </c>
      <c r="H191"/>
      <c r="I191" s="22" t="s">
        <v>699</v>
      </c>
      <c r="J191" s="23" t="s">
        <v>700</v>
      </c>
      <c r="K191" s="226">
        <f>+'0BJ PROGR. I-II Y III'!K194</f>
        <v>0</v>
      </c>
      <c r="L191" s="209">
        <f>+'0BJ PROGR. I-II Y III'!L193</f>
        <v>0</v>
      </c>
      <c r="M191" s="209">
        <f>+'0BJ PROGR. I-II Y III'!M193</f>
        <v>0</v>
      </c>
      <c r="N191" s="209">
        <f>+'0BJ PROGR. I-II Y III'!N193</f>
        <v>0</v>
      </c>
      <c r="O191" s="208">
        <f>SUM(K191:N191)</f>
        <v>0</v>
      </c>
      <c r="P191" s="42"/>
      <c r="Q191" s="226">
        <f>+'0BJ PROGR. I-II Y III'!Q193</f>
        <v>0</v>
      </c>
      <c r="R191" s="209">
        <f>+'0BJ PROGR. I-II Y III'!R193</f>
        <v>0</v>
      </c>
      <c r="S191" s="209">
        <f>+'0BJ PROGR. I-II Y III'!S193</f>
        <v>0</v>
      </c>
      <c r="T191" s="209">
        <f>+'0BJ PROGR. I-II Y III'!T193</f>
        <v>0</v>
      </c>
      <c r="U191" s="227">
        <f>+'0BJ PROGR. I-II Y III'!U193</f>
        <v>0</v>
      </c>
      <c r="V191" s="243">
        <f>+'0BJ PROGR. I-II Y III'!V193</f>
        <v>0</v>
      </c>
      <c r="W191" s="239">
        <f>+'0BJ PROGR. I-II Y III'!W193</f>
        <v>0</v>
      </c>
      <c r="X191" s="227">
        <f>SUM(V191:W191)</f>
        <v>0</v>
      </c>
      <c r="Y191" s="199">
        <f>+'0BJ PROGR. I-II Y III'!Y193</f>
        <v>0</v>
      </c>
      <c r="Z191" s="199">
        <f>+'0BJ PROGR. I-II Y III'!Z193</f>
        <v>0</v>
      </c>
      <c r="AA191" s="199">
        <f>+'0BJ PROGR. I-II Y III'!AA193</f>
        <v>0</v>
      </c>
      <c r="AB191" s="209">
        <f>SUM(Y191:AA191)</f>
        <v>0</v>
      </c>
      <c r="AC191" s="226">
        <f>+'0BJ PROGR. I-II Y III'!AC193</f>
        <v>0</v>
      </c>
      <c r="AD191" s="209">
        <f>+'0BJ PROGR. I-II Y III'!AD193</f>
        <v>0</v>
      </c>
      <c r="AE191" s="209">
        <f>+'0BJ PROGR. I-II Y III'!AE193</f>
        <v>0</v>
      </c>
      <c r="AF191" s="209">
        <f>+'0BJ PROGR. I-II Y III'!AF193</f>
        <v>0</v>
      </c>
      <c r="AG191" s="209">
        <f>+'0BJ PROGR. I-II Y III'!AG193</f>
        <v>0</v>
      </c>
      <c r="AH191" s="209">
        <f>+'0BJ PROGR. I-II Y III'!AH193</f>
        <v>0</v>
      </c>
      <c r="AI191" s="209">
        <f>+'0BJ PROGR. I-II Y III'!AI193</f>
        <v>0</v>
      </c>
      <c r="AJ191" s="208">
        <f>+Q191+R191+S191+T191+U191++X191+AB191+AC191+AD191+AE191+AF191+AG191+AH191+AI191</f>
        <v>0</v>
      </c>
      <c r="AK191" s="209"/>
      <c r="AL191" s="208">
        <v>0</v>
      </c>
      <c r="AM191" s="209"/>
      <c r="AN191" s="208">
        <f>+O191+AJ191+AL191</f>
        <v>0</v>
      </c>
      <c r="AX191" s="20"/>
      <c r="AY191" s="20"/>
    </row>
    <row r="192" spans="1:51" s="21" customFormat="1" x14ac:dyDescent="0.25">
      <c r="A192" s="3"/>
      <c r="B192" s="3"/>
      <c r="C192" s="3"/>
      <c r="D192" s="3"/>
      <c r="E192" s="3"/>
      <c r="F192" s="3"/>
      <c r="G192" s="3"/>
      <c r="H192"/>
      <c r="I192" s="22"/>
      <c r="J192" s="23"/>
      <c r="K192" s="226"/>
      <c r="L192" s="209"/>
      <c r="M192" s="209"/>
      <c r="N192" s="209"/>
      <c r="O192" s="208"/>
      <c r="P192" s="42"/>
      <c r="Q192" s="226"/>
      <c r="R192" s="209"/>
      <c r="S192" s="209"/>
      <c r="T192" s="209"/>
      <c r="U192" s="227"/>
      <c r="V192" s="243"/>
      <c r="W192" s="239"/>
      <c r="X192" s="227"/>
      <c r="Y192" s="199"/>
      <c r="Z192" s="199"/>
      <c r="AA192" s="199"/>
      <c r="AB192" s="209"/>
      <c r="AC192" s="226"/>
      <c r="AD192" s="209"/>
      <c r="AE192" s="209"/>
      <c r="AF192" s="209"/>
      <c r="AG192" s="209"/>
      <c r="AH192" s="209"/>
      <c r="AI192" s="209"/>
      <c r="AJ192" s="208"/>
      <c r="AK192" s="209"/>
      <c r="AL192" s="208"/>
      <c r="AM192" s="209"/>
      <c r="AN192" s="208"/>
      <c r="AX192" s="20"/>
      <c r="AY192" s="20"/>
    </row>
    <row r="193" spans="1:51" s="21" customFormat="1" x14ac:dyDescent="0.25">
      <c r="A193" s="3"/>
      <c r="B193" s="5" t="s">
        <v>987</v>
      </c>
      <c r="C193" s="6" t="s">
        <v>153</v>
      </c>
      <c r="D193" s="6"/>
      <c r="E193" s="6"/>
      <c r="F193" s="3"/>
      <c r="G193" s="3"/>
      <c r="H193"/>
      <c r="I193" s="22"/>
      <c r="J193" s="23"/>
      <c r="K193" s="211">
        <f>+K195+K223+K246</f>
        <v>2500000</v>
      </c>
      <c r="L193" s="210">
        <f>+L195+L223+L246</f>
        <v>0</v>
      </c>
      <c r="M193" s="210">
        <f>+M195+M223+M246</f>
        <v>0</v>
      </c>
      <c r="N193" s="210">
        <f>+N195+N223+N246</f>
        <v>253614104.81999999</v>
      </c>
      <c r="O193" s="206">
        <f>+O195+O223+O246</f>
        <v>256114104.81999999</v>
      </c>
      <c r="P193" s="42"/>
      <c r="Q193" s="211">
        <f t="shared" ref="Q193:AB193" si="49">+Q195+Q223+Q246</f>
        <v>355000</v>
      </c>
      <c r="R193" s="210">
        <f t="shared" si="49"/>
        <v>5300000</v>
      </c>
      <c r="S193" s="210">
        <f t="shared" si="49"/>
        <v>200000</v>
      </c>
      <c r="T193" s="210">
        <f>+T195+T223+T246</f>
        <v>0</v>
      </c>
      <c r="U193" s="224">
        <f t="shared" si="49"/>
        <v>0</v>
      </c>
      <c r="V193" s="241">
        <f t="shared" si="49"/>
        <v>106500</v>
      </c>
      <c r="W193" s="237">
        <f t="shared" si="49"/>
        <v>0</v>
      </c>
      <c r="X193" s="224">
        <f t="shared" si="49"/>
        <v>106500</v>
      </c>
      <c r="Y193" s="198">
        <f t="shared" si="49"/>
        <v>106500</v>
      </c>
      <c r="Z193" s="198">
        <f t="shared" si="49"/>
        <v>0</v>
      </c>
      <c r="AA193" s="198">
        <f t="shared" si="49"/>
        <v>0</v>
      </c>
      <c r="AB193" s="210">
        <f t="shared" si="49"/>
        <v>106500</v>
      </c>
      <c r="AC193" s="211">
        <f t="shared" ref="AC193:AI193" si="50">+AC195+AC223+AC246</f>
        <v>0</v>
      </c>
      <c r="AD193" s="210">
        <f t="shared" si="50"/>
        <v>0</v>
      </c>
      <c r="AE193" s="210">
        <f t="shared" si="50"/>
        <v>0</v>
      </c>
      <c r="AF193" s="210">
        <f t="shared" si="50"/>
        <v>781000</v>
      </c>
      <c r="AG193" s="210">
        <f t="shared" si="50"/>
        <v>0</v>
      </c>
      <c r="AH193" s="210">
        <f t="shared" si="50"/>
        <v>0</v>
      </c>
      <c r="AI193" s="210">
        <f t="shared" si="50"/>
        <v>0</v>
      </c>
      <c r="AJ193" s="206">
        <f>+AJ195+AJ223+AJ246</f>
        <v>6849000</v>
      </c>
      <c r="AK193" s="209"/>
      <c r="AL193" s="206">
        <f>+AL195+AL223+AL246</f>
        <v>4000000</v>
      </c>
      <c r="AM193" s="209"/>
      <c r="AN193" s="206">
        <f>+AN195+AN223+AN246</f>
        <v>266963104.81999999</v>
      </c>
      <c r="AX193" s="20"/>
      <c r="AY193" s="20"/>
    </row>
    <row r="194" spans="1:51" s="21" customFormat="1" x14ac:dyDescent="0.25">
      <c r="H194"/>
      <c r="I194" s="24">
        <v>6</v>
      </c>
      <c r="J194" s="25" t="s">
        <v>153</v>
      </c>
      <c r="K194" s="211"/>
      <c r="L194" s="210"/>
      <c r="M194" s="210"/>
      <c r="N194" s="210"/>
      <c r="O194" s="206"/>
      <c r="P194" s="42"/>
      <c r="Q194" s="211"/>
      <c r="R194" s="210"/>
      <c r="S194" s="210"/>
      <c r="T194" s="210"/>
      <c r="U194" s="224"/>
      <c r="V194" s="241"/>
      <c r="W194" s="237"/>
      <c r="X194" s="224"/>
      <c r="Y194" s="198"/>
      <c r="Z194" s="198"/>
      <c r="AA194" s="198"/>
      <c r="AB194" s="210"/>
      <c r="AC194" s="211"/>
      <c r="AD194" s="210"/>
      <c r="AE194" s="210"/>
      <c r="AF194" s="210"/>
      <c r="AG194" s="210"/>
      <c r="AH194" s="210"/>
      <c r="AI194" s="210"/>
      <c r="AJ194" s="206"/>
      <c r="AK194" s="209"/>
      <c r="AL194" s="206"/>
      <c r="AM194" s="209"/>
      <c r="AN194" s="206"/>
      <c r="AX194" s="20"/>
      <c r="AY194" s="20"/>
    </row>
    <row r="195" spans="1:51" s="21" customFormat="1" x14ac:dyDescent="0.25">
      <c r="A195" s="3"/>
      <c r="B195" s="5"/>
      <c r="C195" s="10" t="s">
        <v>988</v>
      </c>
      <c r="D195" s="3" t="s">
        <v>989</v>
      </c>
      <c r="E195" s="3"/>
      <c r="F195" s="3"/>
      <c r="G195" s="5"/>
      <c r="H195"/>
      <c r="I195" s="22"/>
      <c r="J195" s="23"/>
      <c r="K195" s="207">
        <f>+K197+K199+K204+K206+K212+K213+K214+K215+K216+K218+K219+K220+K221</f>
        <v>2500000</v>
      </c>
      <c r="L195" s="217">
        <f>+L197+L199+L204+L206+L212+L213+L214+L215+L216+L218+L219+L220+L221</f>
        <v>0</v>
      </c>
      <c r="M195" s="217">
        <f>+M197+M199+M204+M206+M212+M213+M214+M215+M216+M218+M219+M220+M221</f>
        <v>0</v>
      </c>
      <c r="N195" s="217">
        <f>+N197+N199+N204+N206+N212+N213+N214+N215+N216+N218+N219+N220+N221</f>
        <v>234515104.81999999</v>
      </c>
      <c r="O195" s="214">
        <f>+O197+O199+O204+O206+O212+O213+O214+O215+O216+O218+O219+O220+O221</f>
        <v>237015104.81999999</v>
      </c>
      <c r="P195" s="42"/>
      <c r="Q195" s="207">
        <f t="shared" ref="Q195:AB195" si="51">+Q197+Q199+Q204+Q206+Q212+Q213+Q214+Q215+Q216+Q218+Q219+Q220+Q221</f>
        <v>0</v>
      </c>
      <c r="R195" s="217">
        <f t="shared" si="51"/>
        <v>4500000</v>
      </c>
      <c r="S195" s="217">
        <f t="shared" si="51"/>
        <v>200000</v>
      </c>
      <c r="T195" s="217">
        <f>+T197+T199+T204+T206+T212+T213+T214+T215+T216+T218+T219+T220+T221</f>
        <v>0</v>
      </c>
      <c r="U195" s="225">
        <f t="shared" si="51"/>
        <v>0</v>
      </c>
      <c r="V195" s="242">
        <f t="shared" si="51"/>
        <v>0</v>
      </c>
      <c r="W195" s="238">
        <f t="shared" si="51"/>
        <v>0</v>
      </c>
      <c r="X195" s="225">
        <f t="shared" si="51"/>
        <v>0</v>
      </c>
      <c r="Y195" s="200">
        <f t="shared" si="51"/>
        <v>0</v>
      </c>
      <c r="Z195" s="200">
        <f t="shared" si="51"/>
        <v>0</v>
      </c>
      <c r="AA195" s="200">
        <f t="shared" si="51"/>
        <v>0</v>
      </c>
      <c r="AB195" s="217">
        <f t="shared" si="51"/>
        <v>0</v>
      </c>
      <c r="AC195" s="207">
        <f t="shared" ref="AC195:AI195" si="52">+AC197+AC199+AC204+AC206+AC212+AC213+AC214+AC215+AC216+AC218+AC219+AC220+AC221</f>
        <v>0</v>
      </c>
      <c r="AD195" s="217">
        <f t="shared" si="52"/>
        <v>0</v>
      </c>
      <c r="AE195" s="217">
        <f t="shared" si="52"/>
        <v>0</v>
      </c>
      <c r="AF195" s="217">
        <f t="shared" si="52"/>
        <v>710000</v>
      </c>
      <c r="AG195" s="217">
        <f t="shared" si="52"/>
        <v>0</v>
      </c>
      <c r="AH195" s="217">
        <f t="shared" si="52"/>
        <v>0</v>
      </c>
      <c r="AI195" s="217">
        <f t="shared" si="52"/>
        <v>0</v>
      </c>
      <c r="AJ195" s="214">
        <f>+AJ197+AJ199+AJ204+AJ206+AJ212+AJ213+AJ214+AJ215+AJ216+AJ218+AJ219+AJ220+AJ221</f>
        <v>5410000</v>
      </c>
      <c r="AK195" s="209"/>
      <c r="AL195" s="214">
        <f>+AL197+AL199+AL204+AL206+AL212+AL213+AL214+AL215+AL216+AL218+AL219+AL220+AL221</f>
        <v>0</v>
      </c>
      <c r="AM195" s="209"/>
      <c r="AN195" s="214">
        <f>+AN197+AN199+AN204+AN206+AN212+AN213+AN214+AN215+AN216+AN218+AN219+AN220+AN221</f>
        <v>242425104.81999999</v>
      </c>
      <c r="AX195" s="20"/>
      <c r="AY195" s="20"/>
    </row>
    <row r="196" spans="1:51" s="21" customFormat="1" x14ac:dyDescent="0.25">
      <c r="A196" s="3"/>
      <c r="B196" s="3"/>
      <c r="C196" s="3"/>
      <c r="D196" s="3"/>
      <c r="E196" s="3"/>
      <c r="F196" s="3"/>
      <c r="G196" s="5" t="s">
        <v>988</v>
      </c>
      <c r="H196"/>
      <c r="I196" s="24" t="s">
        <v>709</v>
      </c>
      <c r="J196" s="25" t="s">
        <v>710</v>
      </c>
      <c r="K196" s="211"/>
      <c r="L196" s="210"/>
      <c r="M196" s="210"/>
      <c r="N196" s="210"/>
      <c r="O196" s="206"/>
      <c r="P196" s="42"/>
      <c r="Q196" s="211"/>
      <c r="R196" s="210"/>
      <c r="S196" s="210"/>
      <c r="T196" s="210"/>
      <c r="U196" s="224"/>
      <c r="V196" s="241"/>
      <c r="W196" s="237"/>
      <c r="X196" s="224"/>
      <c r="Y196" s="198"/>
      <c r="Z196" s="198"/>
      <c r="AA196" s="198"/>
      <c r="AB196" s="210"/>
      <c r="AC196" s="226"/>
      <c r="AD196" s="209"/>
      <c r="AE196" s="210"/>
      <c r="AF196" s="210"/>
      <c r="AG196" s="210"/>
      <c r="AH196" s="210"/>
      <c r="AI196" s="210"/>
      <c r="AJ196" s="206"/>
      <c r="AK196" s="209"/>
      <c r="AL196" s="206"/>
      <c r="AM196" s="209"/>
      <c r="AN196" s="206"/>
      <c r="AX196" s="20"/>
      <c r="AY196" s="20"/>
    </row>
    <row r="197" spans="1:51" s="21" customFormat="1" x14ac:dyDescent="0.25">
      <c r="A197" s="3"/>
      <c r="B197" s="3"/>
      <c r="C197" s="1"/>
      <c r="D197" s="1"/>
      <c r="E197" s="1"/>
      <c r="F197" s="1"/>
      <c r="G197" s="10" t="s">
        <v>988</v>
      </c>
      <c r="H197"/>
      <c r="I197" s="22" t="s">
        <v>711</v>
      </c>
      <c r="J197" s="23" t="s">
        <v>712</v>
      </c>
      <c r="K197" s="226">
        <f>+K198</f>
        <v>0</v>
      </c>
      <c r="L197" s="209">
        <f>+L198</f>
        <v>0</v>
      </c>
      <c r="M197" s="209">
        <f>+M198</f>
        <v>0</v>
      </c>
      <c r="N197" s="209">
        <f>+N198</f>
        <v>3730000</v>
      </c>
      <c r="O197" s="208">
        <f>+O198</f>
        <v>3730000</v>
      </c>
      <c r="P197" s="42"/>
      <c r="Q197" s="226">
        <f t="shared" ref="Q197:AI197" si="53">+Q198</f>
        <v>0</v>
      </c>
      <c r="R197" s="209">
        <f t="shared" si="53"/>
        <v>0</v>
      </c>
      <c r="S197" s="209">
        <f t="shared" si="53"/>
        <v>0</v>
      </c>
      <c r="T197" s="209">
        <f t="shared" si="53"/>
        <v>0</v>
      </c>
      <c r="U197" s="227">
        <f t="shared" si="53"/>
        <v>0</v>
      </c>
      <c r="V197" s="243">
        <f t="shared" si="53"/>
        <v>0</v>
      </c>
      <c r="W197" s="209">
        <f t="shared" si="53"/>
        <v>0</v>
      </c>
      <c r="X197" s="227">
        <f t="shared" si="53"/>
        <v>0</v>
      </c>
      <c r="Y197" s="250">
        <f t="shared" si="53"/>
        <v>0</v>
      </c>
      <c r="Z197" s="250">
        <f t="shared" si="53"/>
        <v>0</v>
      </c>
      <c r="AA197" s="250">
        <f t="shared" si="53"/>
        <v>0</v>
      </c>
      <c r="AB197" s="209">
        <f t="shared" si="53"/>
        <v>0</v>
      </c>
      <c r="AC197" s="226">
        <f>+'0BJ PROGR. I-II Y III'!AC198</f>
        <v>0</v>
      </c>
      <c r="AD197" s="209">
        <f t="shared" si="53"/>
        <v>0</v>
      </c>
      <c r="AE197" s="209">
        <f t="shared" si="53"/>
        <v>0</v>
      </c>
      <c r="AF197" s="209">
        <f t="shared" si="53"/>
        <v>0</v>
      </c>
      <c r="AG197" s="209">
        <f t="shared" si="53"/>
        <v>0</v>
      </c>
      <c r="AH197" s="209">
        <f t="shared" si="53"/>
        <v>0</v>
      </c>
      <c r="AI197" s="209">
        <f t="shared" si="53"/>
        <v>0</v>
      </c>
      <c r="AJ197" s="208">
        <f t="shared" ref="AJ197:AJ216" si="54">+Q197+R197+S197+T197+U197++X197+AB197+AC197+AD197+AE197+AF197+AG197+AH197+AI197</f>
        <v>0</v>
      </c>
      <c r="AK197" s="209"/>
      <c r="AL197" s="208">
        <v>0</v>
      </c>
      <c r="AM197" s="209"/>
      <c r="AN197" s="208">
        <f t="shared" ref="AN197:AN216" si="55">+O197+AJ197+AL197</f>
        <v>3730000</v>
      </c>
      <c r="AX197" s="20"/>
      <c r="AY197" s="20"/>
    </row>
    <row r="198" spans="1:51" s="21" customFormat="1" x14ac:dyDescent="0.25">
      <c r="A198" s="3"/>
      <c r="B198" s="3"/>
      <c r="C198" s="10"/>
      <c r="D198" s="3"/>
      <c r="E198" s="3"/>
      <c r="F198" s="3"/>
      <c r="H198"/>
      <c r="I198" s="22"/>
      <c r="J198" s="23" t="s">
        <v>1544</v>
      </c>
      <c r="K198" s="226">
        <f>+'0BJ PROGR. I-II Y III'!K200</f>
        <v>0</v>
      </c>
      <c r="L198" s="209">
        <f>+'0BJ PROGR. I-II Y III'!L199</f>
        <v>0</v>
      </c>
      <c r="M198" s="209">
        <f>+'0BJ PROGR. I-II Y III'!M199</f>
        <v>0</v>
      </c>
      <c r="N198" s="209">
        <f>+'0BJ PROGR. I-II Y III'!N199</f>
        <v>3730000</v>
      </c>
      <c r="O198" s="208">
        <f>SUM(K198:N198)</f>
        <v>3730000</v>
      </c>
      <c r="P198" s="42"/>
      <c r="Q198" s="226">
        <f>+'0BJ PROGR. I-II Y III'!Q199</f>
        <v>0</v>
      </c>
      <c r="R198" s="209">
        <f>+'0BJ PROGR. I-II Y III'!R199</f>
        <v>0</v>
      </c>
      <c r="S198" s="209">
        <f>+'0BJ PROGR. I-II Y III'!S199</f>
        <v>0</v>
      </c>
      <c r="T198" s="209">
        <f>+'0BJ PROGR. I-II Y III'!T199</f>
        <v>0</v>
      </c>
      <c r="U198" s="227">
        <f>+'0BJ PROGR. I-II Y III'!U199</f>
        <v>0</v>
      </c>
      <c r="V198" s="243">
        <f>+'0BJ PROGR. I-II Y III'!V199</f>
        <v>0</v>
      </c>
      <c r="W198" s="209">
        <f>+'0BJ PROGR. I-II Y III'!W199</f>
        <v>0</v>
      </c>
      <c r="X198" s="227">
        <f>+'0BJ PROGR. I-II Y III'!X199</f>
        <v>0</v>
      </c>
      <c r="Y198" s="250">
        <f>+'0BJ PROGR. I-II Y III'!Y199</f>
        <v>0</v>
      </c>
      <c r="Z198" s="250">
        <f>+'0BJ PROGR. I-II Y III'!Z199</f>
        <v>0</v>
      </c>
      <c r="AA198" s="250">
        <f>+'0BJ PROGR. I-II Y III'!AA199</f>
        <v>0</v>
      </c>
      <c r="AB198" s="209">
        <f>+'0BJ PROGR. I-II Y III'!AB199</f>
        <v>0</v>
      </c>
      <c r="AC198" s="226">
        <f>+'0BJ PROGR. I-II Y III'!AC199</f>
        <v>0</v>
      </c>
      <c r="AD198" s="209">
        <f>+'0BJ PROGR. I-II Y III'!AD199</f>
        <v>0</v>
      </c>
      <c r="AE198" s="209">
        <f>+'0BJ PROGR. I-II Y III'!AE199</f>
        <v>0</v>
      </c>
      <c r="AF198" s="209">
        <f>+'0BJ PROGR. I-II Y III'!AF199</f>
        <v>0</v>
      </c>
      <c r="AG198" s="209">
        <f>+'0BJ PROGR. I-II Y III'!AG199</f>
        <v>0</v>
      </c>
      <c r="AH198" s="209">
        <f>+'0BJ PROGR. I-II Y III'!AH199</f>
        <v>0</v>
      </c>
      <c r="AI198" s="209">
        <f>+'0BJ PROGR. I-II Y III'!AI199</f>
        <v>0</v>
      </c>
      <c r="AJ198" s="208">
        <f t="shared" si="54"/>
        <v>0</v>
      </c>
      <c r="AK198" s="209"/>
      <c r="AL198" s="208">
        <v>0</v>
      </c>
      <c r="AM198" s="209"/>
      <c r="AN198" s="208">
        <f t="shared" si="55"/>
        <v>3730000</v>
      </c>
      <c r="AX198" s="20"/>
      <c r="AY198" s="20"/>
    </row>
    <row r="199" spans="1:51" s="21" customFormat="1" x14ac:dyDescent="0.25">
      <c r="A199" s="3"/>
      <c r="B199" s="3"/>
      <c r="C199" s="10"/>
      <c r="D199" s="3"/>
      <c r="E199" s="3"/>
      <c r="F199" s="3"/>
      <c r="G199" s="10" t="s">
        <v>988</v>
      </c>
      <c r="H199"/>
      <c r="I199" s="22" t="s">
        <v>713</v>
      </c>
      <c r="J199" s="23" t="s">
        <v>714</v>
      </c>
      <c r="K199" s="226">
        <f>SUM(K200:K202)</f>
        <v>0</v>
      </c>
      <c r="L199" s="209">
        <f>SUM(L200:L202)</f>
        <v>0</v>
      </c>
      <c r="M199" s="209">
        <f>SUM(M200:M202)</f>
        <v>0</v>
      </c>
      <c r="N199" s="209">
        <f>SUM(N200:N203)</f>
        <v>27966799.050000001</v>
      </c>
      <c r="O199" s="208">
        <f>SUM(O200:O203)</f>
        <v>27966799.050000001</v>
      </c>
      <c r="P199" s="42"/>
      <c r="Q199" s="226">
        <f t="shared" ref="Q199:AD199" si="56">SUM(Q200:Q202)</f>
        <v>0</v>
      </c>
      <c r="R199" s="209">
        <f t="shared" si="56"/>
        <v>0</v>
      </c>
      <c r="S199" s="209">
        <f t="shared" si="56"/>
        <v>0</v>
      </c>
      <c r="T199" s="209">
        <f>SUM(T200:T202)</f>
        <v>0</v>
      </c>
      <c r="U199" s="227">
        <f t="shared" si="56"/>
        <v>0</v>
      </c>
      <c r="V199" s="243">
        <f t="shared" si="56"/>
        <v>0</v>
      </c>
      <c r="W199" s="209">
        <f t="shared" si="56"/>
        <v>0</v>
      </c>
      <c r="X199" s="227">
        <f t="shared" si="56"/>
        <v>0</v>
      </c>
      <c r="Y199" s="250">
        <f t="shared" si="56"/>
        <v>0</v>
      </c>
      <c r="Z199" s="250">
        <f t="shared" si="56"/>
        <v>0</v>
      </c>
      <c r="AA199" s="250">
        <f t="shared" si="56"/>
        <v>0</v>
      </c>
      <c r="AB199" s="209">
        <f t="shared" si="56"/>
        <v>0</v>
      </c>
      <c r="AC199" s="226">
        <f>+'0BJ PROGR. I-II Y III'!AC206</f>
        <v>0</v>
      </c>
      <c r="AD199" s="209">
        <f t="shared" si="56"/>
        <v>0</v>
      </c>
      <c r="AE199" s="209">
        <f>SUM(AE200:AE202)</f>
        <v>0</v>
      </c>
      <c r="AF199" s="209">
        <f>SUM(AF200:AF202)</f>
        <v>0</v>
      </c>
      <c r="AG199" s="209">
        <f>SUM(AG200:AG202)</f>
        <v>0</v>
      </c>
      <c r="AH199" s="209">
        <f>SUM(AH200:AH202)</f>
        <v>0</v>
      </c>
      <c r="AI199" s="209">
        <f>SUM(AI200:AI202)</f>
        <v>0</v>
      </c>
      <c r="AJ199" s="208">
        <f t="shared" si="54"/>
        <v>0</v>
      </c>
      <c r="AK199" s="209"/>
      <c r="AL199" s="208">
        <v>0</v>
      </c>
      <c r="AM199" s="209"/>
      <c r="AN199" s="208">
        <f>+O199+AJ199+AL199</f>
        <v>27966799.050000001</v>
      </c>
      <c r="AX199" s="20"/>
      <c r="AY199" s="20"/>
    </row>
    <row r="200" spans="1:51" s="21" customFormat="1" x14ac:dyDescent="0.25">
      <c r="A200" s="3"/>
      <c r="B200" s="3"/>
      <c r="C200" s="10"/>
      <c r="D200" s="3"/>
      <c r="E200" s="3"/>
      <c r="F200" s="3"/>
      <c r="G200" s="10"/>
      <c r="H200"/>
      <c r="I200" s="22"/>
      <c r="J200" s="21" t="s">
        <v>1545</v>
      </c>
      <c r="K200" s="226">
        <f>+'0BJ PROGR. I-II Y III'!K202</f>
        <v>0</v>
      </c>
      <c r="L200" s="209">
        <f>+'0BJ PROGR. I-II Y III'!L201</f>
        <v>0</v>
      </c>
      <c r="M200" s="209">
        <f>+'0BJ PROGR. I-II Y III'!M201</f>
        <v>0</v>
      </c>
      <c r="N200" s="209">
        <f>+'0BJ PROGR. I-II Y III'!N201</f>
        <v>7460000</v>
      </c>
      <c r="O200" s="208">
        <f>SUM(K200:N200)</f>
        <v>7460000</v>
      </c>
      <c r="P200" s="42"/>
      <c r="Q200" s="226">
        <f>+'0BJ PROGR. I-II Y III'!Q201</f>
        <v>0</v>
      </c>
      <c r="R200" s="209">
        <f>+'0BJ PROGR. I-II Y III'!R201</f>
        <v>0</v>
      </c>
      <c r="S200" s="209">
        <f>+'0BJ PROGR. I-II Y III'!S201</f>
        <v>0</v>
      </c>
      <c r="T200" s="209">
        <f>+'0BJ PROGR. I-II Y III'!T201</f>
        <v>0</v>
      </c>
      <c r="U200" s="227">
        <f>+'0BJ PROGR. I-II Y III'!U201</f>
        <v>0</v>
      </c>
      <c r="V200" s="243">
        <f>+'0BJ PROGR. I-II Y III'!V201</f>
        <v>0</v>
      </c>
      <c r="W200" s="209">
        <f>+'0BJ PROGR. I-II Y III'!W201</f>
        <v>0</v>
      </c>
      <c r="X200" s="227">
        <f>+'0BJ PROGR. I-II Y III'!X201</f>
        <v>0</v>
      </c>
      <c r="Y200" s="250">
        <f>+'0BJ PROGR. I-II Y III'!Y201</f>
        <v>0</v>
      </c>
      <c r="Z200" s="250">
        <f>+'0BJ PROGR. I-II Y III'!Z201</f>
        <v>0</v>
      </c>
      <c r="AA200" s="250">
        <f>+'0BJ PROGR. I-II Y III'!AA201</f>
        <v>0</v>
      </c>
      <c r="AB200" s="209">
        <f>+'0BJ PROGR. I-II Y III'!AB201</f>
        <v>0</v>
      </c>
      <c r="AC200" s="226">
        <f>+'0BJ PROGR. I-II Y III'!AC201</f>
        <v>0</v>
      </c>
      <c r="AD200" s="209">
        <f>+'0BJ PROGR. I-II Y III'!AD201</f>
        <v>0</v>
      </c>
      <c r="AE200" s="209">
        <f>+'0BJ PROGR. I-II Y III'!AE201</f>
        <v>0</v>
      </c>
      <c r="AF200" s="209">
        <f>+'0BJ PROGR. I-II Y III'!AF201</f>
        <v>0</v>
      </c>
      <c r="AG200" s="209">
        <f>+'0BJ PROGR. I-II Y III'!AG201</f>
        <v>0</v>
      </c>
      <c r="AH200" s="209">
        <f>+'0BJ PROGR. I-II Y III'!AH201</f>
        <v>0</v>
      </c>
      <c r="AI200" s="209">
        <f>+'0BJ PROGR. I-II Y III'!AI201</f>
        <v>0</v>
      </c>
      <c r="AJ200" s="208">
        <f t="shared" si="54"/>
        <v>0</v>
      </c>
      <c r="AK200" s="209"/>
      <c r="AL200" s="208">
        <v>0</v>
      </c>
      <c r="AM200" s="209"/>
      <c r="AN200" s="208">
        <f t="shared" si="55"/>
        <v>7460000</v>
      </c>
      <c r="AX200" s="20"/>
      <c r="AY200" s="20"/>
    </row>
    <row r="201" spans="1:51" s="21" customFormat="1" x14ac:dyDescent="0.25">
      <c r="A201" s="3"/>
      <c r="B201" s="3"/>
      <c r="C201" s="10"/>
      <c r="D201" s="3"/>
      <c r="E201" s="3"/>
      <c r="F201" s="3"/>
      <c r="G201" s="10"/>
      <c r="H201"/>
      <c r="I201" s="22"/>
      <c r="J201" s="21" t="s">
        <v>1546</v>
      </c>
      <c r="K201" s="226">
        <f>+'0BJ PROGR. I-II Y III'!K203</f>
        <v>0</v>
      </c>
      <c r="L201" s="209">
        <f>+'0BJ PROGR. I-II Y III'!L202</f>
        <v>0</v>
      </c>
      <c r="M201" s="209">
        <f>+'0BJ PROGR. I-II Y III'!M202</f>
        <v>0</v>
      </c>
      <c r="N201" s="209">
        <f>+'0BJ PROGR. I-II Y III'!N202</f>
        <v>1230000</v>
      </c>
      <c r="O201" s="208">
        <f>SUM(K201:N201)</f>
        <v>1230000</v>
      </c>
      <c r="P201" s="42"/>
      <c r="Q201" s="226">
        <f>+'0BJ PROGR. I-II Y III'!Q202</f>
        <v>0</v>
      </c>
      <c r="R201" s="209">
        <f>+'0BJ PROGR. I-II Y III'!R202</f>
        <v>0</v>
      </c>
      <c r="S201" s="209">
        <f>+'0BJ PROGR. I-II Y III'!S202</f>
        <v>0</v>
      </c>
      <c r="T201" s="209">
        <f>+'0BJ PROGR. I-II Y III'!T202</f>
        <v>0</v>
      </c>
      <c r="U201" s="227">
        <f>+'0BJ PROGR. I-II Y III'!U202</f>
        <v>0</v>
      </c>
      <c r="V201" s="243">
        <f>+'0BJ PROGR. I-II Y III'!V202</f>
        <v>0</v>
      </c>
      <c r="W201" s="209">
        <f>+'0BJ PROGR. I-II Y III'!W202</f>
        <v>0</v>
      </c>
      <c r="X201" s="227">
        <f>+'0BJ PROGR. I-II Y III'!X202</f>
        <v>0</v>
      </c>
      <c r="Y201" s="250">
        <f>+'0BJ PROGR. I-II Y III'!Y202</f>
        <v>0</v>
      </c>
      <c r="Z201" s="250">
        <f>+'0BJ PROGR. I-II Y III'!Z202</f>
        <v>0</v>
      </c>
      <c r="AA201" s="250">
        <f>+'0BJ PROGR. I-II Y III'!AA202</f>
        <v>0</v>
      </c>
      <c r="AB201" s="209">
        <f>+'0BJ PROGR. I-II Y III'!AB202</f>
        <v>0</v>
      </c>
      <c r="AC201" s="226">
        <f>+'0BJ PROGR. I-II Y III'!AC202</f>
        <v>0</v>
      </c>
      <c r="AD201" s="209">
        <f>+'0BJ PROGR. I-II Y III'!AD202</f>
        <v>0</v>
      </c>
      <c r="AE201" s="209">
        <f>+'0BJ PROGR. I-II Y III'!AE202</f>
        <v>0</v>
      </c>
      <c r="AF201" s="209">
        <f>+'0BJ PROGR. I-II Y III'!AF202</f>
        <v>0</v>
      </c>
      <c r="AG201" s="209">
        <f>+'0BJ PROGR. I-II Y III'!AG202</f>
        <v>0</v>
      </c>
      <c r="AH201" s="209">
        <f>+'0BJ PROGR. I-II Y III'!AH202</f>
        <v>0</v>
      </c>
      <c r="AI201" s="209">
        <f>+'0BJ PROGR. I-II Y III'!AI202</f>
        <v>0</v>
      </c>
      <c r="AJ201" s="208">
        <f t="shared" si="54"/>
        <v>0</v>
      </c>
      <c r="AK201" s="209"/>
      <c r="AL201" s="208">
        <v>0</v>
      </c>
      <c r="AM201" s="209"/>
      <c r="AN201" s="208">
        <f t="shared" si="55"/>
        <v>1230000</v>
      </c>
      <c r="AX201" s="20"/>
      <c r="AY201" s="20"/>
    </row>
    <row r="202" spans="1:51" s="21" customFormat="1" x14ac:dyDescent="0.25">
      <c r="A202" s="3"/>
      <c r="B202" s="3"/>
      <c r="C202" s="10"/>
      <c r="D202" s="3"/>
      <c r="E202" s="3"/>
      <c r="F202" s="3"/>
      <c r="G202" s="10"/>
      <c r="H202"/>
      <c r="I202" s="22"/>
      <c r="J202" s="21" t="s">
        <v>1547</v>
      </c>
      <c r="K202" s="226">
        <f>+'0BJ PROGR. I-II Y III'!K206</f>
        <v>0</v>
      </c>
      <c r="L202" s="209">
        <f>+'0BJ PROGR. I-II Y III'!L203</f>
        <v>0</v>
      </c>
      <c r="M202" s="209">
        <f>+'0BJ PROGR. I-II Y III'!M203</f>
        <v>0</v>
      </c>
      <c r="N202" s="209">
        <f>+'0BJ PROGR. I-II Y III'!N203</f>
        <v>11527799.050000001</v>
      </c>
      <c r="O202" s="208">
        <f>SUM(K202:N202)</f>
        <v>11527799.050000001</v>
      </c>
      <c r="P202" s="42"/>
      <c r="Q202" s="226">
        <f>+'0BJ PROGR. I-II Y III'!Q203</f>
        <v>0</v>
      </c>
      <c r="R202" s="209">
        <f>+'0BJ PROGR. I-II Y III'!R203</f>
        <v>0</v>
      </c>
      <c r="S202" s="209">
        <f>+'0BJ PROGR. I-II Y III'!S203</f>
        <v>0</v>
      </c>
      <c r="T202" s="209">
        <f>+'0BJ PROGR. I-II Y III'!T203</f>
        <v>0</v>
      </c>
      <c r="U202" s="227">
        <f>+'0BJ PROGR. I-II Y III'!U203</f>
        <v>0</v>
      </c>
      <c r="V202" s="243">
        <f>+'0BJ PROGR. I-II Y III'!V203</f>
        <v>0</v>
      </c>
      <c r="W202" s="209">
        <f>+'0BJ PROGR. I-II Y III'!W203</f>
        <v>0</v>
      </c>
      <c r="X202" s="227">
        <f>+'0BJ PROGR. I-II Y III'!X203</f>
        <v>0</v>
      </c>
      <c r="Y202" s="250">
        <f>+'0BJ PROGR. I-II Y III'!Y203</f>
        <v>0</v>
      </c>
      <c r="Z202" s="250">
        <f>+'0BJ PROGR. I-II Y III'!Z203</f>
        <v>0</v>
      </c>
      <c r="AA202" s="250">
        <f>+'0BJ PROGR. I-II Y III'!AA203</f>
        <v>0</v>
      </c>
      <c r="AB202" s="209">
        <f>+'0BJ PROGR. I-II Y III'!AB203</f>
        <v>0</v>
      </c>
      <c r="AC202" s="226">
        <f>+'0BJ PROGR. I-II Y III'!AC203</f>
        <v>0</v>
      </c>
      <c r="AD202" s="209">
        <f>+'0BJ PROGR. I-II Y III'!AD203</f>
        <v>0</v>
      </c>
      <c r="AE202" s="209">
        <f>+'0BJ PROGR. I-II Y III'!AE203</f>
        <v>0</v>
      </c>
      <c r="AF202" s="209">
        <f>+'0BJ PROGR. I-II Y III'!AF203</f>
        <v>0</v>
      </c>
      <c r="AG202" s="209">
        <f>+'0BJ PROGR. I-II Y III'!AG203</f>
        <v>0</v>
      </c>
      <c r="AH202" s="209">
        <f>+'0BJ PROGR. I-II Y III'!AH203</f>
        <v>0</v>
      </c>
      <c r="AI202" s="209">
        <f>+'0BJ PROGR. I-II Y III'!AI203</f>
        <v>0</v>
      </c>
      <c r="AJ202" s="208">
        <f t="shared" si="54"/>
        <v>0</v>
      </c>
      <c r="AK202" s="209"/>
      <c r="AL202" s="208">
        <v>0</v>
      </c>
      <c r="AM202" s="209"/>
      <c r="AN202" s="208">
        <f t="shared" si="55"/>
        <v>11527799.050000001</v>
      </c>
      <c r="AX202" s="20"/>
      <c r="AY202" s="20"/>
    </row>
    <row r="203" spans="1:51" s="21" customFormat="1" x14ac:dyDescent="0.25">
      <c r="A203" s="3"/>
      <c r="B203" s="3"/>
      <c r="C203" s="10"/>
      <c r="D203" s="3"/>
      <c r="E203" s="3"/>
      <c r="F203" s="3"/>
      <c r="G203" s="10"/>
      <c r="H203"/>
      <c r="I203" s="22"/>
      <c r="J203" s="21" t="s">
        <v>1548</v>
      </c>
      <c r="K203" s="226">
        <f>+'0BJ PROGR. I-II Y III'!K207</f>
        <v>0</v>
      </c>
      <c r="L203" s="209">
        <f>+'0BJ PROGR. I-II Y III'!L204</f>
        <v>0</v>
      </c>
      <c r="M203" s="209">
        <f>+'0BJ PROGR. I-II Y III'!M204</f>
        <v>0</v>
      </c>
      <c r="N203" s="209">
        <f>+'0BJ PROGR. I-II Y III'!N204</f>
        <v>7748999.9999999991</v>
      </c>
      <c r="O203" s="208">
        <f>SUM(K203:N203)</f>
        <v>7748999.9999999991</v>
      </c>
      <c r="P203" s="42"/>
      <c r="Q203" s="226"/>
      <c r="R203" s="209"/>
      <c r="S203" s="209"/>
      <c r="T203" s="209"/>
      <c r="U203" s="227"/>
      <c r="V203" s="243"/>
      <c r="W203" s="209"/>
      <c r="X203" s="227"/>
      <c r="Y203" s="250"/>
      <c r="Z203" s="250"/>
      <c r="AA203" s="250"/>
      <c r="AB203" s="209"/>
      <c r="AC203" s="226"/>
      <c r="AD203" s="209"/>
      <c r="AE203" s="209"/>
      <c r="AF203" s="209"/>
      <c r="AG203" s="209"/>
      <c r="AH203" s="209"/>
      <c r="AI203" s="209"/>
      <c r="AJ203" s="208"/>
      <c r="AK203" s="209"/>
      <c r="AL203" s="208"/>
      <c r="AM203" s="209"/>
      <c r="AN203" s="208">
        <f t="shared" si="55"/>
        <v>7748999.9999999991</v>
      </c>
      <c r="AX203" s="20"/>
      <c r="AY203" s="20"/>
    </row>
    <row r="204" spans="1:51" s="21" customFormat="1" x14ac:dyDescent="0.25">
      <c r="A204" s="3"/>
      <c r="B204" s="3"/>
      <c r="C204" s="10"/>
      <c r="D204" s="3"/>
      <c r="E204" s="3"/>
      <c r="F204" s="3"/>
      <c r="G204" s="10" t="s">
        <v>988</v>
      </c>
      <c r="H204"/>
      <c r="I204" s="22" t="s">
        <v>715</v>
      </c>
      <c r="J204" s="23" t="s">
        <v>716</v>
      </c>
      <c r="K204" s="226">
        <f>SUM(K205)</f>
        <v>0</v>
      </c>
      <c r="L204" s="209">
        <f>SUM(L205)</f>
        <v>0</v>
      </c>
      <c r="M204" s="209">
        <f>SUM(M205)</f>
        <v>0</v>
      </c>
      <c r="N204" s="209">
        <f>SUM(N205)</f>
        <v>37300000</v>
      </c>
      <c r="O204" s="208">
        <f>SUM(O205)</f>
        <v>37300000</v>
      </c>
      <c r="P204" s="42"/>
      <c r="Q204" s="226">
        <f t="shared" ref="Q204:AI204" si="57">SUM(Q205)</f>
        <v>0</v>
      </c>
      <c r="R204" s="209">
        <f t="shared" si="57"/>
        <v>0</v>
      </c>
      <c r="S204" s="209">
        <f t="shared" si="57"/>
        <v>0</v>
      </c>
      <c r="T204" s="209">
        <f t="shared" si="57"/>
        <v>0</v>
      </c>
      <c r="U204" s="227">
        <f t="shared" si="57"/>
        <v>0</v>
      </c>
      <c r="V204" s="243">
        <f t="shared" si="57"/>
        <v>0</v>
      </c>
      <c r="W204" s="209">
        <f t="shared" si="57"/>
        <v>0</v>
      </c>
      <c r="X204" s="227">
        <f t="shared" si="57"/>
        <v>0</v>
      </c>
      <c r="Y204" s="250">
        <f t="shared" si="57"/>
        <v>0</v>
      </c>
      <c r="Z204" s="250">
        <f t="shared" si="57"/>
        <v>0</v>
      </c>
      <c r="AA204" s="250">
        <f t="shared" si="57"/>
        <v>0</v>
      </c>
      <c r="AB204" s="209">
        <f t="shared" si="57"/>
        <v>0</v>
      </c>
      <c r="AC204" s="226">
        <f>+'0BJ PROGR. I-II Y III'!AC206</f>
        <v>0</v>
      </c>
      <c r="AD204" s="209">
        <f t="shared" si="57"/>
        <v>0</v>
      </c>
      <c r="AE204" s="209">
        <f t="shared" si="57"/>
        <v>0</v>
      </c>
      <c r="AF204" s="209">
        <f t="shared" si="57"/>
        <v>0</v>
      </c>
      <c r="AG204" s="209">
        <f t="shared" si="57"/>
        <v>0</v>
      </c>
      <c r="AH204" s="209">
        <f t="shared" si="57"/>
        <v>0</v>
      </c>
      <c r="AI204" s="209">
        <f t="shared" si="57"/>
        <v>0</v>
      </c>
      <c r="AJ204" s="208">
        <f t="shared" si="54"/>
        <v>0</v>
      </c>
      <c r="AK204" s="209"/>
      <c r="AL204" s="208">
        <v>0</v>
      </c>
      <c r="AM204" s="209"/>
      <c r="AN204" s="208">
        <f t="shared" si="55"/>
        <v>37300000</v>
      </c>
      <c r="AX204" s="20"/>
      <c r="AY204" s="20"/>
    </row>
    <row r="205" spans="1:51" s="21" customFormat="1" x14ac:dyDescent="0.25">
      <c r="A205" s="3"/>
      <c r="B205" s="3"/>
      <c r="C205" s="10"/>
      <c r="D205" s="3"/>
      <c r="E205" s="3"/>
      <c r="F205" s="3"/>
      <c r="G205" s="10"/>
      <c r="H205"/>
      <c r="I205" s="22"/>
      <c r="J205" s="23" t="s">
        <v>1549</v>
      </c>
      <c r="K205" s="226">
        <f>+'0BJ PROGR. I-II Y III'!K208</f>
        <v>0</v>
      </c>
      <c r="L205" s="209">
        <f>+'0BJ PROGR. I-II Y III'!L207</f>
        <v>0</v>
      </c>
      <c r="M205" s="209">
        <f>+'0BJ PROGR. I-II Y III'!M207</f>
        <v>0</v>
      </c>
      <c r="N205" s="209">
        <f>+'0BJ PROGR. I-II Y III'!N207</f>
        <v>37300000</v>
      </c>
      <c r="O205" s="208">
        <f>SUM(K205:N205)</f>
        <v>37300000</v>
      </c>
      <c r="P205" s="42"/>
      <c r="Q205" s="226">
        <f>+'0BJ PROGR. I-II Y III'!Q207</f>
        <v>0</v>
      </c>
      <c r="R205" s="209">
        <f>+'0BJ PROGR. I-II Y III'!R207</f>
        <v>0</v>
      </c>
      <c r="S205" s="209">
        <f>+'0BJ PROGR. I-II Y III'!S207</f>
        <v>0</v>
      </c>
      <c r="T205" s="209">
        <f>+'0BJ PROGR. I-II Y III'!T207</f>
        <v>0</v>
      </c>
      <c r="U205" s="227">
        <f>+'0BJ PROGR. I-II Y III'!U207</f>
        <v>0</v>
      </c>
      <c r="V205" s="243">
        <f>+'0BJ PROGR. I-II Y III'!V207</f>
        <v>0</v>
      </c>
      <c r="W205" s="209">
        <f>+'0BJ PROGR. I-II Y III'!W207</f>
        <v>0</v>
      </c>
      <c r="X205" s="227">
        <f>+'0BJ PROGR. I-II Y III'!X207</f>
        <v>0</v>
      </c>
      <c r="Y205" s="250">
        <f>+'0BJ PROGR. I-II Y III'!Y207</f>
        <v>0</v>
      </c>
      <c r="Z205" s="250">
        <f>+'0BJ PROGR. I-II Y III'!Z207</f>
        <v>0</v>
      </c>
      <c r="AA205" s="250">
        <f>+'0BJ PROGR. I-II Y III'!AA207</f>
        <v>0</v>
      </c>
      <c r="AB205" s="209">
        <f>+'0BJ PROGR. I-II Y III'!AB207</f>
        <v>0</v>
      </c>
      <c r="AC205" s="226">
        <f>+'0BJ PROGR. I-II Y III'!AC207</f>
        <v>0</v>
      </c>
      <c r="AD205" s="209">
        <f>+'0BJ PROGR. I-II Y III'!AD207</f>
        <v>0</v>
      </c>
      <c r="AE205" s="209">
        <f>+'0BJ PROGR. I-II Y III'!AE207</f>
        <v>0</v>
      </c>
      <c r="AF205" s="209">
        <f>+'0BJ PROGR. I-II Y III'!AF207</f>
        <v>0</v>
      </c>
      <c r="AG205" s="209">
        <f>+'0BJ PROGR. I-II Y III'!AG207</f>
        <v>0</v>
      </c>
      <c r="AH205" s="209">
        <f>+'0BJ PROGR. I-II Y III'!AH207</f>
        <v>0</v>
      </c>
      <c r="AI205" s="209">
        <f>+'0BJ PROGR. I-II Y III'!AI207</f>
        <v>0</v>
      </c>
      <c r="AJ205" s="208">
        <f t="shared" si="54"/>
        <v>0</v>
      </c>
      <c r="AK205" s="209"/>
      <c r="AL205" s="208">
        <v>0</v>
      </c>
      <c r="AM205" s="209"/>
      <c r="AN205" s="208">
        <f t="shared" si="55"/>
        <v>37300000</v>
      </c>
      <c r="AX205" s="20"/>
      <c r="AY205" s="20"/>
    </row>
    <row r="206" spans="1:51" s="21" customFormat="1" x14ac:dyDescent="0.25">
      <c r="A206" s="3"/>
      <c r="B206" s="3"/>
      <c r="C206" s="10"/>
      <c r="D206" s="3"/>
      <c r="E206" s="3"/>
      <c r="F206" s="3"/>
      <c r="G206" s="10" t="s">
        <v>988</v>
      </c>
      <c r="H206"/>
      <c r="I206" s="22" t="s">
        <v>717</v>
      </c>
      <c r="J206" s="23" t="s">
        <v>718</v>
      </c>
      <c r="K206" s="226">
        <f>+K207+K208+K211</f>
        <v>0</v>
      </c>
      <c r="L206" s="209">
        <f>+L207+L208+L211</f>
        <v>0</v>
      </c>
      <c r="M206" s="209">
        <f>+M207+M208+M211</f>
        <v>0</v>
      </c>
      <c r="N206" s="209">
        <f>+N207+N208+N211</f>
        <v>165518305.76999998</v>
      </c>
      <c r="O206" s="208">
        <f>+O207+O208+O211</f>
        <v>165518305.76999998</v>
      </c>
      <c r="P206" s="42"/>
      <c r="Q206" s="226">
        <f t="shared" ref="Q206:AD206" si="58">+Q207+Q208+Q211</f>
        <v>0</v>
      </c>
      <c r="R206" s="209">
        <f t="shared" si="58"/>
        <v>0</v>
      </c>
      <c r="S206" s="209">
        <f t="shared" si="58"/>
        <v>0</v>
      </c>
      <c r="T206" s="209">
        <f>+T207+T208+T211</f>
        <v>0</v>
      </c>
      <c r="U206" s="227">
        <f t="shared" si="58"/>
        <v>0</v>
      </c>
      <c r="V206" s="243">
        <f t="shared" si="58"/>
        <v>0</v>
      </c>
      <c r="W206" s="209">
        <f t="shared" si="58"/>
        <v>0</v>
      </c>
      <c r="X206" s="227">
        <f t="shared" si="58"/>
        <v>0</v>
      </c>
      <c r="Y206" s="250">
        <f t="shared" si="58"/>
        <v>0</v>
      </c>
      <c r="Z206" s="250">
        <f t="shared" si="58"/>
        <v>0</v>
      </c>
      <c r="AA206" s="250">
        <f t="shared" si="58"/>
        <v>0</v>
      </c>
      <c r="AB206" s="209">
        <f t="shared" si="58"/>
        <v>0</v>
      </c>
      <c r="AC206" s="226">
        <f t="shared" si="58"/>
        <v>0</v>
      </c>
      <c r="AD206" s="209">
        <f t="shared" si="58"/>
        <v>0</v>
      </c>
      <c r="AE206" s="209">
        <f>+AE207+AE208+AE211</f>
        <v>0</v>
      </c>
      <c r="AF206" s="209">
        <f>+AF207+AF208+AF211</f>
        <v>0</v>
      </c>
      <c r="AG206" s="209">
        <f>+AG207+AG208+AG211</f>
        <v>0</v>
      </c>
      <c r="AH206" s="209">
        <f>+AH207+AH208+AH211</f>
        <v>0</v>
      </c>
      <c r="AI206" s="209">
        <f>+AI207+AI208+AI211</f>
        <v>0</v>
      </c>
      <c r="AJ206" s="208">
        <f t="shared" si="54"/>
        <v>0</v>
      </c>
      <c r="AK206" s="209"/>
      <c r="AL206" s="208">
        <v>0</v>
      </c>
      <c r="AM206" s="209"/>
      <c r="AN206" s="208">
        <f t="shared" si="55"/>
        <v>165518305.76999998</v>
      </c>
      <c r="AX206" s="20"/>
      <c r="AY206" s="20"/>
    </row>
    <row r="207" spans="1:51" s="21" customFormat="1" x14ac:dyDescent="0.25">
      <c r="A207" s="3"/>
      <c r="B207" s="3"/>
      <c r="C207" s="10"/>
      <c r="D207" s="3"/>
      <c r="E207" s="3"/>
      <c r="F207" s="3"/>
      <c r="G207" s="10"/>
      <c r="H207"/>
      <c r="I207" s="22"/>
      <c r="J207" s="23" t="s">
        <v>1550</v>
      </c>
      <c r="K207" s="226">
        <f>+'0BJ PROGR. I-II Y III'!K210</f>
        <v>0</v>
      </c>
      <c r="L207" s="209">
        <f>+'0BJ PROGR. I-II Y III'!L209</f>
        <v>0</v>
      </c>
      <c r="M207" s="209">
        <f>+'0BJ PROGR. I-II Y III'!M209</f>
        <v>0</v>
      </c>
      <c r="N207" s="209">
        <f>+'0BJ PROGR. I-II Y III'!N209</f>
        <v>69166794.299999997</v>
      </c>
      <c r="O207" s="208">
        <f>SUM(K207:N207)</f>
        <v>69166794.299999997</v>
      </c>
      <c r="P207" s="42"/>
      <c r="Q207" s="226">
        <f>+'0BJ PROGR. I-II Y III'!Q209</f>
        <v>0</v>
      </c>
      <c r="R207" s="209">
        <f>+'0BJ PROGR. I-II Y III'!R209</f>
        <v>0</v>
      </c>
      <c r="S207" s="209">
        <f>+'0BJ PROGR. I-II Y III'!S209</f>
        <v>0</v>
      </c>
      <c r="T207" s="209">
        <f>+'0BJ PROGR. I-II Y III'!T209</f>
        <v>0</v>
      </c>
      <c r="U207" s="227">
        <f>+'0BJ PROGR. I-II Y III'!U209</f>
        <v>0</v>
      </c>
      <c r="V207" s="243">
        <f>+'0BJ PROGR. I-II Y III'!V209</f>
        <v>0</v>
      </c>
      <c r="W207" s="209">
        <f>+'0BJ PROGR. I-II Y III'!W209</f>
        <v>0</v>
      </c>
      <c r="X207" s="227">
        <f>+'0BJ PROGR. I-II Y III'!X209</f>
        <v>0</v>
      </c>
      <c r="Y207" s="250">
        <f>+'0BJ PROGR. I-II Y III'!Y209</f>
        <v>0</v>
      </c>
      <c r="Z207" s="250">
        <f>+'0BJ PROGR. I-II Y III'!Z209</f>
        <v>0</v>
      </c>
      <c r="AA207" s="250">
        <f>+'0BJ PROGR. I-II Y III'!AA209</f>
        <v>0</v>
      </c>
      <c r="AB207" s="209">
        <f>+'0BJ PROGR. I-II Y III'!AB209</f>
        <v>0</v>
      </c>
      <c r="AC207" s="226">
        <f>+'0BJ PROGR. I-II Y III'!AC209</f>
        <v>0</v>
      </c>
      <c r="AD207" s="209">
        <f>+'0BJ PROGR. I-II Y III'!AD209</f>
        <v>0</v>
      </c>
      <c r="AE207" s="209">
        <f>+'0BJ PROGR. I-II Y III'!AE209</f>
        <v>0</v>
      </c>
      <c r="AF207" s="209">
        <f>+'0BJ PROGR. I-II Y III'!AF209</f>
        <v>0</v>
      </c>
      <c r="AG207" s="209">
        <f>+'0BJ PROGR. I-II Y III'!AG209</f>
        <v>0</v>
      </c>
      <c r="AH207" s="209">
        <f>+'0BJ PROGR. I-II Y III'!AH209</f>
        <v>0</v>
      </c>
      <c r="AI207" s="209">
        <f>+'0BJ PROGR. I-II Y III'!AI209</f>
        <v>0</v>
      </c>
      <c r="AJ207" s="208">
        <f t="shared" si="54"/>
        <v>0</v>
      </c>
      <c r="AK207" s="209"/>
      <c r="AL207" s="208">
        <v>0</v>
      </c>
      <c r="AM207" s="209"/>
      <c r="AN207" s="208">
        <f t="shared" si="55"/>
        <v>69166794.299999997</v>
      </c>
      <c r="AX207" s="20"/>
      <c r="AY207" s="20"/>
    </row>
    <row r="208" spans="1:51" s="21" customFormat="1" x14ac:dyDescent="0.25">
      <c r="A208" s="3"/>
      <c r="B208" s="3"/>
      <c r="C208" s="10"/>
      <c r="D208" s="3"/>
      <c r="E208" s="3"/>
      <c r="F208" s="3"/>
      <c r="G208" s="10"/>
      <c r="H208"/>
      <c r="I208" s="22"/>
      <c r="J208" s="23" t="s">
        <v>1551</v>
      </c>
      <c r="K208" s="226">
        <f>+K209+K210</f>
        <v>0</v>
      </c>
      <c r="L208" s="209">
        <f>+L209+L210</f>
        <v>0</v>
      </c>
      <c r="M208" s="209">
        <f>+M209+M210</f>
        <v>0</v>
      </c>
      <c r="N208" s="209">
        <f>+N209+N210</f>
        <v>96351511.469999999</v>
      </c>
      <c r="O208" s="208">
        <f>SUM(K208:N208)</f>
        <v>96351511.469999999</v>
      </c>
      <c r="P208" s="42"/>
      <c r="Q208" s="226">
        <f t="shared" ref="Q208:AD208" si="59">+Q209+Q210</f>
        <v>0</v>
      </c>
      <c r="R208" s="209">
        <f t="shared" si="59"/>
        <v>0</v>
      </c>
      <c r="S208" s="209">
        <f t="shared" si="59"/>
        <v>0</v>
      </c>
      <c r="T208" s="209">
        <f>+T209+T210</f>
        <v>0</v>
      </c>
      <c r="U208" s="227">
        <f t="shared" si="59"/>
        <v>0</v>
      </c>
      <c r="V208" s="243">
        <f t="shared" si="59"/>
        <v>0</v>
      </c>
      <c r="W208" s="209">
        <f t="shared" si="59"/>
        <v>0</v>
      </c>
      <c r="X208" s="227">
        <f t="shared" si="59"/>
        <v>0</v>
      </c>
      <c r="Y208" s="250">
        <f t="shared" si="59"/>
        <v>0</v>
      </c>
      <c r="Z208" s="250">
        <f t="shared" si="59"/>
        <v>0</v>
      </c>
      <c r="AA208" s="250">
        <f t="shared" si="59"/>
        <v>0</v>
      </c>
      <c r="AB208" s="209">
        <f t="shared" si="59"/>
        <v>0</v>
      </c>
      <c r="AC208" s="226">
        <f t="shared" si="59"/>
        <v>0</v>
      </c>
      <c r="AD208" s="209">
        <f t="shared" si="59"/>
        <v>0</v>
      </c>
      <c r="AE208" s="209">
        <f>+AE209+AE210</f>
        <v>0</v>
      </c>
      <c r="AF208" s="209">
        <f>+AF209+AF210</f>
        <v>0</v>
      </c>
      <c r="AG208" s="209">
        <f>+AG209+AG210</f>
        <v>0</v>
      </c>
      <c r="AH208" s="209">
        <f>+AH209+AH210</f>
        <v>0</v>
      </c>
      <c r="AI208" s="209">
        <f>+AI209+AI210</f>
        <v>0</v>
      </c>
      <c r="AJ208" s="208">
        <f t="shared" si="54"/>
        <v>0</v>
      </c>
      <c r="AK208" s="209"/>
      <c r="AL208" s="208">
        <v>0</v>
      </c>
      <c r="AM208" s="209"/>
      <c r="AN208" s="208">
        <f t="shared" si="55"/>
        <v>96351511.469999999</v>
      </c>
      <c r="AX208" s="20"/>
      <c r="AY208" s="20"/>
    </row>
    <row r="209" spans="1:51" s="21" customFormat="1" x14ac:dyDescent="0.25">
      <c r="A209" s="3"/>
      <c r="B209" s="3"/>
      <c r="C209" s="10"/>
      <c r="D209" s="3"/>
      <c r="E209" s="3"/>
      <c r="F209" s="3"/>
      <c r="G209" s="10"/>
      <c r="H209"/>
      <c r="I209" s="22"/>
      <c r="J209" s="23" t="s">
        <v>1552</v>
      </c>
      <c r="K209" s="226">
        <f>+'0BJ PROGR. I-II Y III'!K211</f>
        <v>0</v>
      </c>
      <c r="L209" s="209">
        <f>+'0BJ PROGR. I-II Y III'!L210</f>
        <v>0</v>
      </c>
      <c r="M209" s="209">
        <f>+'0BJ PROGR. I-II Y III'!M210</f>
        <v>0</v>
      </c>
      <c r="N209" s="209">
        <f>+'0BJ PROGR. I-II Y III'!N211</f>
        <v>36861854</v>
      </c>
      <c r="O209" s="212">
        <f>SUM(K209:N209)</f>
        <v>36861854</v>
      </c>
      <c r="P209" s="42"/>
      <c r="Q209" s="226">
        <f>+'0BJ PROGR. I-II Y III'!Q210</f>
        <v>0</v>
      </c>
      <c r="R209" s="209">
        <f>+'0BJ PROGR. I-II Y III'!R210</f>
        <v>0</v>
      </c>
      <c r="S209" s="209">
        <f>+'0BJ PROGR. I-II Y III'!S210</f>
        <v>0</v>
      </c>
      <c r="T209" s="209">
        <f>+'0BJ PROGR. I-II Y III'!T210</f>
        <v>0</v>
      </c>
      <c r="U209" s="227">
        <f>+'0BJ PROGR. I-II Y III'!U210</f>
        <v>0</v>
      </c>
      <c r="V209" s="243">
        <f>+'0BJ PROGR. I-II Y III'!V210</f>
        <v>0</v>
      </c>
      <c r="W209" s="209">
        <f>+'0BJ PROGR. I-II Y III'!W210</f>
        <v>0</v>
      </c>
      <c r="X209" s="227">
        <f>+'0BJ PROGR. I-II Y III'!X210</f>
        <v>0</v>
      </c>
      <c r="Y209" s="250">
        <f>+'0BJ PROGR. I-II Y III'!Y210</f>
        <v>0</v>
      </c>
      <c r="Z209" s="250">
        <f>+'0BJ PROGR. I-II Y III'!Z210</f>
        <v>0</v>
      </c>
      <c r="AA209" s="250">
        <f>+'0BJ PROGR. I-II Y III'!AA210</f>
        <v>0</v>
      </c>
      <c r="AB209" s="209">
        <f>+'0BJ PROGR. I-II Y III'!AB210</f>
        <v>0</v>
      </c>
      <c r="AC209" s="226">
        <f>+'0BJ PROGR. I-II Y III'!AC210</f>
        <v>0</v>
      </c>
      <c r="AD209" s="209">
        <f>+'0BJ PROGR. I-II Y III'!AD210</f>
        <v>0</v>
      </c>
      <c r="AE209" s="209">
        <f>+'0BJ PROGR. I-II Y III'!AE210</f>
        <v>0</v>
      </c>
      <c r="AF209" s="209">
        <f>+'0BJ PROGR. I-II Y III'!AF210</f>
        <v>0</v>
      </c>
      <c r="AG209" s="209">
        <f>+'0BJ PROGR. I-II Y III'!AG210</f>
        <v>0</v>
      </c>
      <c r="AH209" s="209">
        <f>+'0BJ PROGR. I-II Y III'!AH210</f>
        <v>0</v>
      </c>
      <c r="AI209" s="209">
        <f>+'0BJ PROGR. I-II Y III'!AI210</f>
        <v>0</v>
      </c>
      <c r="AJ209" s="208">
        <f t="shared" si="54"/>
        <v>0</v>
      </c>
      <c r="AK209" s="209"/>
      <c r="AL209" s="208">
        <v>0</v>
      </c>
      <c r="AM209" s="209"/>
      <c r="AN209" s="208">
        <f t="shared" si="55"/>
        <v>36861854</v>
      </c>
      <c r="AX209" s="20"/>
      <c r="AY209" s="20"/>
    </row>
    <row r="210" spans="1:51" s="21" customFormat="1" x14ac:dyDescent="0.25">
      <c r="A210" s="3"/>
      <c r="B210" s="3"/>
      <c r="C210" s="10"/>
      <c r="D210" s="3"/>
      <c r="E210" s="3"/>
      <c r="F210" s="3"/>
      <c r="G210" s="10"/>
      <c r="H210"/>
      <c r="I210" s="22"/>
      <c r="J210" s="23" t="s">
        <v>1553</v>
      </c>
      <c r="K210" s="226">
        <f>+'0BJ PROGR. I-II Y III'!K212</f>
        <v>0</v>
      </c>
      <c r="L210" s="209">
        <f>+'0BJ PROGR. I-II Y III'!L211</f>
        <v>0</v>
      </c>
      <c r="M210" s="209">
        <f>+'0BJ PROGR. I-II Y III'!M211</f>
        <v>0</v>
      </c>
      <c r="N210" s="209">
        <f>+'0BJ PROGR. I-II Y III'!N212</f>
        <v>59489657.469999999</v>
      </c>
      <c r="O210" s="212">
        <f>SUM(K210:N210)</f>
        <v>59489657.469999999</v>
      </c>
      <c r="P210" s="42"/>
      <c r="Q210" s="226">
        <f>+'0BJ PROGR. I-II Y III'!Q211</f>
        <v>0</v>
      </c>
      <c r="R210" s="209">
        <f>+'0BJ PROGR. I-II Y III'!R211</f>
        <v>0</v>
      </c>
      <c r="S210" s="209">
        <f>+'0BJ PROGR. I-II Y III'!S211</f>
        <v>0</v>
      </c>
      <c r="T210" s="209">
        <f>+'0BJ PROGR. I-II Y III'!T211</f>
        <v>0</v>
      </c>
      <c r="U210" s="227">
        <f>+'0BJ PROGR. I-II Y III'!U211</f>
        <v>0</v>
      </c>
      <c r="V210" s="243">
        <f>+'0BJ PROGR. I-II Y III'!V211</f>
        <v>0</v>
      </c>
      <c r="W210" s="209">
        <f>+'0BJ PROGR. I-II Y III'!W211</f>
        <v>0</v>
      </c>
      <c r="X210" s="227">
        <f>+'0BJ PROGR. I-II Y III'!X211</f>
        <v>0</v>
      </c>
      <c r="Y210" s="250">
        <f>+'0BJ PROGR. I-II Y III'!Y211</f>
        <v>0</v>
      </c>
      <c r="Z210" s="250">
        <f>+'0BJ PROGR. I-II Y III'!Z211</f>
        <v>0</v>
      </c>
      <c r="AA210" s="250">
        <f>+'0BJ PROGR. I-II Y III'!AA211</f>
        <v>0</v>
      </c>
      <c r="AB210" s="209">
        <f>+'0BJ PROGR. I-II Y III'!AB211</f>
        <v>0</v>
      </c>
      <c r="AC210" s="226">
        <f>+'0BJ PROGR. I-II Y III'!AC211</f>
        <v>0</v>
      </c>
      <c r="AD210" s="209">
        <f>+'0BJ PROGR. I-II Y III'!AD211</f>
        <v>0</v>
      </c>
      <c r="AE210" s="209">
        <f>+'0BJ PROGR. I-II Y III'!AE211</f>
        <v>0</v>
      </c>
      <c r="AF210" s="209">
        <f>+'0BJ PROGR. I-II Y III'!AF211</f>
        <v>0</v>
      </c>
      <c r="AG210" s="209">
        <f>+'0BJ PROGR. I-II Y III'!AG211</f>
        <v>0</v>
      </c>
      <c r="AH210" s="209">
        <f>+'0BJ PROGR. I-II Y III'!AH211</f>
        <v>0</v>
      </c>
      <c r="AI210" s="209">
        <f>+'0BJ PROGR. I-II Y III'!AI211</f>
        <v>0</v>
      </c>
      <c r="AJ210" s="208">
        <f t="shared" si="54"/>
        <v>0</v>
      </c>
      <c r="AK210" s="209"/>
      <c r="AL210" s="208">
        <v>0</v>
      </c>
      <c r="AM210" s="209"/>
      <c r="AN210" s="208">
        <f t="shared" si="55"/>
        <v>59489657.469999999</v>
      </c>
      <c r="AX210" s="20"/>
      <c r="AY210" s="20"/>
    </row>
    <row r="211" spans="1:51" s="21" customFormat="1" x14ac:dyDescent="0.25">
      <c r="A211" s="3"/>
      <c r="B211" s="3"/>
      <c r="C211" s="10"/>
      <c r="D211" s="3"/>
      <c r="E211" s="3"/>
      <c r="F211" s="3"/>
      <c r="G211" s="10"/>
      <c r="H211"/>
      <c r="I211" s="22"/>
      <c r="J211" s="23" t="s">
        <v>1556</v>
      </c>
      <c r="K211" s="226">
        <f>+'0BJ PROGR. I-II Y III'!K215</f>
        <v>0</v>
      </c>
      <c r="L211" s="209">
        <f>+'0BJ PROGR. I-II Y III'!L212</f>
        <v>0</v>
      </c>
      <c r="M211" s="209">
        <f>+'0BJ PROGR. I-II Y III'!M212</f>
        <v>0</v>
      </c>
      <c r="N211" s="209">
        <f>+'0BJ PROGR. I-II Y III'!N215</f>
        <v>0</v>
      </c>
      <c r="O211" s="208">
        <f>SUM(K211:N211)</f>
        <v>0</v>
      </c>
      <c r="P211" s="42"/>
      <c r="Q211" s="226">
        <f>+'0BJ PROGR. I-II Y III'!Q212</f>
        <v>0</v>
      </c>
      <c r="R211" s="209">
        <f>+'0BJ PROGR. I-II Y III'!R212</f>
        <v>0</v>
      </c>
      <c r="S211" s="209">
        <f>+'0BJ PROGR. I-II Y III'!S212</f>
        <v>0</v>
      </c>
      <c r="T211" s="209">
        <f>+'0BJ PROGR. I-II Y III'!T212</f>
        <v>0</v>
      </c>
      <c r="U211" s="227">
        <f>+'0BJ PROGR. I-II Y III'!U212</f>
        <v>0</v>
      </c>
      <c r="V211" s="243">
        <f>+'0BJ PROGR. I-II Y III'!V212</f>
        <v>0</v>
      </c>
      <c r="W211" s="209">
        <f>+'0BJ PROGR. I-II Y III'!W212</f>
        <v>0</v>
      </c>
      <c r="X211" s="227">
        <f>+'0BJ PROGR. I-II Y III'!X212</f>
        <v>0</v>
      </c>
      <c r="Y211" s="250">
        <f>+'0BJ PROGR. I-II Y III'!Y212</f>
        <v>0</v>
      </c>
      <c r="Z211" s="250">
        <f>+'0BJ PROGR. I-II Y III'!Z212</f>
        <v>0</v>
      </c>
      <c r="AA211" s="250">
        <f>+'0BJ PROGR. I-II Y III'!AA212</f>
        <v>0</v>
      </c>
      <c r="AB211" s="209">
        <f>+'0BJ PROGR. I-II Y III'!AB212</f>
        <v>0</v>
      </c>
      <c r="AC211" s="226">
        <f>+'0BJ PROGR. I-II Y III'!AC212</f>
        <v>0</v>
      </c>
      <c r="AD211" s="209">
        <f>+'0BJ PROGR. I-II Y III'!AD212</f>
        <v>0</v>
      </c>
      <c r="AE211" s="209">
        <f>+'0BJ PROGR. I-II Y III'!AE212</f>
        <v>0</v>
      </c>
      <c r="AF211" s="209">
        <f>+'0BJ PROGR. I-II Y III'!AF212</f>
        <v>0</v>
      </c>
      <c r="AG211" s="209">
        <f>+'0BJ PROGR. I-II Y III'!AG212</f>
        <v>0</v>
      </c>
      <c r="AH211" s="209">
        <f>+'0BJ PROGR. I-II Y III'!AH212</f>
        <v>0</v>
      </c>
      <c r="AI211" s="209">
        <f>+'0BJ PROGR. I-II Y III'!AI212</f>
        <v>0</v>
      </c>
      <c r="AJ211" s="208">
        <f t="shared" si="54"/>
        <v>0</v>
      </c>
      <c r="AK211" s="209"/>
      <c r="AL211" s="208">
        <v>0</v>
      </c>
      <c r="AM211" s="209"/>
      <c r="AN211" s="208">
        <f t="shared" si="55"/>
        <v>0</v>
      </c>
      <c r="AX211" s="20"/>
      <c r="AY211" s="20"/>
    </row>
    <row r="212" spans="1:51" s="21" customFormat="1" x14ac:dyDescent="0.25">
      <c r="A212" s="3"/>
      <c r="B212" s="3"/>
      <c r="C212" s="10"/>
      <c r="D212" s="3"/>
      <c r="E212" s="3"/>
      <c r="F212" s="3"/>
      <c r="G212" s="10" t="s">
        <v>988</v>
      </c>
      <c r="H212"/>
      <c r="I212" s="22" t="s">
        <v>719</v>
      </c>
      <c r="J212" s="23" t="s">
        <v>720</v>
      </c>
      <c r="K212" s="226">
        <f>+'0BJ PROGR. I-II Y III'!K216</f>
        <v>0</v>
      </c>
      <c r="L212" s="209">
        <f>+'0BJ PROGR. I-II Y III'!L216</f>
        <v>0</v>
      </c>
      <c r="M212" s="209">
        <f>+'0BJ PROGR. I-II Y III'!M216</f>
        <v>0</v>
      </c>
      <c r="N212" s="209">
        <f>+'0BJ PROGR. I-II Y III'!N216</f>
        <v>0</v>
      </c>
      <c r="O212" s="208">
        <v>0</v>
      </c>
      <c r="P212" s="42"/>
      <c r="Q212" s="226">
        <f>+'0BJ PROGR. I-II Y III'!Q216</f>
        <v>0</v>
      </c>
      <c r="R212" s="209">
        <f>+'0BJ PROGR. I-II Y III'!R216</f>
        <v>0</v>
      </c>
      <c r="S212" s="209">
        <f>+'0BJ PROGR. I-II Y III'!S216</f>
        <v>0</v>
      </c>
      <c r="T212" s="209">
        <f>+'0BJ PROGR. I-II Y III'!T216</f>
        <v>0</v>
      </c>
      <c r="U212" s="227">
        <f>+'0BJ PROGR. I-II Y III'!U216</f>
        <v>0</v>
      </c>
      <c r="V212" s="243">
        <f>+'0BJ PROGR. I-II Y III'!V216</f>
        <v>0</v>
      </c>
      <c r="W212" s="209">
        <f>+'0BJ PROGR. I-II Y III'!W216</f>
        <v>0</v>
      </c>
      <c r="X212" s="227">
        <f>+'0BJ PROGR. I-II Y III'!X216</f>
        <v>0</v>
      </c>
      <c r="Y212" s="250">
        <f>+'0BJ PROGR. I-II Y III'!Y216</f>
        <v>0</v>
      </c>
      <c r="Z212" s="250">
        <f>+'0BJ PROGR. I-II Y III'!Z216</f>
        <v>0</v>
      </c>
      <c r="AA212" s="250">
        <f>+'0BJ PROGR. I-II Y III'!AA216</f>
        <v>0</v>
      </c>
      <c r="AB212" s="209">
        <f>+'0BJ PROGR. I-II Y III'!AB216</f>
        <v>0</v>
      </c>
      <c r="AC212" s="226">
        <f>+'0BJ PROGR. I-II Y III'!AC216</f>
        <v>0</v>
      </c>
      <c r="AD212" s="209">
        <f>+'0BJ PROGR. I-II Y III'!AD216</f>
        <v>0</v>
      </c>
      <c r="AE212" s="209">
        <f>+'0BJ PROGR. I-II Y III'!AE216</f>
        <v>0</v>
      </c>
      <c r="AF212" s="209">
        <f>+'0BJ PROGR. I-II Y III'!AF216</f>
        <v>0</v>
      </c>
      <c r="AG212" s="209">
        <f>+'0BJ PROGR. I-II Y III'!AG216</f>
        <v>0</v>
      </c>
      <c r="AH212" s="209">
        <f>+'0BJ PROGR. I-II Y III'!AH216</f>
        <v>0</v>
      </c>
      <c r="AI212" s="209">
        <f>+'0BJ PROGR. I-II Y III'!AI216</f>
        <v>0</v>
      </c>
      <c r="AJ212" s="208">
        <f t="shared" si="54"/>
        <v>0</v>
      </c>
      <c r="AK212" s="209"/>
      <c r="AL212" s="208">
        <v>0</v>
      </c>
      <c r="AM212" s="209"/>
      <c r="AN212" s="208">
        <f t="shared" si="55"/>
        <v>0</v>
      </c>
      <c r="AX212" s="20"/>
      <c r="AY212" s="20"/>
    </row>
    <row r="213" spans="1:51" s="21" customFormat="1" x14ac:dyDescent="0.25">
      <c r="A213" s="3"/>
      <c r="B213" s="3"/>
      <c r="C213" s="10"/>
      <c r="D213" s="3"/>
      <c r="E213" s="3"/>
      <c r="F213" s="3"/>
      <c r="G213" s="10" t="s">
        <v>988</v>
      </c>
      <c r="H213"/>
      <c r="I213" s="22" t="s">
        <v>721</v>
      </c>
      <c r="J213" s="23" t="s">
        <v>722</v>
      </c>
      <c r="K213" s="226">
        <f>+'0BJ PROGR. I-II Y III'!K217</f>
        <v>0</v>
      </c>
      <c r="L213" s="209">
        <f>+'0BJ PROGR. I-II Y III'!L217</f>
        <v>0</v>
      </c>
      <c r="M213" s="209">
        <f>+'0BJ PROGR. I-II Y III'!M217</f>
        <v>0</v>
      </c>
      <c r="N213" s="209">
        <f>+'0BJ PROGR. I-II Y III'!N217</f>
        <v>0</v>
      </c>
      <c r="O213" s="208">
        <v>0</v>
      </c>
      <c r="P213" s="42"/>
      <c r="Q213" s="226">
        <f>+'0BJ PROGR. I-II Y III'!Q217</f>
        <v>0</v>
      </c>
      <c r="R213" s="209">
        <f>+'0BJ PROGR. I-II Y III'!R217</f>
        <v>0</v>
      </c>
      <c r="S213" s="209">
        <f>+'0BJ PROGR. I-II Y III'!S217</f>
        <v>0</v>
      </c>
      <c r="T213" s="209">
        <f>+'0BJ PROGR. I-II Y III'!T217</f>
        <v>0</v>
      </c>
      <c r="U213" s="227">
        <f>+'0BJ PROGR. I-II Y III'!U217</f>
        <v>0</v>
      </c>
      <c r="V213" s="243">
        <f>+'0BJ PROGR. I-II Y III'!V217</f>
        <v>0</v>
      </c>
      <c r="W213" s="209">
        <f>+'0BJ PROGR. I-II Y III'!W217</f>
        <v>0</v>
      </c>
      <c r="X213" s="227">
        <f>+'0BJ PROGR. I-II Y III'!X217</f>
        <v>0</v>
      </c>
      <c r="Y213" s="250">
        <f>+'0BJ PROGR. I-II Y III'!Y217</f>
        <v>0</v>
      </c>
      <c r="Z213" s="250">
        <f>+'0BJ PROGR. I-II Y III'!Z217</f>
        <v>0</v>
      </c>
      <c r="AA213" s="250">
        <f>+'0BJ PROGR. I-II Y III'!AA217</f>
        <v>0</v>
      </c>
      <c r="AB213" s="209">
        <f>+'0BJ PROGR. I-II Y III'!AB217</f>
        <v>0</v>
      </c>
      <c r="AC213" s="226">
        <f>+'0BJ PROGR. I-II Y III'!AC217</f>
        <v>0</v>
      </c>
      <c r="AD213" s="209">
        <f>+'0BJ PROGR. I-II Y III'!AD217</f>
        <v>0</v>
      </c>
      <c r="AE213" s="209">
        <f>+'0BJ PROGR. I-II Y III'!AE217</f>
        <v>0</v>
      </c>
      <c r="AF213" s="209">
        <f>+'0BJ PROGR. I-II Y III'!AF217</f>
        <v>0</v>
      </c>
      <c r="AG213" s="209">
        <f>+'0BJ PROGR. I-II Y III'!AG217</f>
        <v>0</v>
      </c>
      <c r="AH213" s="209">
        <f>+'0BJ PROGR. I-II Y III'!AH217</f>
        <v>0</v>
      </c>
      <c r="AI213" s="209">
        <f>+'0BJ PROGR. I-II Y III'!AI217</f>
        <v>0</v>
      </c>
      <c r="AJ213" s="208">
        <f t="shared" si="54"/>
        <v>0</v>
      </c>
      <c r="AK213" s="209"/>
      <c r="AL213" s="208">
        <v>0</v>
      </c>
      <c r="AM213" s="209"/>
      <c r="AN213" s="208">
        <f t="shared" si="55"/>
        <v>0</v>
      </c>
      <c r="AX213" s="20"/>
      <c r="AY213" s="20"/>
    </row>
    <row r="214" spans="1:51" s="21" customFormat="1" x14ac:dyDescent="0.25">
      <c r="A214" s="3"/>
      <c r="B214" s="3"/>
      <c r="C214" s="10"/>
      <c r="D214" s="3"/>
      <c r="E214" s="3"/>
      <c r="F214" s="3"/>
      <c r="G214" s="10" t="s">
        <v>988</v>
      </c>
      <c r="H214"/>
      <c r="I214" s="22" t="s">
        <v>723</v>
      </c>
      <c r="J214" s="23" t="s">
        <v>724</v>
      </c>
      <c r="K214" s="226">
        <f>+'0BJ PROGR. I-II Y III'!K218</f>
        <v>0</v>
      </c>
      <c r="L214" s="209">
        <f>+'0BJ PROGR. I-II Y III'!L218</f>
        <v>0</v>
      </c>
      <c r="M214" s="209">
        <f>+'0BJ PROGR. I-II Y III'!M218</f>
        <v>0</v>
      </c>
      <c r="N214" s="209">
        <f>+'0BJ PROGR. I-II Y III'!N218</f>
        <v>0</v>
      </c>
      <c r="O214" s="208">
        <v>0</v>
      </c>
      <c r="P214" s="42"/>
      <c r="Q214" s="226">
        <f>+'0BJ PROGR. I-II Y III'!Q218</f>
        <v>0</v>
      </c>
      <c r="R214" s="209">
        <f>+'0BJ PROGR. I-II Y III'!R218</f>
        <v>0</v>
      </c>
      <c r="S214" s="209">
        <f>+'0BJ PROGR. I-II Y III'!S218</f>
        <v>0</v>
      </c>
      <c r="T214" s="209">
        <f>+'0BJ PROGR. I-II Y III'!T218</f>
        <v>0</v>
      </c>
      <c r="U214" s="227">
        <f>+'0BJ PROGR. I-II Y III'!U218</f>
        <v>0</v>
      </c>
      <c r="V214" s="243">
        <f>+'0BJ PROGR. I-II Y III'!V218</f>
        <v>0</v>
      </c>
      <c r="W214" s="209">
        <f>+'0BJ PROGR. I-II Y III'!W218</f>
        <v>0</v>
      </c>
      <c r="X214" s="227">
        <f>+'0BJ PROGR. I-II Y III'!X218</f>
        <v>0</v>
      </c>
      <c r="Y214" s="250">
        <f>+'0BJ PROGR. I-II Y III'!Y218</f>
        <v>0</v>
      </c>
      <c r="Z214" s="250">
        <f>+'0BJ PROGR. I-II Y III'!Z218</f>
        <v>0</v>
      </c>
      <c r="AA214" s="250">
        <f>+'0BJ PROGR. I-II Y III'!AA218</f>
        <v>0</v>
      </c>
      <c r="AB214" s="209">
        <f>+'0BJ PROGR. I-II Y III'!AB218</f>
        <v>0</v>
      </c>
      <c r="AC214" s="226">
        <f>+'0BJ PROGR. I-II Y III'!AC218</f>
        <v>0</v>
      </c>
      <c r="AD214" s="209">
        <f>+'0BJ PROGR. I-II Y III'!AD218</f>
        <v>0</v>
      </c>
      <c r="AE214" s="209">
        <f>+'0BJ PROGR. I-II Y III'!AE218</f>
        <v>0</v>
      </c>
      <c r="AF214" s="209">
        <f>+'0BJ PROGR. I-II Y III'!AF218</f>
        <v>0</v>
      </c>
      <c r="AG214" s="209">
        <f>+'0BJ PROGR. I-II Y III'!AG218</f>
        <v>0</v>
      </c>
      <c r="AH214" s="209">
        <f>+'0BJ PROGR. I-II Y III'!AH218</f>
        <v>0</v>
      </c>
      <c r="AI214" s="209">
        <f>+'0BJ PROGR. I-II Y III'!AI218</f>
        <v>0</v>
      </c>
      <c r="AJ214" s="208">
        <f t="shared" si="54"/>
        <v>0</v>
      </c>
      <c r="AK214" s="209"/>
      <c r="AL214" s="208">
        <v>0</v>
      </c>
      <c r="AM214" s="209"/>
      <c r="AN214" s="208">
        <f t="shared" si="55"/>
        <v>0</v>
      </c>
      <c r="AX214" s="20"/>
      <c r="AY214" s="20"/>
    </row>
    <row r="215" spans="1:51" s="21" customFormat="1" x14ac:dyDescent="0.25">
      <c r="A215" s="3"/>
      <c r="B215" s="3"/>
      <c r="C215" s="10"/>
      <c r="D215" s="3"/>
      <c r="E215" s="3"/>
      <c r="F215" s="3"/>
      <c r="G215" s="10" t="s">
        <v>988</v>
      </c>
      <c r="H215"/>
      <c r="I215" s="22" t="s">
        <v>725</v>
      </c>
      <c r="J215" s="23" t="s">
        <v>726</v>
      </c>
      <c r="K215" s="226">
        <f>+'0BJ PROGR. I-II Y III'!K219</f>
        <v>0</v>
      </c>
      <c r="L215" s="209">
        <f>+'0BJ PROGR. I-II Y III'!L219</f>
        <v>0</v>
      </c>
      <c r="M215" s="209">
        <f>+'0BJ PROGR. I-II Y III'!M219</f>
        <v>0</v>
      </c>
      <c r="N215" s="209">
        <f>+'0BJ PROGR. I-II Y III'!N219</f>
        <v>0</v>
      </c>
      <c r="O215" s="208">
        <v>0</v>
      </c>
      <c r="P215" s="42"/>
      <c r="Q215" s="226">
        <f>+'0BJ PROGR. I-II Y III'!Q219</f>
        <v>0</v>
      </c>
      <c r="R215" s="209">
        <f>+'0BJ PROGR. I-II Y III'!R219</f>
        <v>0</v>
      </c>
      <c r="S215" s="209">
        <f>+'0BJ PROGR. I-II Y III'!S219</f>
        <v>0</v>
      </c>
      <c r="T215" s="209">
        <f>+'0BJ PROGR. I-II Y III'!T219</f>
        <v>0</v>
      </c>
      <c r="U215" s="227">
        <f>+'0BJ PROGR. I-II Y III'!U219</f>
        <v>0</v>
      </c>
      <c r="V215" s="243">
        <f>+'0BJ PROGR. I-II Y III'!V219</f>
        <v>0</v>
      </c>
      <c r="W215" s="209">
        <f>+'0BJ PROGR. I-II Y III'!W219</f>
        <v>0</v>
      </c>
      <c r="X215" s="227">
        <f>+'0BJ PROGR. I-II Y III'!X219</f>
        <v>0</v>
      </c>
      <c r="Y215" s="250">
        <f>+'0BJ PROGR. I-II Y III'!Y219</f>
        <v>0</v>
      </c>
      <c r="Z215" s="250">
        <f>+'0BJ PROGR. I-II Y III'!Z219</f>
        <v>0</v>
      </c>
      <c r="AA215" s="250">
        <f>+'0BJ PROGR. I-II Y III'!AA219</f>
        <v>0</v>
      </c>
      <c r="AB215" s="209">
        <f>+'0BJ PROGR. I-II Y III'!AB219</f>
        <v>0</v>
      </c>
      <c r="AC215" s="226">
        <f>+'0BJ PROGR. I-II Y III'!AC219</f>
        <v>0</v>
      </c>
      <c r="AD215" s="209">
        <f>+'0BJ PROGR. I-II Y III'!AD219</f>
        <v>0</v>
      </c>
      <c r="AE215" s="209">
        <f>+'0BJ PROGR. I-II Y III'!AE219</f>
        <v>0</v>
      </c>
      <c r="AF215" s="209">
        <f>+'0BJ PROGR. I-II Y III'!AF219</f>
        <v>0</v>
      </c>
      <c r="AG215" s="209">
        <f>+'0BJ PROGR. I-II Y III'!AG219</f>
        <v>0</v>
      </c>
      <c r="AH215" s="209">
        <f>+'0BJ PROGR. I-II Y III'!AH219</f>
        <v>0</v>
      </c>
      <c r="AI215" s="209">
        <f>+'0BJ PROGR. I-II Y III'!AI219</f>
        <v>0</v>
      </c>
      <c r="AJ215" s="208">
        <f t="shared" si="54"/>
        <v>0</v>
      </c>
      <c r="AK215" s="209"/>
      <c r="AL215" s="208">
        <v>0</v>
      </c>
      <c r="AM215" s="209"/>
      <c r="AN215" s="208">
        <f t="shared" si="55"/>
        <v>0</v>
      </c>
      <c r="AX215" s="20"/>
      <c r="AY215" s="20"/>
    </row>
    <row r="216" spans="1:51" s="21" customFormat="1" x14ac:dyDescent="0.25">
      <c r="A216" s="3"/>
      <c r="B216" s="3"/>
      <c r="C216" s="10"/>
      <c r="D216" s="3"/>
      <c r="E216" s="3"/>
      <c r="F216" s="3"/>
      <c r="G216" s="10" t="s">
        <v>988</v>
      </c>
      <c r="H216"/>
      <c r="I216" s="22" t="s">
        <v>727</v>
      </c>
      <c r="J216" s="23" t="s">
        <v>728</v>
      </c>
      <c r="K216" s="226">
        <f>+'0BJ PROGR. I-II Y III'!K220</f>
        <v>0</v>
      </c>
      <c r="L216" s="209">
        <f>+'0BJ PROGR. I-II Y III'!L220</f>
        <v>0</v>
      </c>
      <c r="M216" s="209">
        <f>+'0BJ PROGR. I-II Y III'!M220</f>
        <v>0</v>
      </c>
      <c r="N216" s="209">
        <f>+'0BJ PROGR. I-II Y III'!N220</f>
        <v>0</v>
      </c>
      <c r="O216" s="208">
        <v>0</v>
      </c>
      <c r="P216" s="42"/>
      <c r="Q216" s="226">
        <f>+'0BJ PROGR. I-II Y III'!Q220</f>
        <v>0</v>
      </c>
      <c r="R216" s="209">
        <f>+'0BJ PROGR. I-II Y III'!R220</f>
        <v>0</v>
      </c>
      <c r="S216" s="209">
        <f>+'0BJ PROGR. I-II Y III'!S220</f>
        <v>0</v>
      </c>
      <c r="T216" s="209">
        <f>+'0BJ PROGR. I-II Y III'!T220</f>
        <v>0</v>
      </c>
      <c r="U216" s="227">
        <f>+'0BJ PROGR. I-II Y III'!U220</f>
        <v>0</v>
      </c>
      <c r="V216" s="243">
        <f>+'0BJ PROGR. I-II Y III'!V220</f>
        <v>0</v>
      </c>
      <c r="W216" s="209">
        <f>+'0BJ PROGR. I-II Y III'!W220</f>
        <v>0</v>
      </c>
      <c r="X216" s="227">
        <f>+'0BJ PROGR. I-II Y III'!X220</f>
        <v>0</v>
      </c>
      <c r="Y216" s="250">
        <f>+'0BJ PROGR. I-II Y III'!Y220</f>
        <v>0</v>
      </c>
      <c r="Z216" s="250">
        <f>+'0BJ PROGR. I-II Y III'!Z220</f>
        <v>0</v>
      </c>
      <c r="AA216" s="250">
        <f>+'0BJ PROGR. I-II Y III'!AA220</f>
        <v>0</v>
      </c>
      <c r="AB216" s="209">
        <f>+'0BJ PROGR. I-II Y III'!AB220</f>
        <v>0</v>
      </c>
      <c r="AC216" s="226">
        <f>+'0BJ PROGR. I-II Y III'!AC220</f>
        <v>0</v>
      </c>
      <c r="AD216" s="209">
        <f>+'0BJ PROGR. I-II Y III'!AD220</f>
        <v>0</v>
      </c>
      <c r="AE216" s="209">
        <f>+'0BJ PROGR. I-II Y III'!AE220</f>
        <v>0</v>
      </c>
      <c r="AF216" s="209">
        <f>+'0BJ PROGR. I-II Y III'!AF220</f>
        <v>0</v>
      </c>
      <c r="AG216" s="209">
        <f>+'0BJ PROGR. I-II Y III'!AG220</f>
        <v>0</v>
      </c>
      <c r="AH216" s="209">
        <f>+'0BJ PROGR. I-II Y III'!AH220</f>
        <v>0</v>
      </c>
      <c r="AI216" s="209">
        <f>+'0BJ PROGR. I-II Y III'!AI220</f>
        <v>0</v>
      </c>
      <c r="AJ216" s="208">
        <f t="shared" si="54"/>
        <v>0</v>
      </c>
      <c r="AK216" s="209"/>
      <c r="AL216" s="208">
        <v>0</v>
      </c>
      <c r="AM216" s="209"/>
      <c r="AN216" s="208">
        <f t="shared" si="55"/>
        <v>0</v>
      </c>
      <c r="AX216" s="20"/>
      <c r="AY216" s="20"/>
    </row>
    <row r="217" spans="1:51" s="21" customFormat="1" x14ac:dyDescent="0.25">
      <c r="A217" s="3"/>
      <c r="B217" s="3"/>
      <c r="C217" s="10"/>
      <c r="D217" s="3"/>
      <c r="E217" s="3"/>
      <c r="F217" s="3"/>
      <c r="G217" s="5" t="s">
        <v>988</v>
      </c>
      <c r="H217"/>
      <c r="I217" s="24" t="s">
        <v>729</v>
      </c>
      <c r="J217" s="25" t="s">
        <v>730</v>
      </c>
      <c r="K217" s="211"/>
      <c r="L217" s="210"/>
      <c r="M217" s="210"/>
      <c r="N217" s="210"/>
      <c r="O217" s="206"/>
      <c r="P217" s="42"/>
      <c r="Q217" s="211"/>
      <c r="R217" s="210"/>
      <c r="S217" s="210"/>
      <c r="T217" s="210"/>
      <c r="U217" s="224"/>
      <c r="V217" s="241"/>
      <c r="W217" s="210"/>
      <c r="X217" s="224"/>
      <c r="Y217" s="251"/>
      <c r="Z217" s="251"/>
      <c r="AA217" s="251"/>
      <c r="AB217" s="210"/>
      <c r="AC217" s="211"/>
      <c r="AD217" s="210"/>
      <c r="AE217" s="210"/>
      <c r="AF217" s="210"/>
      <c r="AG217" s="210"/>
      <c r="AH217" s="210"/>
      <c r="AI217" s="210"/>
      <c r="AJ217" s="206"/>
      <c r="AK217" s="209"/>
      <c r="AL217" s="206"/>
      <c r="AM217" s="209"/>
      <c r="AN217" s="206"/>
      <c r="AX217" s="20"/>
      <c r="AY217" s="20"/>
    </row>
    <row r="218" spans="1:51" s="21" customFormat="1" x14ac:dyDescent="0.25">
      <c r="A218" s="3"/>
      <c r="B218" s="3"/>
      <c r="C218" s="10"/>
      <c r="D218" s="3"/>
      <c r="E218" s="3"/>
      <c r="F218" s="3"/>
      <c r="G218" s="10" t="s">
        <v>988</v>
      </c>
      <c r="H218"/>
      <c r="I218" s="22" t="s">
        <v>731</v>
      </c>
      <c r="J218" s="23" t="s">
        <v>732</v>
      </c>
      <c r="K218" s="226">
        <f>+'0BJ PROGR. I-II Y III'!K222</f>
        <v>0</v>
      </c>
      <c r="L218" s="209">
        <f>+'0BJ PROGR. I-II Y III'!L222</f>
        <v>0</v>
      </c>
      <c r="M218" s="209">
        <f>+'0BJ PROGR. I-II Y III'!M222</f>
        <v>0</v>
      </c>
      <c r="N218" s="209">
        <f>+'0BJ PROGR. I-II Y III'!N222</f>
        <v>0</v>
      </c>
      <c r="O218" s="208">
        <f>SUM(K218:N218)</f>
        <v>0</v>
      </c>
      <c r="P218" s="42"/>
      <c r="Q218" s="226">
        <f>+'0BJ PROGR. I-II Y III'!Q222</f>
        <v>0</v>
      </c>
      <c r="R218" s="209">
        <f>+'0BJ PROGR. I-II Y III'!R222</f>
        <v>0</v>
      </c>
      <c r="S218" s="209">
        <f>+'0BJ PROGR. I-II Y III'!S222</f>
        <v>0</v>
      </c>
      <c r="T218" s="209">
        <f>+'0BJ PROGR. I-II Y III'!T222</f>
        <v>0</v>
      </c>
      <c r="U218" s="227">
        <f>+'0BJ PROGR. I-II Y III'!U222</f>
        <v>0</v>
      </c>
      <c r="V218" s="243">
        <f>+'0BJ PROGR. I-II Y III'!V222</f>
        <v>0</v>
      </c>
      <c r="W218" s="209">
        <f>+'0BJ PROGR. I-II Y III'!W222</f>
        <v>0</v>
      </c>
      <c r="X218" s="227">
        <f>+'0BJ PROGR. I-II Y III'!X222</f>
        <v>0</v>
      </c>
      <c r="Y218" s="250">
        <f>+'0BJ PROGR. I-II Y III'!Y222</f>
        <v>0</v>
      </c>
      <c r="Z218" s="250">
        <f>+'0BJ PROGR. I-II Y III'!Z222</f>
        <v>0</v>
      </c>
      <c r="AA218" s="250">
        <f>+'0BJ PROGR. I-II Y III'!AA222</f>
        <v>0</v>
      </c>
      <c r="AB218" s="209">
        <f>+'0BJ PROGR. I-II Y III'!AB222</f>
        <v>0</v>
      </c>
      <c r="AC218" s="226">
        <f>+'0BJ PROGR. I-II Y III'!AC222</f>
        <v>0</v>
      </c>
      <c r="AD218" s="209">
        <f>+'0BJ PROGR. I-II Y III'!AD222</f>
        <v>0</v>
      </c>
      <c r="AE218" s="209">
        <f>+'0BJ PROGR. I-II Y III'!AE222</f>
        <v>0</v>
      </c>
      <c r="AF218" s="209">
        <f>+'0BJ PROGR. I-II Y III'!AF222</f>
        <v>0</v>
      </c>
      <c r="AG218" s="209">
        <f>+'0BJ PROGR. I-II Y III'!AG222</f>
        <v>0</v>
      </c>
      <c r="AH218" s="209">
        <f>+'0BJ PROGR. I-II Y III'!AH222</f>
        <v>0</v>
      </c>
      <c r="AI218" s="209">
        <f>+'0BJ PROGR. I-II Y III'!AI222</f>
        <v>0</v>
      </c>
      <c r="AJ218" s="208">
        <f>+Q218+R218+S218+T218+U218++X218+AB218+AC218+AD218+AE218+AF218+AG218+AH218+AI218</f>
        <v>0</v>
      </c>
      <c r="AK218" s="209"/>
      <c r="AL218" s="208">
        <v>0</v>
      </c>
      <c r="AM218" s="209"/>
      <c r="AN218" s="208">
        <f>+O218+AJ218+AL218</f>
        <v>0</v>
      </c>
      <c r="AX218" s="20"/>
      <c r="AY218" s="20"/>
    </row>
    <row r="219" spans="1:51" s="21" customFormat="1" x14ac:dyDescent="0.25">
      <c r="A219" s="3"/>
      <c r="B219" s="3"/>
      <c r="C219" s="10"/>
      <c r="D219" s="3"/>
      <c r="E219" s="3"/>
      <c r="F219" s="3"/>
      <c r="G219" s="10" t="s">
        <v>988</v>
      </c>
      <c r="H219"/>
      <c r="I219" s="22" t="s">
        <v>733</v>
      </c>
      <c r="J219" s="23" t="s">
        <v>734</v>
      </c>
      <c r="K219" s="226">
        <f>+'0BJ PROGR. I-II Y III'!K223</f>
        <v>0</v>
      </c>
      <c r="L219" s="209">
        <f>+'0BJ PROGR. I-II Y III'!L223</f>
        <v>0</v>
      </c>
      <c r="M219" s="209">
        <f>+'0BJ PROGR. I-II Y III'!M223</f>
        <v>0</v>
      </c>
      <c r="N219" s="209">
        <f>+'0BJ PROGR. I-II Y III'!N223</f>
        <v>0</v>
      </c>
      <c r="O219" s="208">
        <f>SUM(K219:N219)</f>
        <v>0</v>
      </c>
      <c r="P219" s="42"/>
      <c r="Q219" s="226">
        <f>+'0BJ PROGR. I-II Y III'!Q223</f>
        <v>0</v>
      </c>
      <c r="R219" s="209">
        <f>+'0BJ PROGR. I-II Y III'!R223</f>
        <v>0</v>
      </c>
      <c r="S219" s="209">
        <f>+'0BJ PROGR. I-II Y III'!S223</f>
        <v>0</v>
      </c>
      <c r="T219" s="209">
        <f>+'0BJ PROGR. I-II Y III'!T223</f>
        <v>0</v>
      </c>
      <c r="U219" s="227">
        <f>+'0BJ PROGR. I-II Y III'!U223</f>
        <v>0</v>
      </c>
      <c r="V219" s="243">
        <f>+'0BJ PROGR. I-II Y III'!V223</f>
        <v>0</v>
      </c>
      <c r="W219" s="209">
        <f>+'0BJ PROGR. I-II Y III'!W223</f>
        <v>0</v>
      </c>
      <c r="X219" s="227">
        <f>+'0BJ PROGR. I-II Y III'!X223</f>
        <v>0</v>
      </c>
      <c r="Y219" s="250">
        <f>+'0BJ PROGR. I-II Y III'!Y223</f>
        <v>0</v>
      </c>
      <c r="Z219" s="250">
        <f>+'0BJ PROGR. I-II Y III'!Z223</f>
        <v>0</v>
      </c>
      <c r="AA219" s="250">
        <f>+'0BJ PROGR. I-II Y III'!AA223</f>
        <v>0</v>
      </c>
      <c r="AB219" s="209">
        <f>+'0BJ PROGR. I-II Y III'!AB223</f>
        <v>0</v>
      </c>
      <c r="AC219" s="226">
        <f>+'0BJ PROGR. I-II Y III'!AC223</f>
        <v>0</v>
      </c>
      <c r="AD219" s="209">
        <f>+'0BJ PROGR. I-II Y III'!AD223</f>
        <v>0</v>
      </c>
      <c r="AE219" s="209">
        <f>+'0BJ PROGR. I-II Y III'!AE223</f>
        <v>0</v>
      </c>
      <c r="AF219" s="209">
        <f>+'0BJ PROGR. I-II Y III'!AF223</f>
        <v>0</v>
      </c>
      <c r="AG219" s="209">
        <f>+'0BJ PROGR. I-II Y III'!AG223</f>
        <v>0</v>
      </c>
      <c r="AH219" s="209">
        <f>+'0BJ PROGR. I-II Y III'!AH223</f>
        <v>0</v>
      </c>
      <c r="AI219" s="209">
        <f>+'0BJ PROGR. I-II Y III'!AI223</f>
        <v>0</v>
      </c>
      <c r="AJ219" s="208">
        <f>+Q219+R219+S219+T219+U219++X219+AB219+AC219+AD219+AE219+AF219+AG219+AH219+AI219</f>
        <v>0</v>
      </c>
      <c r="AK219" s="209"/>
      <c r="AL219" s="208">
        <v>0</v>
      </c>
      <c r="AM219" s="209"/>
      <c r="AN219" s="208">
        <f>+O219+AJ219+AL219</f>
        <v>0</v>
      </c>
      <c r="AX219" s="20"/>
      <c r="AY219" s="20"/>
    </row>
    <row r="220" spans="1:51" s="21" customFormat="1" x14ac:dyDescent="0.25">
      <c r="A220" s="3"/>
      <c r="B220" s="3"/>
      <c r="C220" s="3"/>
      <c r="D220" s="3"/>
      <c r="E220" s="3"/>
      <c r="F220" s="3"/>
      <c r="G220" s="10" t="s">
        <v>988</v>
      </c>
      <c r="H220"/>
      <c r="I220" s="22" t="s">
        <v>735</v>
      </c>
      <c r="J220" s="23" t="s">
        <v>736</v>
      </c>
      <c r="K220" s="226">
        <f>+'0BJ PROGR. I-II Y III'!K224</f>
        <v>0</v>
      </c>
      <c r="L220" s="209">
        <f>+'0BJ PROGR. I-II Y III'!L224</f>
        <v>0</v>
      </c>
      <c r="M220" s="209">
        <f>+'0BJ PROGR. I-II Y III'!M224</f>
        <v>0</v>
      </c>
      <c r="N220" s="209">
        <f>+'0BJ PROGR. I-II Y III'!N224</f>
        <v>0</v>
      </c>
      <c r="O220" s="208">
        <f>SUM(K220:N220)</f>
        <v>0</v>
      </c>
      <c r="P220" s="42"/>
      <c r="Q220" s="226">
        <f>+'0BJ PROGR. I-II Y III'!Q224</f>
        <v>0</v>
      </c>
      <c r="R220" s="209">
        <f>+'0BJ PROGR. I-II Y III'!R224</f>
        <v>0</v>
      </c>
      <c r="S220" s="209">
        <f>+'0BJ PROGR. I-II Y III'!S224</f>
        <v>0</v>
      </c>
      <c r="T220" s="209">
        <f>+'0BJ PROGR. I-II Y III'!T224</f>
        <v>0</v>
      </c>
      <c r="U220" s="227">
        <f>+'0BJ PROGR. I-II Y III'!U224</f>
        <v>0</v>
      </c>
      <c r="V220" s="243">
        <f>+'0BJ PROGR. I-II Y III'!V224</f>
        <v>0</v>
      </c>
      <c r="W220" s="209">
        <f>+'0BJ PROGR. I-II Y III'!W224</f>
        <v>0</v>
      </c>
      <c r="X220" s="227">
        <f>+'0BJ PROGR. I-II Y III'!X224</f>
        <v>0</v>
      </c>
      <c r="Y220" s="250">
        <f>+'0BJ PROGR. I-II Y III'!Y224</f>
        <v>0</v>
      </c>
      <c r="Z220" s="250">
        <f>+'0BJ PROGR. I-II Y III'!Z224</f>
        <v>0</v>
      </c>
      <c r="AA220" s="250">
        <f>+'0BJ PROGR. I-II Y III'!AA224</f>
        <v>0</v>
      </c>
      <c r="AB220" s="209">
        <f>+'0BJ PROGR. I-II Y III'!AB224</f>
        <v>0</v>
      </c>
      <c r="AC220" s="226">
        <f>+'0BJ PROGR. I-II Y III'!AC224</f>
        <v>0</v>
      </c>
      <c r="AD220" s="209">
        <f>+'0BJ PROGR. I-II Y III'!AD224</f>
        <v>0</v>
      </c>
      <c r="AE220" s="209">
        <f>+'0BJ PROGR. I-II Y III'!AE224</f>
        <v>0</v>
      </c>
      <c r="AF220" s="209">
        <f>+'0BJ PROGR. I-II Y III'!AF224</f>
        <v>0</v>
      </c>
      <c r="AG220" s="209">
        <f>+'0BJ PROGR. I-II Y III'!AG224</f>
        <v>0</v>
      </c>
      <c r="AH220" s="209">
        <f>+'0BJ PROGR. I-II Y III'!AH224</f>
        <v>0</v>
      </c>
      <c r="AI220" s="209">
        <f>+'0BJ PROGR. I-II Y III'!AI224</f>
        <v>0</v>
      </c>
      <c r="AJ220" s="208">
        <f>+Q220+R220+S220+T220+U220++X220+AB220+AC220+AD220+AE220+AF220+AG220+AH220+AI220</f>
        <v>0</v>
      </c>
      <c r="AK220" s="209"/>
      <c r="AL220" s="208">
        <v>0</v>
      </c>
      <c r="AM220" s="209"/>
      <c r="AN220" s="208">
        <f>+O220+AJ220+AL220</f>
        <v>0</v>
      </c>
      <c r="AX220" s="20"/>
      <c r="AY220" s="20"/>
    </row>
    <row r="221" spans="1:51" s="21" customFormat="1" x14ac:dyDescent="0.25">
      <c r="A221" s="3"/>
      <c r="B221" s="3"/>
      <c r="C221" s="3"/>
      <c r="D221" s="3"/>
      <c r="E221" s="3"/>
      <c r="F221" s="3"/>
      <c r="G221" s="10" t="s">
        <v>988</v>
      </c>
      <c r="H221"/>
      <c r="I221" s="22" t="s">
        <v>737</v>
      </c>
      <c r="J221" s="23" t="s">
        <v>1424</v>
      </c>
      <c r="K221" s="226">
        <f>+'0BJ PROGR. I-II Y III'!K225</f>
        <v>2500000</v>
      </c>
      <c r="L221" s="209">
        <f>+'0BJ PROGR. I-II Y III'!L225</f>
        <v>0</v>
      </c>
      <c r="M221" s="209">
        <f>+'0BJ PROGR. I-II Y III'!M225</f>
        <v>0</v>
      </c>
      <c r="N221" s="209">
        <f>+'0BJ PROGR. I-II Y III'!N225</f>
        <v>0</v>
      </c>
      <c r="O221" s="208">
        <f>SUM(K221:N221)</f>
        <v>2500000</v>
      </c>
      <c r="P221" s="42"/>
      <c r="Q221" s="226">
        <f>+'0BJ PROGR. I-II Y III'!Q225</f>
        <v>0</v>
      </c>
      <c r="R221" s="209">
        <f>+'0BJ PROGR. I-II Y III'!R225</f>
        <v>4500000</v>
      </c>
      <c r="S221" s="209">
        <f>+'0BJ PROGR. I-II Y III'!S225</f>
        <v>200000</v>
      </c>
      <c r="T221" s="209">
        <f>+'0BJ PROGR. I-II Y III'!T225</f>
        <v>0</v>
      </c>
      <c r="U221" s="227">
        <f>+'0BJ PROGR. I-II Y III'!U225</f>
        <v>0</v>
      </c>
      <c r="V221" s="243">
        <f>+'0BJ PROGR. I-II Y III'!V225</f>
        <v>0</v>
      </c>
      <c r="W221" s="209">
        <f>+'0BJ PROGR. I-II Y III'!W225</f>
        <v>0</v>
      </c>
      <c r="X221" s="227">
        <f>+'0BJ PROGR. I-II Y III'!X225</f>
        <v>0</v>
      </c>
      <c r="Y221" s="250">
        <f>+'0BJ PROGR. I-II Y III'!Y225</f>
        <v>0</v>
      </c>
      <c r="Z221" s="250">
        <f>+'0BJ PROGR. I-II Y III'!Z225</f>
        <v>0</v>
      </c>
      <c r="AA221" s="250">
        <f>+'0BJ PROGR. I-II Y III'!AA225</f>
        <v>0</v>
      </c>
      <c r="AB221" s="209">
        <f>+'0BJ PROGR. I-II Y III'!AB225</f>
        <v>0</v>
      </c>
      <c r="AC221" s="226">
        <f>+'0BJ PROGR. I-II Y III'!AC225</f>
        <v>0</v>
      </c>
      <c r="AD221" s="209">
        <f>+'0BJ PROGR. I-II Y III'!AD225</f>
        <v>0</v>
      </c>
      <c r="AE221" s="209">
        <f>+'0BJ PROGR. I-II Y III'!AE225</f>
        <v>0</v>
      </c>
      <c r="AF221" s="209">
        <f>+'0BJ PROGR. I-II Y III'!AF225</f>
        <v>710000</v>
      </c>
      <c r="AG221" s="209">
        <f>+'0BJ PROGR. I-II Y III'!AG225</f>
        <v>0</v>
      </c>
      <c r="AH221" s="209">
        <f>+'0BJ PROGR. I-II Y III'!AH225</f>
        <v>0</v>
      </c>
      <c r="AI221" s="209">
        <f>+'0BJ PROGR. I-II Y III'!AI225</f>
        <v>0</v>
      </c>
      <c r="AJ221" s="208">
        <f>+Q221+R221+S221+T221+U221++X221+AB221+AC221+AD221+AE221+AF221+AG221+AH221+AI221</f>
        <v>5410000</v>
      </c>
      <c r="AK221" s="209"/>
      <c r="AL221" s="208">
        <v>0</v>
      </c>
      <c r="AM221" s="209"/>
      <c r="AN221" s="208">
        <f>+O221+AJ221+AL221</f>
        <v>7910000</v>
      </c>
      <c r="AX221" s="20"/>
      <c r="AY221" s="20"/>
    </row>
    <row r="222" spans="1:51" s="21" customFormat="1" x14ac:dyDescent="0.25">
      <c r="A222" s="3"/>
      <c r="B222" s="3"/>
      <c r="C222" s="10"/>
      <c r="D222" s="3"/>
      <c r="E222" s="3"/>
      <c r="F222" s="3"/>
      <c r="G222" s="10"/>
      <c r="H222"/>
      <c r="I222" s="22"/>
      <c r="J222" s="23"/>
      <c r="K222" s="226"/>
      <c r="L222" s="209"/>
      <c r="M222" s="209"/>
      <c r="N222" s="209"/>
      <c r="O222" s="208"/>
      <c r="P222" s="42"/>
      <c r="Q222" s="226"/>
      <c r="R222" s="209"/>
      <c r="S222" s="209"/>
      <c r="T222" s="209"/>
      <c r="U222" s="227"/>
      <c r="V222" s="243"/>
      <c r="W222" s="209"/>
      <c r="X222" s="227"/>
      <c r="Y222" s="250"/>
      <c r="Z222" s="250"/>
      <c r="AA222" s="250"/>
      <c r="AB222" s="209"/>
      <c r="AC222" s="226"/>
      <c r="AD222" s="209"/>
      <c r="AE222" s="209"/>
      <c r="AF222" s="209"/>
      <c r="AG222" s="209"/>
      <c r="AH222" s="209"/>
      <c r="AI222" s="209"/>
      <c r="AJ222" s="208"/>
      <c r="AK222" s="209"/>
      <c r="AL222" s="208"/>
      <c r="AM222" s="209"/>
      <c r="AN222" s="208"/>
      <c r="AX222" s="20"/>
      <c r="AY222" s="20"/>
    </row>
    <row r="223" spans="1:51" s="21" customFormat="1" x14ac:dyDescent="0.25">
      <c r="A223" s="3"/>
      <c r="B223" s="3"/>
      <c r="C223" s="10" t="s">
        <v>991</v>
      </c>
      <c r="D223" s="3" t="s">
        <v>992</v>
      </c>
      <c r="E223" s="3"/>
      <c r="F223" s="3"/>
      <c r="G223" s="10"/>
      <c r="H223"/>
      <c r="I223" s="22"/>
      <c r="J223" s="23"/>
      <c r="K223" s="207">
        <f>SUM(K225:K244)</f>
        <v>0</v>
      </c>
      <c r="L223" s="217">
        <f>SUM(L225:L244)</f>
        <v>0</v>
      </c>
      <c r="M223" s="217">
        <f>SUM(M225:M244)</f>
        <v>0</v>
      </c>
      <c r="N223" s="217">
        <f>SUM(N225:N244)</f>
        <v>19099000</v>
      </c>
      <c r="O223" s="214">
        <f>SUM(O225:O244)</f>
        <v>19099000</v>
      </c>
      <c r="P223" s="42"/>
      <c r="Q223" s="207">
        <f t="shared" ref="Q223:W223" si="60">SUM(Q225:Q244)</f>
        <v>355000</v>
      </c>
      <c r="R223" s="217">
        <f t="shared" si="60"/>
        <v>800000</v>
      </c>
      <c r="S223" s="217">
        <f t="shared" si="60"/>
        <v>0</v>
      </c>
      <c r="T223" s="217">
        <f>SUM(T225:T244)</f>
        <v>0</v>
      </c>
      <c r="U223" s="225">
        <f t="shared" si="60"/>
        <v>0</v>
      </c>
      <c r="V223" s="242">
        <f t="shared" si="60"/>
        <v>106500</v>
      </c>
      <c r="W223" s="217">
        <f t="shared" si="60"/>
        <v>0</v>
      </c>
      <c r="X223" s="225">
        <f t="shared" ref="X223:AI223" si="61">SUM(X225:X244)</f>
        <v>106500</v>
      </c>
      <c r="Y223" s="252">
        <f t="shared" si="61"/>
        <v>106500</v>
      </c>
      <c r="Z223" s="252">
        <f t="shared" si="61"/>
        <v>0</v>
      </c>
      <c r="AA223" s="252">
        <f t="shared" si="61"/>
        <v>0</v>
      </c>
      <c r="AB223" s="217">
        <f t="shared" si="61"/>
        <v>106500</v>
      </c>
      <c r="AC223" s="207">
        <f t="shared" si="61"/>
        <v>0</v>
      </c>
      <c r="AD223" s="217">
        <f t="shared" si="61"/>
        <v>0</v>
      </c>
      <c r="AE223" s="217">
        <f t="shared" si="61"/>
        <v>0</v>
      </c>
      <c r="AF223" s="217">
        <f t="shared" si="61"/>
        <v>71000</v>
      </c>
      <c r="AG223" s="217">
        <f t="shared" si="61"/>
        <v>0</v>
      </c>
      <c r="AH223" s="217">
        <f t="shared" si="61"/>
        <v>0</v>
      </c>
      <c r="AI223" s="217">
        <f t="shared" si="61"/>
        <v>0</v>
      </c>
      <c r="AJ223" s="214">
        <f>SUM(AJ225:AJ244)</f>
        <v>1439000</v>
      </c>
      <c r="AK223" s="209"/>
      <c r="AL223" s="214">
        <f>SUM(AL225:AL244)</f>
        <v>4000000</v>
      </c>
      <c r="AM223" s="209"/>
      <c r="AN223" s="214">
        <f>SUM(AN225:AN244)</f>
        <v>24538000</v>
      </c>
      <c r="AX223" s="20"/>
      <c r="AY223" s="20"/>
    </row>
    <row r="224" spans="1:51" s="21" customFormat="1" x14ac:dyDescent="0.25">
      <c r="A224" s="3"/>
      <c r="B224" s="3"/>
      <c r="C224" s="1"/>
      <c r="D224" s="1"/>
      <c r="E224" s="3"/>
      <c r="F224" s="3"/>
      <c r="G224" s="5" t="s">
        <v>991</v>
      </c>
      <c r="H224"/>
      <c r="I224" s="24" t="s">
        <v>739</v>
      </c>
      <c r="J224" s="25" t="s">
        <v>740</v>
      </c>
      <c r="K224" s="211"/>
      <c r="L224" s="210"/>
      <c r="M224" s="210"/>
      <c r="N224" s="210"/>
      <c r="O224" s="206"/>
      <c r="P224" s="42"/>
      <c r="Q224" s="211"/>
      <c r="R224" s="210"/>
      <c r="S224" s="210"/>
      <c r="T224" s="210"/>
      <c r="U224" s="224"/>
      <c r="V224" s="241"/>
      <c r="W224" s="210"/>
      <c r="X224" s="224"/>
      <c r="Y224" s="251"/>
      <c r="Z224" s="251"/>
      <c r="AA224" s="251"/>
      <c r="AB224" s="210"/>
      <c r="AC224" s="211"/>
      <c r="AD224" s="210"/>
      <c r="AE224" s="210"/>
      <c r="AF224" s="210"/>
      <c r="AG224" s="210"/>
      <c r="AH224" s="210"/>
      <c r="AI224" s="210"/>
      <c r="AJ224" s="206"/>
      <c r="AK224" s="209"/>
      <c r="AL224" s="206"/>
      <c r="AM224" s="209"/>
      <c r="AN224" s="206"/>
      <c r="AX224" s="20"/>
      <c r="AY224" s="20"/>
    </row>
    <row r="225" spans="1:51" s="21" customFormat="1" x14ac:dyDescent="0.25">
      <c r="A225" s="3"/>
      <c r="B225" s="3"/>
      <c r="C225" s="10"/>
      <c r="D225" s="3" t="s">
        <v>14</v>
      </c>
      <c r="E225" s="3"/>
      <c r="F225" s="3"/>
      <c r="G225" s="10" t="s">
        <v>991</v>
      </c>
      <c r="H225"/>
      <c r="I225" s="22" t="s">
        <v>741</v>
      </c>
      <c r="J225" s="23" t="s">
        <v>742</v>
      </c>
      <c r="K225" s="226">
        <f>+'0BJ PROGR. I-II Y III'!K229</f>
        <v>0</v>
      </c>
      <c r="L225" s="209">
        <f>+'0BJ PROGR. I-II Y III'!L228</f>
        <v>0</v>
      </c>
      <c r="M225" s="209">
        <f>+'0BJ PROGR. I-II Y III'!M228</f>
        <v>0</v>
      </c>
      <c r="N225" s="209">
        <f>+'0BJ PROGR. I-II Y III'!N228</f>
        <v>9052500</v>
      </c>
      <c r="O225" s="208">
        <f>SUM(K225:N225)</f>
        <v>9052500</v>
      </c>
      <c r="P225" s="42"/>
      <c r="Q225" s="226">
        <f>+'0BJ PROGR. I-II Y III'!Q228</f>
        <v>0</v>
      </c>
      <c r="R225" s="209">
        <f>+'0BJ PROGR. I-II Y III'!R228</f>
        <v>0</v>
      </c>
      <c r="S225" s="209">
        <f>+'0BJ PROGR. I-II Y III'!S228</f>
        <v>0</v>
      </c>
      <c r="T225" s="209">
        <f>+'0BJ PROGR. I-II Y III'!T228</f>
        <v>0</v>
      </c>
      <c r="U225" s="227">
        <f>+'0BJ PROGR. I-II Y III'!U228</f>
        <v>0</v>
      </c>
      <c r="V225" s="243">
        <f>+'0BJ PROGR. I-II Y III'!V228</f>
        <v>0</v>
      </c>
      <c r="W225" s="209">
        <f>+'0BJ PROGR. I-II Y III'!W228</f>
        <v>0</v>
      </c>
      <c r="X225" s="227">
        <f>+'0BJ PROGR. I-II Y III'!X228</f>
        <v>0</v>
      </c>
      <c r="Y225" s="250">
        <f>+'0BJ PROGR. I-II Y III'!Y228</f>
        <v>0</v>
      </c>
      <c r="Z225" s="250">
        <f>+'0BJ PROGR. I-II Y III'!Z228</f>
        <v>0</v>
      </c>
      <c r="AA225" s="250">
        <f>+'0BJ PROGR. I-II Y III'!AA228</f>
        <v>0</v>
      </c>
      <c r="AB225" s="209">
        <f>+'0BJ PROGR. I-II Y III'!AB228</f>
        <v>0</v>
      </c>
      <c r="AC225" s="226">
        <f>+'0BJ PROGR. I-II Y III'!AC228</f>
        <v>0</v>
      </c>
      <c r="AD225" s="209">
        <f>+'0BJ PROGR. I-II Y III'!AD228</f>
        <v>0</v>
      </c>
      <c r="AE225" s="209">
        <f>+'0BJ PROGR. I-II Y III'!AE228</f>
        <v>0</v>
      </c>
      <c r="AF225" s="209">
        <f>+'0BJ PROGR. I-II Y III'!AF228</f>
        <v>0</v>
      </c>
      <c r="AG225" s="209">
        <f>+'0BJ PROGR. I-II Y III'!AG228</f>
        <v>0</v>
      </c>
      <c r="AH225" s="209">
        <f>+'0BJ PROGR. I-II Y III'!AH228</f>
        <v>0</v>
      </c>
      <c r="AI225" s="209">
        <f>+'0BJ PROGR. I-II Y III'!AI228</f>
        <v>0</v>
      </c>
      <c r="AJ225" s="208">
        <f>+Q225+R225+S225+T225+U225++X225+AB225+AC225+AD225+AE225+AF225+AG225+AH225+AI225</f>
        <v>0</v>
      </c>
      <c r="AK225" s="209"/>
      <c r="AL225" s="208">
        <v>0</v>
      </c>
      <c r="AM225" s="209"/>
      <c r="AN225" s="208">
        <f>+O225+AJ225+AL225</f>
        <v>9052500</v>
      </c>
      <c r="AX225" s="20"/>
      <c r="AY225" s="20"/>
    </row>
    <row r="226" spans="1:51" s="21" customFormat="1" x14ac:dyDescent="0.25">
      <c r="A226" s="3"/>
      <c r="B226" s="3"/>
      <c r="C226" s="10"/>
      <c r="D226" s="3"/>
      <c r="E226" s="3"/>
      <c r="F226" s="3"/>
      <c r="G226" s="10" t="s">
        <v>991</v>
      </c>
      <c r="H226"/>
      <c r="I226" s="22" t="s">
        <v>743</v>
      </c>
      <c r="J226" s="23" t="s">
        <v>744</v>
      </c>
      <c r="K226" s="226">
        <f>+'0BJ PROGR. I-II Y III'!K230</f>
        <v>0</v>
      </c>
      <c r="L226" s="209">
        <f>+'0BJ PROGR. I-II Y III'!L229</f>
        <v>0</v>
      </c>
      <c r="M226" s="209">
        <f>+'0BJ PROGR. I-II Y III'!M229</f>
        <v>0</v>
      </c>
      <c r="N226" s="209">
        <f>+'0BJ PROGR. I-II Y III'!N229</f>
        <v>0</v>
      </c>
      <c r="O226" s="208">
        <f>SUM(K226:N226)</f>
        <v>0</v>
      </c>
      <c r="P226" s="42"/>
      <c r="Q226" s="226">
        <f>+'0BJ PROGR. I-II Y III'!Q229</f>
        <v>0</v>
      </c>
      <c r="R226" s="209">
        <f>+'0BJ PROGR. I-II Y III'!R229</f>
        <v>0</v>
      </c>
      <c r="S226" s="209">
        <f>+'0BJ PROGR. I-II Y III'!S229</f>
        <v>0</v>
      </c>
      <c r="T226" s="209">
        <f>+'0BJ PROGR. I-II Y III'!T229</f>
        <v>0</v>
      </c>
      <c r="U226" s="227">
        <f>+'0BJ PROGR. I-II Y III'!U229</f>
        <v>0</v>
      </c>
      <c r="V226" s="243">
        <f>+'0BJ PROGR. I-II Y III'!V229</f>
        <v>0</v>
      </c>
      <c r="W226" s="209">
        <f>+'0BJ PROGR. I-II Y III'!W229</f>
        <v>0</v>
      </c>
      <c r="X226" s="227">
        <f>+'0BJ PROGR. I-II Y III'!X229</f>
        <v>0</v>
      </c>
      <c r="Y226" s="250">
        <f>+'0BJ PROGR. I-II Y III'!Y229</f>
        <v>0</v>
      </c>
      <c r="Z226" s="250">
        <f>+'0BJ PROGR. I-II Y III'!Z229</f>
        <v>0</v>
      </c>
      <c r="AA226" s="250">
        <f>+'0BJ PROGR. I-II Y III'!AA229</f>
        <v>0</v>
      </c>
      <c r="AB226" s="209">
        <f>+'0BJ PROGR. I-II Y III'!AB229</f>
        <v>0</v>
      </c>
      <c r="AC226" s="226">
        <f>+'0BJ PROGR. I-II Y III'!AC229</f>
        <v>0</v>
      </c>
      <c r="AD226" s="209">
        <f>+'0BJ PROGR. I-II Y III'!AD229</f>
        <v>0</v>
      </c>
      <c r="AE226" s="209">
        <f>+'0BJ PROGR. I-II Y III'!AE229</f>
        <v>0</v>
      </c>
      <c r="AF226" s="209">
        <f>+'0BJ PROGR. I-II Y III'!AF229</f>
        <v>0</v>
      </c>
      <c r="AG226" s="209">
        <f>+'0BJ PROGR. I-II Y III'!AG229</f>
        <v>0</v>
      </c>
      <c r="AH226" s="209">
        <f>+'0BJ PROGR. I-II Y III'!AH229</f>
        <v>0</v>
      </c>
      <c r="AI226" s="209">
        <f>+'0BJ PROGR. I-II Y III'!AI229</f>
        <v>0</v>
      </c>
      <c r="AJ226" s="208">
        <f>+Q226+R226+S226+T226+U226++X226+AB226+AC226+AD226+AE226+AF226+AG226+AH226+AI226</f>
        <v>0</v>
      </c>
      <c r="AK226" s="209"/>
      <c r="AL226" s="208">
        <v>0</v>
      </c>
      <c r="AM226" s="209"/>
      <c r="AN226" s="208">
        <f>+O226+AJ226+AL226</f>
        <v>0</v>
      </c>
      <c r="AX226" s="20"/>
      <c r="AY226" s="20"/>
    </row>
    <row r="227" spans="1:51" s="21" customFormat="1" x14ac:dyDescent="0.25">
      <c r="A227" s="3"/>
      <c r="B227" s="3"/>
      <c r="C227" s="10"/>
      <c r="D227" s="3"/>
      <c r="E227" s="3"/>
      <c r="F227" s="3"/>
      <c r="G227" s="10" t="s">
        <v>991</v>
      </c>
      <c r="H227"/>
      <c r="I227" s="22" t="s">
        <v>745</v>
      </c>
      <c r="J227" s="23" t="s">
        <v>746</v>
      </c>
      <c r="K227" s="226">
        <f>+'0BJ PROGR. I-II Y III'!K231</f>
        <v>0</v>
      </c>
      <c r="L227" s="209">
        <f>+'0BJ PROGR. I-II Y III'!L230</f>
        <v>0</v>
      </c>
      <c r="M227" s="209">
        <f>+'0BJ PROGR. I-II Y III'!M230</f>
        <v>0</v>
      </c>
      <c r="N227" s="209">
        <f>+'0BJ PROGR. I-II Y III'!N230</f>
        <v>6141500</v>
      </c>
      <c r="O227" s="208">
        <f>SUM(K227:N227)</f>
        <v>6141500</v>
      </c>
      <c r="P227" s="42"/>
      <c r="Q227" s="226">
        <f>+'0BJ PROGR. I-II Y III'!Q230</f>
        <v>0</v>
      </c>
      <c r="R227" s="209">
        <f>+'0BJ PROGR. I-II Y III'!R230</f>
        <v>0</v>
      </c>
      <c r="S227" s="209">
        <f>+'0BJ PROGR. I-II Y III'!S230</f>
        <v>0</v>
      </c>
      <c r="T227" s="209">
        <f>+'0BJ PROGR. I-II Y III'!T230</f>
        <v>0</v>
      </c>
      <c r="U227" s="227">
        <f>+'0BJ PROGR. I-II Y III'!U230</f>
        <v>0</v>
      </c>
      <c r="V227" s="243">
        <f>+'0BJ PROGR. I-II Y III'!V230</f>
        <v>0</v>
      </c>
      <c r="W227" s="209">
        <f>+'0BJ PROGR. I-II Y III'!W230</f>
        <v>0</v>
      </c>
      <c r="X227" s="227">
        <f>+'0BJ PROGR. I-II Y III'!X230</f>
        <v>0</v>
      </c>
      <c r="Y227" s="250">
        <f>+'0BJ PROGR. I-II Y III'!Y230</f>
        <v>0</v>
      </c>
      <c r="Z227" s="250">
        <f>+'0BJ PROGR. I-II Y III'!Z230</f>
        <v>0</v>
      </c>
      <c r="AA227" s="250">
        <f>+'0BJ PROGR. I-II Y III'!AA230</f>
        <v>0</v>
      </c>
      <c r="AB227" s="209">
        <f>+'0BJ PROGR. I-II Y III'!AB230</f>
        <v>0</v>
      </c>
      <c r="AC227" s="226">
        <f>+'0BJ PROGR. I-II Y III'!AC230</f>
        <v>0</v>
      </c>
      <c r="AD227" s="209">
        <f>+'0BJ PROGR. I-II Y III'!AD230</f>
        <v>0</v>
      </c>
      <c r="AE227" s="209">
        <f>+'0BJ PROGR. I-II Y III'!AE230</f>
        <v>0</v>
      </c>
      <c r="AF227" s="209">
        <f>+'0BJ PROGR. I-II Y III'!AF230</f>
        <v>0</v>
      </c>
      <c r="AG227" s="209">
        <f>+'0BJ PROGR. I-II Y III'!AG230</f>
        <v>0</v>
      </c>
      <c r="AH227" s="209">
        <f>+'0BJ PROGR. I-II Y III'!AH230</f>
        <v>0</v>
      </c>
      <c r="AI227" s="209">
        <f>+'0BJ PROGR. I-II Y III'!AI230</f>
        <v>0</v>
      </c>
      <c r="AJ227" s="208">
        <f>+Q227+R227+S227+T227+U227++X227+AB227+AC227+AD227+AE227+AF227+AG227+AH227+AI227</f>
        <v>0</v>
      </c>
      <c r="AK227" s="209"/>
      <c r="AL227" s="208">
        <v>0</v>
      </c>
      <c r="AM227" s="209"/>
      <c r="AN227" s="208">
        <f>+O227+AJ227+AL227</f>
        <v>6141500</v>
      </c>
      <c r="AX227" s="20"/>
      <c r="AY227" s="20"/>
    </row>
    <row r="228" spans="1:51" s="21" customFormat="1" x14ac:dyDescent="0.25">
      <c r="A228" s="3"/>
      <c r="B228" s="3"/>
      <c r="C228" s="10"/>
      <c r="D228" s="3"/>
      <c r="E228" s="3"/>
      <c r="F228" s="3"/>
      <c r="G228" s="10" t="s">
        <v>991</v>
      </c>
      <c r="H228"/>
      <c r="I228" s="22" t="s">
        <v>747</v>
      </c>
      <c r="J228" s="23" t="s">
        <v>748</v>
      </c>
      <c r="K228" s="226">
        <f>+'0BJ PROGR. I-II Y III'!K232</f>
        <v>0</v>
      </c>
      <c r="L228" s="209">
        <f>+'0BJ PROGR. I-II Y III'!L231</f>
        <v>0</v>
      </c>
      <c r="M228" s="209">
        <f>+'0BJ PROGR. I-II Y III'!M231</f>
        <v>0</v>
      </c>
      <c r="N228" s="209">
        <f>+'0BJ PROGR. I-II Y III'!N231</f>
        <v>0</v>
      </c>
      <c r="O228" s="208">
        <f>SUM(K228:N228)</f>
        <v>0</v>
      </c>
      <c r="P228" s="42"/>
      <c r="Q228" s="226">
        <f>+'0BJ PROGR. I-II Y III'!Q231</f>
        <v>0</v>
      </c>
      <c r="R228" s="209">
        <f>+'0BJ PROGR. I-II Y III'!R231</f>
        <v>0</v>
      </c>
      <c r="S228" s="209">
        <f>+'0BJ PROGR. I-II Y III'!S231</f>
        <v>0</v>
      </c>
      <c r="T228" s="209">
        <f>+'0BJ PROGR. I-II Y III'!T231</f>
        <v>0</v>
      </c>
      <c r="U228" s="227">
        <f>+'0BJ PROGR. I-II Y III'!U231</f>
        <v>0</v>
      </c>
      <c r="V228" s="243">
        <f>+'0BJ PROGR. I-II Y III'!V231</f>
        <v>0</v>
      </c>
      <c r="W228" s="209">
        <f>+'0BJ PROGR. I-II Y III'!W231</f>
        <v>0</v>
      </c>
      <c r="X228" s="227">
        <f>+'0BJ PROGR. I-II Y III'!X231</f>
        <v>0</v>
      </c>
      <c r="Y228" s="250">
        <f>+'0BJ PROGR. I-II Y III'!Y231</f>
        <v>0</v>
      </c>
      <c r="Z228" s="250">
        <f>+'0BJ PROGR. I-II Y III'!Z231</f>
        <v>0</v>
      </c>
      <c r="AA228" s="250">
        <f>+'0BJ PROGR. I-II Y III'!AA231</f>
        <v>0</v>
      </c>
      <c r="AB228" s="209">
        <f>+'0BJ PROGR. I-II Y III'!AB231</f>
        <v>0</v>
      </c>
      <c r="AC228" s="226">
        <f>+'0BJ PROGR. I-II Y III'!AC231</f>
        <v>0</v>
      </c>
      <c r="AD228" s="209">
        <f>+'0BJ PROGR. I-II Y III'!AD231</f>
        <v>0</v>
      </c>
      <c r="AE228" s="209">
        <f>+'0BJ PROGR. I-II Y III'!AE231</f>
        <v>0</v>
      </c>
      <c r="AF228" s="209">
        <f>+'0BJ PROGR. I-II Y III'!AF231</f>
        <v>0</v>
      </c>
      <c r="AG228" s="209">
        <f>+'0BJ PROGR. I-II Y III'!AG231</f>
        <v>0</v>
      </c>
      <c r="AH228" s="209">
        <f>+'0BJ PROGR. I-II Y III'!AH231</f>
        <v>0</v>
      </c>
      <c r="AI228" s="209">
        <f>+'0BJ PROGR. I-II Y III'!AI231</f>
        <v>0</v>
      </c>
      <c r="AJ228" s="208">
        <f>+Q228+R228+S228+T228+U228++X228+AB228+AC228+AD228+AE228+AF228+AG228+AH228+AI228</f>
        <v>0</v>
      </c>
      <c r="AK228" s="209"/>
      <c r="AL228" s="208">
        <v>0</v>
      </c>
      <c r="AM228" s="209"/>
      <c r="AN228" s="208">
        <f>+O228+AJ228+AL228</f>
        <v>0</v>
      </c>
      <c r="AX228" s="20"/>
      <c r="AY228" s="20"/>
    </row>
    <row r="229" spans="1:51" s="21" customFormat="1" x14ac:dyDescent="0.25">
      <c r="A229" s="3"/>
      <c r="B229" s="3"/>
      <c r="C229" s="10"/>
      <c r="D229" s="3"/>
      <c r="E229" s="3"/>
      <c r="F229" s="3"/>
      <c r="G229" s="10" t="s">
        <v>991</v>
      </c>
      <c r="H229"/>
      <c r="I229" s="24" t="s">
        <v>749</v>
      </c>
      <c r="J229" s="25" t="s">
        <v>750</v>
      </c>
      <c r="K229" s="226"/>
      <c r="L229" s="209"/>
      <c r="M229" s="209"/>
      <c r="N229" s="209"/>
      <c r="O229" s="206"/>
      <c r="P229" s="42"/>
      <c r="Q229" s="226"/>
      <c r="R229" s="209"/>
      <c r="S229" s="209"/>
      <c r="T229" s="209"/>
      <c r="U229" s="227"/>
      <c r="V229" s="243"/>
      <c r="W229" s="209"/>
      <c r="X229" s="227"/>
      <c r="Y229" s="250"/>
      <c r="Z229" s="250"/>
      <c r="AA229" s="250"/>
      <c r="AB229" s="209"/>
      <c r="AC229" s="226"/>
      <c r="AD229" s="209"/>
      <c r="AE229" s="209"/>
      <c r="AF229" s="209"/>
      <c r="AG229" s="209"/>
      <c r="AH229" s="209"/>
      <c r="AI229" s="209"/>
      <c r="AJ229" s="206"/>
      <c r="AK229" s="209"/>
      <c r="AL229" s="206"/>
      <c r="AM229" s="209"/>
      <c r="AN229" s="206"/>
      <c r="AX229" s="20"/>
      <c r="AY229" s="20"/>
    </row>
    <row r="230" spans="1:51" s="21" customFormat="1" x14ac:dyDescent="0.25">
      <c r="A230" s="3"/>
      <c r="B230" s="3"/>
      <c r="C230" s="10"/>
      <c r="D230" s="3"/>
      <c r="E230" s="3"/>
      <c r="F230" s="3"/>
      <c r="G230" s="10" t="s">
        <v>991</v>
      </c>
      <c r="H230"/>
      <c r="I230" s="22" t="s">
        <v>751</v>
      </c>
      <c r="J230" s="23" t="s">
        <v>752</v>
      </c>
      <c r="K230" s="226">
        <f>+'0BJ PROGR. I-II Y III'!K234</f>
        <v>0</v>
      </c>
      <c r="L230" s="209">
        <f>+'0BJ PROGR. I-II Y III'!L233</f>
        <v>0</v>
      </c>
      <c r="M230" s="209">
        <f>+'0BJ PROGR. I-II Y III'!M233</f>
        <v>0</v>
      </c>
      <c r="N230" s="209">
        <f>+'0BJ PROGR. I-II Y III'!N233</f>
        <v>0</v>
      </c>
      <c r="O230" s="208">
        <f>SUM(K230:N230)</f>
        <v>0</v>
      </c>
      <c r="P230" s="42"/>
      <c r="Q230" s="226">
        <f>+'0BJ PROGR. I-II Y III'!Q233</f>
        <v>0</v>
      </c>
      <c r="R230" s="209">
        <f>+'0BJ PROGR. I-II Y III'!R233</f>
        <v>0</v>
      </c>
      <c r="S230" s="209">
        <f>+'0BJ PROGR. I-II Y III'!S233</f>
        <v>0</v>
      </c>
      <c r="T230" s="209">
        <f>+'0BJ PROGR. I-II Y III'!T233</f>
        <v>0</v>
      </c>
      <c r="U230" s="227">
        <f>+'0BJ PROGR. I-II Y III'!U233</f>
        <v>0</v>
      </c>
      <c r="V230" s="243">
        <f>+'0BJ PROGR. I-II Y III'!V233</f>
        <v>0</v>
      </c>
      <c r="W230" s="209">
        <f>+'0BJ PROGR. I-II Y III'!W233</f>
        <v>0</v>
      </c>
      <c r="X230" s="227">
        <f>+'0BJ PROGR. I-II Y III'!X233</f>
        <v>0</v>
      </c>
      <c r="Y230" s="250">
        <f>+'0BJ PROGR. I-II Y III'!Y233</f>
        <v>0</v>
      </c>
      <c r="Z230" s="250">
        <f>+'0BJ PROGR. I-II Y III'!Z233</f>
        <v>0</v>
      </c>
      <c r="AA230" s="250">
        <f>+'0BJ PROGR. I-II Y III'!AA233</f>
        <v>0</v>
      </c>
      <c r="AB230" s="209">
        <f>+'0BJ PROGR. I-II Y III'!AB233</f>
        <v>0</v>
      </c>
      <c r="AC230" s="226">
        <f>+'0BJ PROGR. I-II Y III'!AC233</f>
        <v>0</v>
      </c>
      <c r="AD230" s="209">
        <f>+'0BJ PROGR. I-II Y III'!AD233</f>
        <v>0</v>
      </c>
      <c r="AE230" s="209">
        <f>+'0BJ PROGR. I-II Y III'!AE233</f>
        <v>0</v>
      </c>
      <c r="AF230" s="209">
        <f>+'0BJ PROGR. I-II Y III'!AF233</f>
        <v>0</v>
      </c>
      <c r="AG230" s="209">
        <f>+'0BJ PROGR. I-II Y III'!AG233</f>
        <v>0</v>
      </c>
      <c r="AH230" s="209">
        <f>+'0BJ PROGR. I-II Y III'!AH233</f>
        <v>0</v>
      </c>
      <c r="AI230" s="209">
        <f>+'0BJ PROGR. I-II Y III'!AI233</f>
        <v>0</v>
      </c>
      <c r="AJ230" s="208">
        <f>+Q230+R230+S230+T230+U230++X230+AB230+AC230+AD230+AE230+AF230+AG230+AH230+AI230</f>
        <v>0</v>
      </c>
      <c r="AK230" s="209"/>
      <c r="AL230" s="208">
        <f>+'DETALLE PROG. III'!D147</f>
        <v>4000000</v>
      </c>
      <c r="AM230" s="209"/>
      <c r="AN230" s="208">
        <f>+O230+AJ230+AL230</f>
        <v>4000000</v>
      </c>
      <c r="AX230" s="20"/>
      <c r="AY230" s="20"/>
    </row>
    <row r="231" spans="1:51" s="21" customFormat="1" x14ac:dyDescent="0.25">
      <c r="A231" s="3"/>
      <c r="B231" s="3"/>
      <c r="C231" s="10"/>
      <c r="D231" s="3"/>
      <c r="E231" s="3"/>
      <c r="F231" s="3"/>
      <c r="G231" s="10" t="s">
        <v>991</v>
      </c>
      <c r="H231"/>
      <c r="I231" s="22" t="s">
        <v>753</v>
      </c>
      <c r="J231" s="23" t="s">
        <v>754</v>
      </c>
      <c r="K231" s="226">
        <f>+'0BJ PROGR. I-II Y III'!K235</f>
        <v>0</v>
      </c>
      <c r="L231" s="209">
        <f>+'0BJ PROGR. I-II Y III'!L234</f>
        <v>0</v>
      </c>
      <c r="M231" s="209">
        <f>+'0BJ PROGR. I-II Y III'!M234</f>
        <v>0</v>
      </c>
      <c r="N231" s="209">
        <f>+'0BJ PROGR. I-II Y III'!N234</f>
        <v>0</v>
      </c>
      <c r="O231" s="208">
        <f>SUM(K231:N231)</f>
        <v>0</v>
      </c>
      <c r="P231" s="42"/>
      <c r="Q231" s="226">
        <f>+'0BJ PROGR. I-II Y III'!Q234</f>
        <v>0</v>
      </c>
      <c r="R231" s="209">
        <f>+'0BJ PROGR. I-II Y III'!R234</f>
        <v>0</v>
      </c>
      <c r="S231" s="209">
        <f>+'0BJ PROGR. I-II Y III'!S234</f>
        <v>0</v>
      </c>
      <c r="T231" s="209">
        <f>+'0BJ PROGR. I-II Y III'!T234</f>
        <v>0</v>
      </c>
      <c r="U231" s="227">
        <f>+'0BJ PROGR. I-II Y III'!U234</f>
        <v>0</v>
      </c>
      <c r="V231" s="243">
        <f>+'0BJ PROGR. I-II Y III'!V234</f>
        <v>0</v>
      </c>
      <c r="W231" s="209">
        <f>+'0BJ PROGR. I-II Y III'!W234</f>
        <v>0</v>
      </c>
      <c r="X231" s="227">
        <f>+'0BJ PROGR. I-II Y III'!X234</f>
        <v>0</v>
      </c>
      <c r="Y231" s="250">
        <f>+'0BJ PROGR. I-II Y III'!Y234</f>
        <v>0</v>
      </c>
      <c r="Z231" s="250">
        <f>+'0BJ PROGR. I-II Y III'!Z234</f>
        <v>0</v>
      </c>
      <c r="AA231" s="250">
        <f>+'0BJ PROGR. I-II Y III'!AA234</f>
        <v>0</v>
      </c>
      <c r="AB231" s="209">
        <f>+'0BJ PROGR. I-II Y III'!AB234</f>
        <v>0</v>
      </c>
      <c r="AC231" s="226">
        <f>+'0BJ PROGR. I-II Y III'!AC234</f>
        <v>0</v>
      </c>
      <c r="AD231" s="209">
        <f>+'0BJ PROGR. I-II Y III'!AD234</f>
        <v>0</v>
      </c>
      <c r="AE231" s="209">
        <f>+'0BJ PROGR. I-II Y III'!AE234</f>
        <v>0</v>
      </c>
      <c r="AF231" s="209">
        <f>+'0BJ PROGR. I-II Y III'!AF234</f>
        <v>0</v>
      </c>
      <c r="AG231" s="209">
        <f>+'0BJ PROGR. I-II Y III'!AG234</f>
        <v>0</v>
      </c>
      <c r="AH231" s="209">
        <f>+'0BJ PROGR. I-II Y III'!AH234</f>
        <v>0</v>
      </c>
      <c r="AI231" s="209">
        <f>+'0BJ PROGR. I-II Y III'!AI234</f>
        <v>0</v>
      </c>
      <c r="AJ231" s="208">
        <f>+Q231+R231+S231+T231+U231++X231+AB231+AC231+AD231+AE231+AF231+AG231+AH231+AI231</f>
        <v>0</v>
      </c>
      <c r="AK231" s="209"/>
      <c r="AL231" s="208">
        <v>0</v>
      </c>
      <c r="AM231" s="209"/>
      <c r="AN231" s="208">
        <f>+O231+AJ231+AL231</f>
        <v>0</v>
      </c>
      <c r="AX231" s="20"/>
      <c r="AY231" s="20"/>
    </row>
    <row r="232" spans="1:51" s="21" customFormat="1" x14ac:dyDescent="0.25">
      <c r="A232" s="3"/>
      <c r="B232" s="3"/>
      <c r="C232" s="10"/>
      <c r="D232" s="3"/>
      <c r="E232" s="3"/>
      <c r="F232" s="3"/>
      <c r="G232" s="10" t="s">
        <v>991</v>
      </c>
      <c r="H232"/>
      <c r="I232" s="22" t="s">
        <v>755</v>
      </c>
      <c r="J232" s="23" t="s">
        <v>756</v>
      </c>
      <c r="K232" s="226">
        <f>+'0BJ PROGR. I-II Y III'!K236</f>
        <v>0</v>
      </c>
      <c r="L232" s="209">
        <f>+'0BJ PROGR. I-II Y III'!L235</f>
        <v>0</v>
      </c>
      <c r="M232" s="209">
        <f>+'0BJ PROGR. I-II Y III'!M235</f>
        <v>0</v>
      </c>
      <c r="N232" s="209">
        <f>+'0BJ PROGR. I-II Y III'!N235</f>
        <v>0</v>
      </c>
      <c r="O232" s="208">
        <f>SUM(K232:N232)</f>
        <v>0</v>
      </c>
      <c r="P232" s="42"/>
      <c r="Q232" s="226">
        <f>+'0BJ PROGR. I-II Y III'!Q235</f>
        <v>0</v>
      </c>
      <c r="R232" s="209">
        <f>+'0BJ PROGR. I-II Y III'!R235</f>
        <v>0</v>
      </c>
      <c r="S232" s="209">
        <f>+'0BJ PROGR. I-II Y III'!S235</f>
        <v>0</v>
      </c>
      <c r="T232" s="209">
        <f>+'0BJ PROGR. I-II Y III'!T235</f>
        <v>0</v>
      </c>
      <c r="U232" s="227">
        <f>+'0BJ PROGR. I-II Y III'!U235</f>
        <v>0</v>
      </c>
      <c r="V232" s="243">
        <f>+'0BJ PROGR. I-II Y III'!V235</f>
        <v>0</v>
      </c>
      <c r="W232" s="209">
        <f>+'0BJ PROGR. I-II Y III'!W235</f>
        <v>0</v>
      </c>
      <c r="X232" s="227">
        <f>+'0BJ PROGR. I-II Y III'!X235</f>
        <v>0</v>
      </c>
      <c r="Y232" s="250">
        <f>+'0BJ PROGR. I-II Y III'!Y235</f>
        <v>0</v>
      </c>
      <c r="Z232" s="250">
        <f>+'0BJ PROGR. I-II Y III'!Z235</f>
        <v>0</v>
      </c>
      <c r="AA232" s="250">
        <f>+'0BJ PROGR. I-II Y III'!AA235</f>
        <v>0</v>
      </c>
      <c r="AB232" s="209">
        <f>+'0BJ PROGR. I-II Y III'!AB235</f>
        <v>0</v>
      </c>
      <c r="AC232" s="226">
        <f>+'0BJ PROGR. I-II Y III'!AC235</f>
        <v>0</v>
      </c>
      <c r="AD232" s="209">
        <f>+'0BJ PROGR. I-II Y III'!AD235</f>
        <v>0</v>
      </c>
      <c r="AE232" s="209">
        <f>+'0BJ PROGR. I-II Y III'!AE235</f>
        <v>0</v>
      </c>
      <c r="AF232" s="209">
        <f>+'0BJ PROGR. I-II Y III'!AF235</f>
        <v>0</v>
      </c>
      <c r="AG232" s="209">
        <f>+'0BJ PROGR. I-II Y III'!AG235</f>
        <v>0</v>
      </c>
      <c r="AH232" s="209">
        <f>+'0BJ PROGR. I-II Y III'!AH235</f>
        <v>0</v>
      </c>
      <c r="AI232" s="209">
        <f>+'0BJ PROGR. I-II Y III'!AI235</f>
        <v>0</v>
      </c>
      <c r="AJ232" s="208">
        <f>+Q232+R232+S232+T232+U232++X232+AB232+AC232+AD232+AE232+AF232+AG232+AH232+AI232</f>
        <v>0</v>
      </c>
      <c r="AK232" s="209"/>
      <c r="AL232" s="208">
        <v>0</v>
      </c>
      <c r="AM232" s="209"/>
      <c r="AN232" s="208">
        <f>+O232+AJ232+AL232</f>
        <v>0</v>
      </c>
      <c r="AX232" s="20"/>
      <c r="AY232" s="20"/>
    </row>
    <row r="233" spans="1:51" s="21" customFormat="1" x14ac:dyDescent="0.25">
      <c r="A233" s="3"/>
      <c r="B233" s="3"/>
      <c r="C233" s="10"/>
      <c r="D233" s="3"/>
      <c r="E233" s="3"/>
      <c r="F233" s="3"/>
      <c r="G233" s="10" t="s">
        <v>991</v>
      </c>
      <c r="H233"/>
      <c r="I233" s="22" t="s">
        <v>757</v>
      </c>
      <c r="J233" s="23" t="s">
        <v>758</v>
      </c>
      <c r="K233" s="226">
        <f>+'0BJ PROGR. I-II Y III'!K237</f>
        <v>0</v>
      </c>
      <c r="L233" s="209">
        <f>+'0BJ PROGR. I-II Y III'!L236</f>
        <v>0</v>
      </c>
      <c r="M233" s="209">
        <f>+'0BJ PROGR. I-II Y III'!M236</f>
        <v>0</v>
      </c>
      <c r="N233" s="209">
        <f>+'0BJ PROGR. I-II Y III'!N236</f>
        <v>0</v>
      </c>
      <c r="O233" s="208">
        <f>SUM(K233:N233)</f>
        <v>0</v>
      </c>
      <c r="P233" s="42"/>
      <c r="Q233" s="226">
        <f>+'0BJ PROGR. I-II Y III'!Q236</f>
        <v>0</v>
      </c>
      <c r="R233" s="209">
        <f>+'0BJ PROGR. I-II Y III'!R236</f>
        <v>0</v>
      </c>
      <c r="S233" s="209">
        <f>+'0BJ PROGR. I-II Y III'!S236</f>
        <v>0</v>
      </c>
      <c r="T233" s="209">
        <f>+'0BJ PROGR. I-II Y III'!T236</f>
        <v>0</v>
      </c>
      <c r="U233" s="227">
        <f>+'0BJ PROGR. I-II Y III'!U236</f>
        <v>0</v>
      </c>
      <c r="V233" s="243">
        <f>+'0BJ PROGR. I-II Y III'!V236</f>
        <v>0</v>
      </c>
      <c r="W233" s="209">
        <f>+'0BJ PROGR. I-II Y III'!W236</f>
        <v>0</v>
      </c>
      <c r="X233" s="227">
        <f>+'0BJ PROGR. I-II Y III'!X236</f>
        <v>0</v>
      </c>
      <c r="Y233" s="250">
        <f>+'0BJ PROGR. I-II Y III'!Y236</f>
        <v>0</v>
      </c>
      <c r="Z233" s="250">
        <f>+'0BJ PROGR. I-II Y III'!Z236</f>
        <v>0</v>
      </c>
      <c r="AA233" s="250">
        <f>+'0BJ PROGR. I-II Y III'!AA236</f>
        <v>0</v>
      </c>
      <c r="AB233" s="209">
        <f>+'0BJ PROGR. I-II Y III'!AB236</f>
        <v>0</v>
      </c>
      <c r="AC233" s="226">
        <f>+'0BJ PROGR. I-II Y III'!AC236</f>
        <v>0</v>
      </c>
      <c r="AD233" s="209">
        <f>+'0BJ PROGR. I-II Y III'!AD236</f>
        <v>0</v>
      </c>
      <c r="AE233" s="209">
        <f>+'0BJ PROGR. I-II Y III'!AE236</f>
        <v>0</v>
      </c>
      <c r="AF233" s="209">
        <f>+'0BJ PROGR. I-II Y III'!AF236</f>
        <v>0</v>
      </c>
      <c r="AG233" s="209">
        <f>+'0BJ PROGR. I-II Y III'!AG236</f>
        <v>0</v>
      </c>
      <c r="AH233" s="209">
        <f>+'0BJ PROGR. I-II Y III'!AH236</f>
        <v>0</v>
      </c>
      <c r="AI233" s="209">
        <f>+'0BJ PROGR. I-II Y III'!AI236</f>
        <v>0</v>
      </c>
      <c r="AJ233" s="208">
        <f>+Q233+R233+S233+T233+U233++X233+AB233+AC233+AD233+AE233+AF233+AG233+AH233+AI233</f>
        <v>0</v>
      </c>
      <c r="AK233" s="209"/>
      <c r="AL233" s="208">
        <v>0</v>
      </c>
      <c r="AM233" s="209"/>
      <c r="AN233" s="208">
        <f>+O233+AJ233+AL233</f>
        <v>0</v>
      </c>
      <c r="AX233" s="20"/>
      <c r="AY233" s="20"/>
    </row>
    <row r="234" spans="1:51" s="21" customFormat="1" x14ac:dyDescent="0.25">
      <c r="A234" s="3"/>
      <c r="B234" s="3"/>
      <c r="C234" s="10"/>
      <c r="D234" s="3"/>
      <c r="E234" s="3"/>
      <c r="F234" s="3"/>
      <c r="G234" s="10" t="s">
        <v>991</v>
      </c>
      <c r="H234"/>
      <c r="I234" s="22" t="s">
        <v>759</v>
      </c>
      <c r="J234" s="23" t="s">
        <v>760</v>
      </c>
      <c r="K234" s="226">
        <f>+'0BJ PROGR. I-II Y III'!K238</f>
        <v>0</v>
      </c>
      <c r="L234" s="209">
        <f>+'0BJ PROGR. I-II Y III'!L237</f>
        <v>0</v>
      </c>
      <c r="M234" s="209">
        <f>+'0BJ PROGR. I-II Y III'!M237</f>
        <v>0</v>
      </c>
      <c r="N234" s="209">
        <f>+'0BJ PROGR. I-II Y III'!N237</f>
        <v>3550000</v>
      </c>
      <c r="O234" s="208">
        <f>SUM(K234:N234)</f>
        <v>3550000</v>
      </c>
      <c r="P234" s="42"/>
      <c r="Q234" s="226">
        <f>+'0BJ PROGR. I-II Y III'!Q237</f>
        <v>355000</v>
      </c>
      <c r="R234" s="209">
        <f>+'0BJ PROGR. I-II Y III'!R237</f>
        <v>800000</v>
      </c>
      <c r="S234" s="209">
        <f>+'0BJ PROGR. I-II Y III'!S237</f>
        <v>0</v>
      </c>
      <c r="T234" s="209">
        <f>+'0BJ PROGR. I-II Y III'!T237</f>
        <v>0</v>
      </c>
      <c r="U234" s="227">
        <f>+'0BJ PROGR. I-II Y III'!U237</f>
        <v>0</v>
      </c>
      <c r="V234" s="243">
        <f>+'0BJ PROGR. I-II Y III'!V237</f>
        <v>106500</v>
      </c>
      <c r="W234" s="209">
        <f>+'0BJ PROGR. I-II Y III'!W237</f>
        <v>0</v>
      </c>
      <c r="X234" s="227">
        <f>+'0BJ PROGR. I-II Y III'!X237</f>
        <v>106500</v>
      </c>
      <c r="Y234" s="250">
        <f>+'0BJ PROGR. I-II Y III'!Y237</f>
        <v>106500</v>
      </c>
      <c r="Z234" s="250">
        <f>+'0BJ PROGR. I-II Y III'!Z237</f>
        <v>0</v>
      </c>
      <c r="AA234" s="250">
        <f>+'0BJ PROGR. I-II Y III'!AA237</f>
        <v>0</v>
      </c>
      <c r="AB234" s="209">
        <f>+'0BJ PROGR. I-II Y III'!AB237</f>
        <v>106500</v>
      </c>
      <c r="AC234" s="226">
        <f>+'0BJ PROGR. I-II Y III'!AC237</f>
        <v>0</v>
      </c>
      <c r="AD234" s="209">
        <f>+'0BJ PROGR. I-II Y III'!AD237</f>
        <v>0</v>
      </c>
      <c r="AE234" s="209">
        <f>+'0BJ PROGR. I-II Y III'!AE237</f>
        <v>0</v>
      </c>
      <c r="AF234" s="209">
        <f>+'0BJ PROGR. I-II Y III'!AF237</f>
        <v>71000</v>
      </c>
      <c r="AG234" s="209">
        <f>+'0BJ PROGR. I-II Y III'!AG237</f>
        <v>0</v>
      </c>
      <c r="AH234" s="209">
        <f>+'0BJ PROGR. I-II Y III'!AH237</f>
        <v>0</v>
      </c>
      <c r="AI234" s="209">
        <f>+'0BJ PROGR. I-II Y III'!AI237</f>
        <v>0</v>
      </c>
      <c r="AJ234" s="208">
        <f>+Q234+R234+S234+T234+U234++X234+AB234+AC234+AD234+AE234+AF234+AG234+AH234+AI234</f>
        <v>1439000</v>
      </c>
      <c r="AK234" s="209"/>
      <c r="AL234" s="208">
        <f>+'DETALLE PROG. III'!D148</f>
        <v>0</v>
      </c>
      <c r="AM234" s="209"/>
      <c r="AN234" s="208">
        <f>+O234+AJ234+AL234</f>
        <v>4989000</v>
      </c>
      <c r="AX234" s="20"/>
      <c r="AY234" s="20"/>
    </row>
    <row r="235" spans="1:51" s="21" customFormat="1" x14ac:dyDescent="0.25">
      <c r="A235" s="3"/>
      <c r="B235" s="3"/>
      <c r="C235" s="10"/>
      <c r="D235" s="3"/>
      <c r="E235" s="3"/>
      <c r="F235" s="3"/>
      <c r="G235" s="10" t="s">
        <v>991</v>
      </c>
      <c r="H235"/>
      <c r="I235" s="24" t="s">
        <v>761</v>
      </c>
      <c r="J235" s="25" t="s">
        <v>762</v>
      </c>
      <c r="K235" s="226"/>
      <c r="L235" s="209"/>
      <c r="M235" s="209"/>
      <c r="N235" s="209"/>
      <c r="O235" s="206"/>
      <c r="P235" s="42"/>
      <c r="Q235" s="226"/>
      <c r="R235" s="209"/>
      <c r="S235" s="209"/>
      <c r="T235" s="209"/>
      <c r="U235" s="227"/>
      <c r="V235" s="243"/>
      <c r="W235" s="209"/>
      <c r="X235" s="227"/>
      <c r="Y235" s="250"/>
      <c r="Z235" s="250"/>
      <c r="AA235" s="250"/>
      <c r="AB235" s="209"/>
      <c r="AC235" s="226"/>
      <c r="AD235" s="209"/>
      <c r="AE235" s="209"/>
      <c r="AF235" s="209"/>
      <c r="AG235" s="209"/>
      <c r="AH235" s="209"/>
      <c r="AI235" s="209"/>
      <c r="AJ235" s="206"/>
      <c r="AK235" s="209"/>
      <c r="AL235" s="206"/>
      <c r="AM235" s="209"/>
      <c r="AN235" s="206"/>
      <c r="AX235" s="20"/>
      <c r="AY235" s="20"/>
    </row>
    <row r="236" spans="1:51" s="21" customFormat="1" x14ac:dyDescent="0.25">
      <c r="A236" s="3"/>
      <c r="B236" s="3"/>
      <c r="C236" s="10"/>
      <c r="D236" s="3" t="s">
        <v>14</v>
      </c>
      <c r="E236" s="3"/>
      <c r="F236" s="3"/>
      <c r="G236" s="10" t="s">
        <v>991</v>
      </c>
      <c r="H236"/>
      <c r="I236" s="22" t="s">
        <v>763</v>
      </c>
      <c r="J236" s="23" t="s">
        <v>764</v>
      </c>
      <c r="K236" s="226">
        <f>+'0BJ PROGR. I-II Y III'!K240</f>
        <v>0</v>
      </c>
      <c r="L236" s="209">
        <f>+'0BJ PROGR. I-II Y III'!L239</f>
        <v>0</v>
      </c>
      <c r="M236" s="209">
        <f>+'0BJ PROGR. I-II Y III'!M239</f>
        <v>0</v>
      </c>
      <c r="N236" s="209">
        <f>+'0BJ PROGR. I-II Y III'!N239</f>
        <v>0</v>
      </c>
      <c r="O236" s="208">
        <f>SUM(K236:N236)</f>
        <v>0</v>
      </c>
      <c r="P236" s="42"/>
      <c r="Q236" s="226">
        <f>+'0BJ PROGR. I-II Y III'!Q239</f>
        <v>0</v>
      </c>
      <c r="R236" s="209">
        <f>+'0BJ PROGR. I-II Y III'!R239</f>
        <v>0</v>
      </c>
      <c r="S236" s="209">
        <f>+'0BJ PROGR. I-II Y III'!S239</f>
        <v>0</v>
      </c>
      <c r="T236" s="209">
        <f>+'0BJ PROGR. I-II Y III'!T239</f>
        <v>0</v>
      </c>
      <c r="U236" s="227">
        <f>+'0BJ PROGR. I-II Y III'!U239</f>
        <v>0</v>
      </c>
      <c r="V236" s="243">
        <f>+'0BJ PROGR. I-II Y III'!V239</f>
        <v>0</v>
      </c>
      <c r="W236" s="209">
        <f>+'0BJ PROGR. I-II Y III'!W239</f>
        <v>0</v>
      </c>
      <c r="X236" s="227">
        <f>+'0BJ PROGR. I-II Y III'!X239</f>
        <v>0</v>
      </c>
      <c r="Y236" s="250">
        <f>+'0BJ PROGR. I-II Y III'!Y239</f>
        <v>0</v>
      </c>
      <c r="Z236" s="250">
        <f>+'0BJ PROGR. I-II Y III'!Z239</f>
        <v>0</v>
      </c>
      <c r="AA236" s="250">
        <f>+'0BJ PROGR. I-II Y III'!AA239</f>
        <v>0</v>
      </c>
      <c r="AB236" s="209">
        <f>+'0BJ PROGR. I-II Y III'!AB239</f>
        <v>0</v>
      </c>
      <c r="AC236" s="226">
        <f>+'0BJ PROGR. I-II Y III'!AC239</f>
        <v>0</v>
      </c>
      <c r="AD236" s="209">
        <f>+'0BJ PROGR. I-II Y III'!AD239</f>
        <v>0</v>
      </c>
      <c r="AE236" s="209">
        <f>+'0BJ PROGR. I-II Y III'!AE239</f>
        <v>0</v>
      </c>
      <c r="AF236" s="209">
        <f>+'0BJ PROGR. I-II Y III'!AF239</f>
        <v>0</v>
      </c>
      <c r="AG236" s="209">
        <f>+'0BJ PROGR. I-II Y III'!AG239</f>
        <v>0</v>
      </c>
      <c r="AH236" s="209">
        <f>+'0BJ PROGR. I-II Y III'!AH239</f>
        <v>0</v>
      </c>
      <c r="AI236" s="209">
        <f>+'0BJ PROGR. I-II Y III'!AI239</f>
        <v>0</v>
      </c>
      <c r="AJ236" s="208">
        <f>+Q236+R236+S236+T236+U236++X236+AB236+AC236+AD236+AE236+AF236+AG236+AH236+AI236</f>
        <v>0</v>
      </c>
      <c r="AK236" s="209"/>
      <c r="AL236" s="208">
        <v>0</v>
      </c>
      <c r="AM236" s="209"/>
      <c r="AN236" s="208">
        <f>+O236+AJ236+AL236</f>
        <v>0</v>
      </c>
      <c r="AX236" s="20"/>
      <c r="AY236" s="20"/>
    </row>
    <row r="237" spans="1:51" s="21" customFormat="1" x14ac:dyDescent="0.25">
      <c r="A237" s="3"/>
      <c r="B237" s="3"/>
      <c r="C237" s="10"/>
      <c r="D237" s="3"/>
      <c r="E237" s="3"/>
      <c r="F237" s="3"/>
      <c r="G237" s="10" t="s">
        <v>991</v>
      </c>
      <c r="H237"/>
      <c r="I237" s="22" t="s">
        <v>765</v>
      </c>
      <c r="J237" s="23" t="s">
        <v>766</v>
      </c>
      <c r="K237" s="226">
        <f>+'0BJ PROGR. I-II Y III'!K241</f>
        <v>0</v>
      </c>
      <c r="L237" s="209">
        <f>+'0BJ PROGR. I-II Y III'!L240</f>
        <v>0</v>
      </c>
      <c r="M237" s="209">
        <f>+'0BJ PROGR. I-II Y III'!M240</f>
        <v>0</v>
      </c>
      <c r="N237" s="209">
        <f>+'0BJ PROGR. I-II Y III'!N240</f>
        <v>0</v>
      </c>
      <c r="O237" s="208">
        <f>SUM(K237:N237)</f>
        <v>0</v>
      </c>
      <c r="P237" s="42"/>
      <c r="Q237" s="226">
        <f>+'0BJ PROGR. I-II Y III'!Q240</f>
        <v>0</v>
      </c>
      <c r="R237" s="209">
        <f>+'0BJ PROGR. I-II Y III'!R240</f>
        <v>0</v>
      </c>
      <c r="S237" s="209">
        <f>+'0BJ PROGR. I-II Y III'!S240</f>
        <v>0</v>
      </c>
      <c r="T237" s="209">
        <f>+'0BJ PROGR. I-II Y III'!T240</f>
        <v>0</v>
      </c>
      <c r="U237" s="227">
        <f>+'0BJ PROGR. I-II Y III'!U240</f>
        <v>0</v>
      </c>
      <c r="V237" s="243">
        <f>+'0BJ PROGR. I-II Y III'!V240</f>
        <v>0</v>
      </c>
      <c r="W237" s="209">
        <f>+'0BJ PROGR. I-II Y III'!W240</f>
        <v>0</v>
      </c>
      <c r="X237" s="227">
        <f>+'0BJ PROGR. I-II Y III'!X240</f>
        <v>0</v>
      </c>
      <c r="Y237" s="250">
        <f>+'0BJ PROGR. I-II Y III'!Y240</f>
        <v>0</v>
      </c>
      <c r="Z237" s="250">
        <f>+'0BJ PROGR. I-II Y III'!Z240</f>
        <v>0</v>
      </c>
      <c r="AA237" s="250">
        <f>+'0BJ PROGR. I-II Y III'!AA240</f>
        <v>0</v>
      </c>
      <c r="AB237" s="209">
        <f>+'0BJ PROGR. I-II Y III'!AB240</f>
        <v>0</v>
      </c>
      <c r="AC237" s="226">
        <f>+'0BJ PROGR. I-II Y III'!AC240</f>
        <v>0</v>
      </c>
      <c r="AD237" s="209">
        <f>+'0BJ PROGR. I-II Y III'!AD240</f>
        <v>0</v>
      </c>
      <c r="AE237" s="209">
        <f>+'0BJ PROGR. I-II Y III'!AE240</f>
        <v>0</v>
      </c>
      <c r="AF237" s="209">
        <f>+'0BJ PROGR. I-II Y III'!AF240</f>
        <v>0</v>
      </c>
      <c r="AG237" s="209">
        <f>+'0BJ PROGR. I-II Y III'!AG240</f>
        <v>0</v>
      </c>
      <c r="AH237" s="209">
        <f>+'0BJ PROGR. I-II Y III'!AH240</f>
        <v>0</v>
      </c>
      <c r="AI237" s="209">
        <f>+'0BJ PROGR. I-II Y III'!AI240</f>
        <v>0</v>
      </c>
      <c r="AJ237" s="208">
        <f>+Q237+R237+S237+T237+U237++X237+AB237+AC237+AD237+AE237+AF237+AG237+AH237+AI237</f>
        <v>0</v>
      </c>
      <c r="AK237" s="209"/>
      <c r="AL237" s="208">
        <v>0</v>
      </c>
      <c r="AM237" s="209"/>
      <c r="AN237" s="208">
        <f>+O237+AJ237+AL237</f>
        <v>0</v>
      </c>
      <c r="AX237" s="20"/>
      <c r="AY237" s="20"/>
    </row>
    <row r="238" spans="1:51" s="21" customFormat="1" x14ac:dyDescent="0.25">
      <c r="A238" s="3"/>
      <c r="B238" s="3"/>
      <c r="C238" s="10"/>
      <c r="D238" s="3"/>
      <c r="E238" s="3"/>
      <c r="F238" s="3"/>
      <c r="G238" s="10" t="s">
        <v>991</v>
      </c>
      <c r="H238"/>
      <c r="I238" s="22" t="s">
        <v>767</v>
      </c>
      <c r="J238" s="23" t="s">
        <v>768</v>
      </c>
      <c r="K238" s="226">
        <f>+'0BJ PROGR. I-II Y III'!K242</f>
        <v>0</v>
      </c>
      <c r="L238" s="209">
        <f>+'0BJ PROGR. I-II Y III'!L241</f>
        <v>0</v>
      </c>
      <c r="M238" s="209">
        <f>+'0BJ PROGR. I-II Y III'!M241</f>
        <v>0</v>
      </c>
      <c r="N238" s="209">
        <f>+'0BJ PROGR. I-II Y III'!N241</f>
        <v>0</v>
      </c>
      <c r="O238" s="208">
        <f>SUM(K238:N238)</f>
        <v>0</v>
      </c>
      <c r="P238" s="42"/>
      <c r="Q238" s="226">
        <f>+'0BJ PROGR. I-II Y III'!Q241</f>
        <v>0</v>
      </c>
      <c r="R238" s="209">
        <f>+'0BJ PROGR. I-II Y III'!R241</f>
        <v>0</v>
      </c>
      <c r="S238" s="209">
        <f>+'0BJ PROGR. I-II Y III'!S241</f>
        <v>0</v>
      </c>
      <c r="T238" s="209">
        <f>+'0BJ PROGR. I-II Y III'!T241</f>
        <v>0</v>
      </c>
      <c r="U238" s="227">
        <f>+'0BJ PROGR. I-II Y III'!U241</f>
        <v>0</v>
      </c>
      <c r="V238" s="243">
        <f>+'0BJ PROGR. I-II Y III'!V241</f>
        <v>0</v>
      </c>
      <c r="W238" s="209">
        <f>+'0BJ PROGR. I-II Y III'!W241</f>
        <v>0</v>
      </c>
      <c r="X238" s="227">
        <f>+'0BJ PROGR. I-II Y III'!X241</f>
        <v>0</v>
      </c>
      <c r="Y238" s="250">
        <f>+'0BJ PROGR. I-II Y III'!Y241</f>
        <v>0</v>
      </c>
      <c r="Z238" s="250">
        <f>+'0BJ PROGR. I-II Y III'!Z241</f>
        <v>0</v>
      </c>
      <c r="AA238" s="250">
        <f>+'0BJ PROGR. I-II Y III'!AA241</f>
        <v>0</v>
      </c>
      <c r="AB238" s="209">
        <f>+'0BJ PROGR. I-II Y III'!AB241</f>
        <v>0</v>
      </c>
      <c r="AC238" s="226">
        <f>+'0BJ PROGR. I-II Y III'!AC241</f>
        <v>0</v>
      </c>
      <c r="AD238" s="209">
        <f>+'0BJ PROGR. I-II Y III'!AD241</f>
        <v>0</v>
      </c>
      <c r="AE238" s="209">
        <f>+'0BJ PROGR. I-II Y III'!AE241</f>
        <v>0</v>
      </c>
      <c r="AF238" s="209">
        <f>+'0BJ PROGR. I-II Y III'!AF241</f>
        <v>0</v>
      </c>
      <c r="AG238" s="209">
        <f>+'0BJ PROGR. I-II Y III'!AG241</f>
        <v>0</v>
      </c>
      <c r="AH238" s="209">
        <f>+'0BJ PROGR. I-II Y III'!AH241</f>
        <v>0</v>
      </c>
      <c r="AI238" s="209">
        <f>+'0BJ PROGR. I-II Y III'!AI241</f>
        <v>0</v>
      </c>
      <c r="AJ238" s="208">
        <f>+Q238+R238+S238+T238+U238++X238+AB238+AC238+AD238+AE238+AF238+AG238+AH238+AI238</f>
        <v>0</v>
      </c>
      <c r="AK238" s="209"/>
      <c r="AL238" s="208">
        <v>0</v>
      </c>
      <c r="AM238" s="209"/>
      <c r="AN238" s="208">
        <f>+O238+AJ238+AL238</f>
        <v>0</v>
      </c>
      <c r="AX238" s="20"/>
      <c r="AY238" s="20"/>
    </row>
    <row r="239" spans="1:51" s="21" customFormat="1" x14ac:dyDescent="0.25">
      <c r="A239" s="3"/>
      <c r="B239" s="3"/>
      <c r="C239" s="10"/>
      <c r="D239" s="3"/>
      <c r="E239" s="3"/>
      <c r="F239" s="3"/>
      <c r="G239" s="10" t="s">
        <v>991</v>
      </c>
      <c r="H239"/>
      <c r="I239" s="22" t="s">
        <v>769</v>
      </c>
      <c r="J239" s="23" t="s">
        <v>770</v>
      </c>
      <c r="K239" s="226">
        <f>+'0BJ PROGR. I-II Y III'!K243</f>
        <v>0</v>
      </c>
      <c r="L239" s="209">
        <f>+'0BJ PROGR. I-II Y III'!L242</f>
        <v>0</v>
      </c>
      <c r="M239" s="209">
        <f>+'0BJ PROGR. I-II Y III'!M242</f>
        <v>0</v>
      </c>
      <c r="N239" s="209">
        <f>+'0BJ PROGR. I-II Y III'!N242</f>
        <v>0</v>
      </c>
      <c r="O239" s="208">
        <f>SUM(K239:N239)</f>
        <v>0</v>
      </c>
      <c r="P239" s="42"/>
      <c r="Q239" s="226">
        <f>+'0BJ PROGR. I-II Y III'!Q242</f>
        <v>0</v>
      </c>
      <c r="R239" s="209">
        <f>+'0BJ PROGR. I-II Y III'!R242</f>
        <v>0</v>
      </c>
      <c r="S239" s="209">
        <f>+'0BJ PROGR. I-II Y III'!S242</f>
        <v>0</v>
      </c>
      <c r="T239" s="209">
        <f>+'0BJ PROGR. I-II Y III'!T242</f>
        <v>0</v>
      </c>
      <c r="U239" s="227">
        <f>+'0BJ PROGR. I-II Y III'!U242</f>
        <v>0</v>
      </c>
      <c r="V239" s="243">
        <f>+'0BJ PROGR. I-II Y III'!V242</f>
        <v>0</v>
      </c>
      <c r="W239" s="209">
        <f>+'0BJ PROGR. I-II Y III'!W242</f>
        <v>0</v>
      </c>
      <c r="X239" s="227">
        <f>+'0BJ PROGR. I-II Y III'!X242</f>
        <v>0</v>
      </c>
      <c r="Y239" s="250">
        <f>+'0BJ PROGR. I-II Y III'!Y242</f>
        <v>0</v>
      </c>
      <c r="Z239" s="250">
        <f>+'0BJ PROGR. I-II Y III'!Z242</f>
        <v>0</v>
      </c>
      <c r="AA239" s="250">
        <f>+'0BJ PROGR. I-II Y III'!AA242</f>
        <v>0</v>
      </c>
      <c r="AB239" s="209">
        <f>+'0BJ PROGR. I-II Y III'!AB242</f>
        <v>0</v>
      </c>
      <c r="AC239" s="226">
        <f>+'0BJ PROGR. I-II Y III'!AC242</f>
        <v>0</v>
      </c>
      <c r="AD239" s="209">
        <f>+'0BJ PROGR. I-II Y III'!AD242</f>
        <v>0</v>
      </c>
      <c r="AE239" s="209">
        <f>+'0BJ PROGR. I-II Y III'!AE242</f>
        <v>0</v>
      </c>
      <c r="AF239" s="209">
        <f>+'0BJ PROGR. I-II Y III'!AF242</f>
        <v>0</v>
      </c>
      <c r="AG239" s="209">
        <f>+'0BJ PROGR. I-II Y III'!AG242</f>
        <v>0</v>
      </c>
      <c r="AH239" s="209">
        <f>+'0BJ PROGR. I-II Y III'!AH242</f>
        <v>0</v>
      </c>
      <c r="AI239" s="209">
        <f>+'0BJ PROGR. I-II Y III'!AI242</f>
        <v>0</v>
      </c>
      <c r="AJ239" s="208">
        <f>+Q239+R239+S239+T239+U239++X239+AB239+AC239+AD239+AE239+AF239+AG239+AH239+AI239</f>
        <v>0</v>
      </c>
      <c r="AK239" s="209"/>
      <c r="AL239" s="208">
        <v>0</v>
      </c>
      <c r="AM239" s="209"/>
      <c r="AN239" s="208">
        <f>+O239+AJ239+AL239</f>
        <v>0</v>
      </c>
      <c r="AX239" s="20"/>
      <c r="AY239" s="20"/>
    </row>
    <row r="240" spans="1:51" s="21" customFormat="1" x14ac:dyDescent="0.25">
      <c r="A240" s="3"/>
      <c r="B240" s="3"/>
      <c r="C240" s="10"/>
      <c r="D240" s="3"/>
      <c r="E240" s="3"/>
      <c r="F240" s="3"/>
      <c r="G240" s="10" t="s">
        <v>991</v>
      </c>
      <c r="H240"/>
      <c r="I240" s="24" t="s">
        <v>771</v>
      </c>
      <c r="J240" s="25" t="s">
        <v>772</v>
      </c>
      <c r="K240" s="226"/>
      <c r="L240" s="209"/>
      <c r="M240" s="209"/>
      <c r="N240" s="209"/>
      <c r="O240" s="206"/>
      <c r="P240" s="42"/>
      <c r="Q240" s="226"/>
      <c r="R240" s="209"/>
      <c r="S240" s="209"/>
      <c r="T240" s="209"/>
      <c r="U240" s="227"/>
      <c r="V240" s="243"/>
      <c r="W240" s="209"/>
      <c r="X240" s="227"/>
      <c r="Y240" s="250"/>
      <c r="Z240" s="250"/>
      <c r="AA240" s="250"/>
      <c r="AB240" s="209"/>
      <c r="AC240" s="226"/>
      <c r="AD240" s="209"/>
      <c r="AE240" s="209"/>
      <c r="AF240" s="209"/>
      <c r="AG240" s="209"/>
      <c r="AH240" s="209"/>
      <c r="AI240" s="209"/>
      <c r="AJ240" s="206"/>
      <c r="AK240" s="209"/>
      <c r="AL240" s="206"/>
      <c r="AM240" s="209"/>
      <c r="AN240" s="206"/>
      <c r="AX240" s="20"/>
      <c r="AY240" s="20"/>
    </row>
    <row r="241" spans="1:51" s="21" customFormat="1" x14ac:dyDescent="0.25">
      <c r="A241" s="3"/>
      <c r="B241" s="3"/>
      <c r="C241" s="10"/>
      <c r="D241" s="3" t="s">
        <v>14</v>
      </c>
      <c r="E241" s="3"/>
      <c r="F241" s="3"/>
      <c r="G241" s="10" t="s">
        <v>991</v>
      </c>
      <c r="H241"/>
      <c r="I241" s="22" t="s">
        <v>773</v>
      </c>
      <c r="J241" s="23" t="s">
        <v>774</v>
      </c>
      <c r="K241" s="226">
        <f>+'0BJ PROGR. I-II Y III'!K245</f>
        <v>0</v>
      </c>
      <c r="L241" s="209">
        <f>+'0BJ PROGR. I-II Y III'!L244</f>
        <v>0</v>
      </c>
      <c r="M241" s="209">
        <f>+'0BJ PROGR. I-II Y III'!M244</f>
        <v>0</v>
      </c>
      <c r="N241" s="209">
        <f>+'0BJ PROGR. I-II Y III'!N244</f>
        <v>0</v>
      </c>
      <c r="O241" s="208">
        <f>SUM(K241:N241)</f>
        <v>0</v>
      </c>
      <c r="P241" s="42"/>
      <c r="Q241" s="226">
        <f>+'0BJ PROGR. I-II Y III'!Q244</f>
        <v>0</v>
      </c>
      <c r="R241" s="209">
        <f>+'0BJ PROGR. I-II Y III'!R244</f>
        <v>0</v>
      </c>
      <c r="S241" s="209">
        <f>+'0BJ PROGR. I-II Y III'!S244</f>
        <v>0</v>
      </c>
      <c r="T241" s="209">
        <f>+'0BJ PROGR. I-II Y III'!T244</f>
        <v>0</v>
      </c>
      <c r="U241" s="227">
        <f>+'0BJ PROGR. I-II Y III'!U244</f>
        <v>0</v>
      </c>
      <c r="V241" s="243">
        <f>+'0BJ PROGR. I-II Y III'!V244</f>
        <v>0</v>
      </c>
      <c r="W241" s="209">
        <f>+'0BJ PROGR. I-II Y III'!W244</f>
        <v>0</v>
      </c>
      <c r="X241" s="227">
        <f>+'0BJ PROGR. I-II Y III'!X244</f>
        <v>0</v>
      </c>
      <c r="Y241" s="250">
        <f>+'0BJ PROGR. I-II Y III'!Y244</f>
        <v>0</v>
      </c>
      <c r="Z241" s="250">
        <f>+'0BJ PROGR. I-II Y III'!Z244</f>
        <v>0</v>
      </c>
      <c r="AA241" s="250">
        <f>+'0BJ PROGR. I-II Y III'!AA244</f>
        <v>0</v>
      </c>
      <c r="AB241" s="209">
        <f>+'0BJ PROGR. I-II Y III'!AB244</f>
        <v>0</v>
      </c>
      <c r="AC241" s="226">
        <f>+'0BJ PROGR. I-II Y III'!AC244</f>
        <v>0</v>
      </c>
      <c r="AD241" s="209">
        <f>+'0BJ PROGR. I-II Y III'!AD244</f>
        <v>0</v>
      </c>
      <c r="AE241" s="209">
        <f>+'0BJ PROGR. I-II Y III'!AE244</f>
        <v>0</v>
      </c>
      <c r="AF241" s="209">
        <f>+'0BJ PROGR. I-II Y III'!AF244</f>
        <v>0</v>
      </c>
      <c r="AG241" s="209">
        <f>+'0BJ PROGR. I-II Y III'!AG244</f>
        <v>0</v>
      </c>
      <c r="AH241" s="209">
        <f>+'0BJ PROGR. I-II Y III'!AH244</f>
        <v>0</v>
      </c>
      <c r="AI241" s="209">
        <f>+'0BJ PROGR. I-II Y III'!AI244</f>
        <v>0</v>
      </c>
      <c r="AJ241" s="208">
        <f>+Q241+R241+S241+T241+U241++X241+AB241+AC241+AD241+AE241+AF241+AG241+AH241+AI241</f>
        <v>0</v>
      </c>
      <c r="AK241" s="209"/>
      <c r="AL241" s="208">
        <v>0</v>
      </c>
      <c r="AM241" s="209"/>
      <c r="AN241" s="208">
        <f>+O241+AJ241+AL241</f>
        <v>0</v>
      </c>
      <c r="AX241" s="20"/>
      <c r="AY241" s="20"/>
    </row>
    <row r="242" spans="1:51" s="21" customFormat="1" x14ac:dyDescent="0.25">
      <c r="A242" s="3"/>
      <c r="B242" s="3"/>
      <c r="C242" s="10"/>
      <c r="D242" s="3"/>
      <c r="E242" s="3"/>
      <c r="F242" s="3"/>
      <c r="G242" s="10" t="s">
        <v>991</v>
      </c>
      <c r="H242"/>
      <c r="I242" s="24" t="s">
        <v>775</v>
      </c>
      <c r="J242" s="25" t="s">
        <v>776</v>
      </c>
      <c r="K242" s="226"/>
      <c r="L242" s="209"/>
      <c r="M242" s="209"/>
      <c r="N242" s="209"/>
      <c r="O242" s="206"/>
      <c r="P242" s="42"/>
      <c r="Q242" s="226"/>
      <c r="R242" s="209"/>
      <c r="S242" s="209"/>
      <c r="T242" s="209"/>
      <c r="U242" s="227"/>
      <c r="V242" s="243"/>
      <c r="W242" s="209"/>
      <c r="X242" s="227"/>
      <c r="Y242" s="250"/>
      <c r="Z242" s="250"/>
      <c r="AA242" s="250"/>
      <c r="AB242" s="209"/>
      <c r="AC242" s="226"/>
      <c r="AD242" s="209"/>
      <c r="AE242" s="209"/>
      <c r="AF242" s="209"/>
      <c r="AG242" s="209"/>
      <c r="AH242" s="209"/>
      <c r="AI242" s="209"/>
      <c r="AJ242" s="206"/>
      <c r="AK242" s="209"/>
      <c r="AL242" s="206"/>
      <c r="AM242" s="209"/>
      <c r="AN242" s="206"/>
      <c r="AX242" s="20"/>
      <c r="AY242" s="20"/>
    </row>
    <row r="243" spans="1:51" s="21" customFormat="1" x14ac:dyDescent="0.25">
      <c r="A243" s="3"/>
      <c r="B243" s="3"/>
      <c r="C243" s="10"/>
      <c r="D243" s="3"/>
      <c r="E243" s="3"/>
      <c r="F243" s="3"/>
      <c r="G243" s="10" t="s">
        <v>991</v>
      </c>
      <c r="H243"/>
      <c r="I243" s="22" t="s">
        <v>777</v>
      </c>
      <c r="J243" s="23" t="s">
        <v>778</v>
      </c>
      <c r="K243" s="226">
        <f>+'0BJ PROGR. I-II Y III'!K247</f>
        <v>0</v>
      </c>
      <c r="L243" s="209">
        <f>+'0BJ PROGR. I-II Y III'!L246</f>
        <v>0</v>
      </c>
      <c r="M243" s="209">
        <f>+'0BJ PROGR. I-II Y III'!M246</f>
        <v>0</v>
      </c>
      <c r="N243" s="209">
        <f>+'0BJ PROGR. I-II Y III'!N246</f>
        <v>0</v>
      </c>
      <c r="O243" s="208">
        <f>SUM(K243:N243)</f>
        <v>0</v>
      </c>
      <c r="P243" s="42"/>
      <c r="Q243" s="226">
        <f>+'0BJ PROGR. I-II Y III'!Q246</f>
        <v>0</v>
      </c>
      <c r="R243" s="209">
        <f>+'0BJ PROGR. I-II Y III'!R246</f>
        <v>0</v>
      </c>
      <c r="S243" s="209">
        <f>+'0BJ PROGR. I-II Y III'!S246</f>
        <v>0</v>
      </c>
      <c r="T243" s="209">
        <f>+'0BJ PROGR. I-II Y III'!T246</f>
        <v>0</v>
      </c>
      <c r="U243" s="227">
        <f>+'0BJ PROGR. I-II Y III'!U246</f>
        <v>0</v>
      </c>
      <c r="V243" s="243">
        <f>+'0BJ PROGR. I-II Y III'!V246</f>
        <v>0</v>
      </c>
      <c r="W243" s="209">
        <f>+'0BJ PROGR. I-II Y III'!W246</f>
        <v>0</v>
      </c>
      <c r="X243" s="227">
        <f>+'0BJ PROGR. I-II Y III'!X246</f>
        <v>0</v>
      </c>
      <c r="Y243" s="250">
        <f>+'0BJ PROGR. I-II Y III'!Y246</f>
        <v>0</v>
      </c>
      <c r="Z243" s="250">
        <f>+'0BJ PROGR. I-II Y III'!Z246</f>
        <v>0</v>
      </c>
      <c r="AA243" s="250">
        <f>+'0BJ PROGR. I-II Y III'!AA246</f>
        <v>0</v>
      </c>
      <c r="AB243" s="209">
        <f>+'0BJ PROGR. I-II Y III'!AB246</f>
        <v>0</v>
      </c>
      <c r="AC243" s="226">
        <f>+'0BJ PROGR. I-II Y III'!AC246</f>
        <v>0</v>
      </c>
      <c r="AD243" s="209">
        <f>+'0BJ PROGR. I-II Y III'!AD246</f>
        <v>0</v>
      </c>
      <c r="AE243" s="209">
        <f>+'0BJ PROGR. I-II Y III'!AE246</f>
        <v>0</v>
      </c>
      <c r="AF243" s="209">
        <f>+'0BJ PROGR. I-II Y III'!AF246</f>
        <v>0</v>
      </c>
      <c r="AG243" s="209">
        <f>+'0BJ PROGR. I-II Y III'!AG246</f>
        <v>0</v>
      </c>
      <c r="AH243" s="209">
        <f>+'0BJ PROGR. I-II Y III'!AH246</f>
        <v>0</v>
      </c>
      <c r="AI243" s="209">
        <f>+'0BJ PROGR. I-II Y III'!AI246</f>
        <v>0</v>
      </c>
      <c r="AJ243" s="208">
        <f>+Q243+R243+S243+T243+U243++X243+AB243+AC243+AD243+AE243+AF243+AG243+AH243+AI243</f>
        <v>0</v>
      </c>
      <c r="AK243" s="209"/>
      <c r="AL243" s="208">
        <v>0</v>
      </c>
      <c r="AM243" s="209"/>
      <c r="AN243" s="208">
        <f>+O243+AJ243+AL243</f>
        <v>0</v>
      </c>
      <c r="AX243" s="20"/>
      <c r="AY243" s="20"/>
    </row>
    <row r="244" spans="1:51" s="21" customFormat="1" x14ac:dyDescent="0.25">
      <c r="A244" s="3"/>
      <c r="B244" s="3"/>
      <c r="C244" s="10"/>
      <c r="D244" s="3"/>
      <c r="E244" s="3"/>
      <c r="F244" s="3"/>
      <c r="G244" s="10" t="s">
        <v>991</v>
      </c>
      <c r="H244"/>
      <c r="I244" s="22" t="s">
        <v>779</v>
      </c>
      <c r="J244" s="23" t="s">
        <v>780</v>
      </c>
      <c r="K244" s="226">
        <f>+'0BJ PROGR. I-II Y III'!K248</f>
        <v>0</v>
      </c>
      <c r="L244" s="209">
        <f>+'0BJ PROGR. I-II Y III'!L247</f>
        <v>0</v>
      </c>
      <c r="M244" s="209">
        <f>+'0BJ PROGR. I-II Y III'!M247</f>
        <v>0</v>
      </c>
      <c r="N244" s="209">
        <f>+'0BJ PROGR. I-II Y III'!N247</f>
        <v>355000</v>
      </c>
      <c r="O244" s="208">
        <f>SUM(K244:N244)</f>
        <v>355000</v>
      </c>
      <c r="P244" s="42"/>
      <c r="Q244" s="226">
        <f>+'0BJ PROGR. I-II Y III'!Q247</f>
        <v>0</v>
      </c>
      <c r="R244" s="209">
        <f>+'0BJ PROGR. I-II Y III'!R247</f>
        <v>0</v>
      </c>
      <c r="S244" s="209">
        <f>+'0BJ PROGR. I-II Y III'!S247</f>
        <v>0</v>
      </c>
      <c r="T244" s="209">
        <f>+'0BJ PROGR. I-II Y III'!T247</f>
        <v>0</v>
      </c>
      <c r="U244" s="227">
        <f>+'0BJ PROGR. I-II Y III'!U247</f>
        <v>0</v>
      </c>
      <c r="V244" s="243">
        <f>+'0BJ PROGR. I-II Y III'!V247</f>
        <v>0</v>
      </c>
      <c r="W244" s="209">
        <f>+'0BJ PROGR. I-II Y III'!W247</f>
        <v>0</v>
      </c>
      <c r="X244" s="227">
        <f>+'0BJ PROGR. I-II Y III'!X247</f>
        <v>0</v>
      </c>
      <c r="Y244" s="250">
        <f>+'0BJ PROGR. I-II Y III'!Y247</f>
        <v>0</v>
      </c>
      <c r="Z244" s="250">
        <f>+'0BJ PROGR. I-II Y III'!Z247</f>
        <v>0</v>
      </c>
      <c r="AA244" s="250">
        <f>+'0BJ PROGR. I-II Y III'!AA247</f>
        <v>0</v>
      </c>
      <c r="AB244" s="209">
        <f>+'0BJ PROGR. I-II Y III'!AB247</f>
        <v>0</v>
      </c>
      <c r="AC244" s="226">
        <f>+'0BJ PROGR. I-II Y III'!AC247</f>
        <v>0</v>
      </c>
      <c r="AD244" s="209">
        <f>+'0BJ PROGR. I-II Y III'!AD247</f>
        <v>0</v>
      </c>
      <c r="AE244" s="209">
        <f>+'0BJ PROGR. I-II Y III'!AE247</f>
        <v>0</v>
      </c>
      <c r="AF244" s="209">
        <f>+'0BJ PROGR. I-II Y III'!AF247</f>
        <v>0</v>
      </c>
      <c r="AG244" s="209">
        <f>+'0BJ PROGR. I-II Y III'!AG247</f>
        <v>0</v>
      </c>
      <c r="AH244" s="209">
        <f>+'0BJ PROGR. I-II Y III'!AH247</f>
        <v>0</v>
      </c>
      <c r="AI244" s="209">
        <f>+'0BJ PROGR. I-II Y III'!AI247</f>
        <v>0</v>
      </c>
      <c r="AJ244" s="208">
        <f>+Q244+R244+S244+T244+U244++X244+AB244+AC244+AD244+AE244+AF244+AG244+AH244+AI244</f>
        <v>0</v>
      </c>
      <c r="AK244" s="209"/>
      <c r="AL244" s="208">
        <v>0</v>
      </c>
      <c r="AM244" s="209"/>
      <c r="AN244" s="208">
        <f>+O244+AJ244+AL244</f>
        <v>355000</v>
      </c>
      <c r="AX244" s="20"/>
      <c r="AY244" s="20"/>
    </row>
    <row r="245" spans="1:51" s="21" customFormat="1" x14ac:dyDescent="0.25">
      <c r="A245" s="3"/>
      <c r="B245" s="3"/>
      <c r="C245" s="10"/>
      <c r="D245" s="3"/>
      <c r="E245" s="3"/>
      <c r="F245" s="3"/>
      <c r="G245" s="10" t="s">
        <v>14</v>
      </c>
      <c r="H245"/>
      <c r="I245" s="22"/>
      <c r="J245" s="23"/>
      <c r="K245" s="226"/>
      <c r="L245" s="209"/>
      <c r="M245" s="209"/>
      <c r="N245" s="209"/>
      <c r="O245" s="208"/>
      <c r="P245" s="42"/>
      <c r="Q245" s="226"/>
      <c r="R245" s="209"/>
      <c r="S245" s="209"/>
      <c r="T245" s="209"/>
      <c r="U245" s="227"/>
      <c r="V245" s="243"/>
      <c r="W245" s="209"/>
      <c r="X245" s="227"/>
      <c r="Y245" s="250"/>
      <c r="Z245" s="250"/>
      <c r="AA245" s="250"/>
      <c r="AB245" s="209"/>
      <c r="AC245" s="226"/>
      <c r="AD245" s="209"/>
      <c r="AE245" s="209"/>
      <c r="AF245" s="209"/>
      <c r="AG245" s="209"/>
      <c r="AH245" s="209"/>
      <c r="AI245" s="209"/>
      <c r="AJ245" s="208"/>
      <c r="AK245" s="209"/>
      <c r="AL245" s="208"/>
      <c r="AM245" s="209"/>
      <c r="AN245" s="208"/>
      <c r="AX245" s="20"/>
      <c r="AY245" s="20"/>
    </row>
    <row r="246" spans="1:51" s="21" customFormat="1" x14ac:dyDescent="0.25">
      <c r="A246" s="3"/>
      <c r="B246" s="3"/>
      <c r="C246" s="10" t="s">
        <v>993</v>
      </c>
      <c r="D246" s="3" t="s">
        <v>994</v>
      </c>
      <c r="E246" s="3"/>
      <c r="F246" s="3"/>
      <c r="G246" s="10"/>
      <c r="H246"/>
      <c r="I246" s="22"/>
      <c r="J246" s="23"/>
      <c r="K246" s="207">
        <f>SUM(K247:K249)</f>
        <v>0</v>
      </c>
      <c r="L246" s="217">
        <f>SUM(L247:L249)</f>
        <v>0</v>
      </c>
      <c r="M246" s="217">
        <f>SUM(M247:M249)</f>
        <v>0</v>
      </c>
      <c r="N246" s="217">
        <f>SUM(N247:N249)</f>
        <v>0</v>
      </c>
      <c r="O246" s="214">
        <f>SUM(O247:O249)</f>
        <v>0</v>
      </c>
      <c r="P246" s="42"/>
      <c r="Q246" s="207">
        <f t="shared" ref="Q246:W246" si="62">SUM(Q247:Q249)</f>
        <v>0</v>
      </c>
      <c r="R246" s="217">
        <f t="shared" si="62"/>
        <v>0</v>
      </c>
      <c r="S246" s="217">
        <f t="shared" si="62"/>
        <v>0</v>
      </c>
      <c r="T246" s="217">
        <f>SUM(T247:T249)</f>
        <v>0</v>
      </c>
      <c r="U246" s="225">
        <f t="shared" si="62"/>
        <v>0</v>
      </c>
      <c r="V246" s="242">
        <f t="shared" si="62"/>
        <v>0</v>
      </c>
      <c r="W246" s="217">
        <f t="shared" si="62"/>
        <v>0</v>
      </c>
      <c r="X246" s="225">
        <f t="shared" ref="X246:AI246" si="63">SUM(X247:X249)</f>
        <v>0</v>
      </c>
      <c r="Y246" s="252">
        <f t="shared" si="63"/>
        <v>0</v>
      </c>
      <c r="Z246" s="252">
        <f t="shared" si="63"/>
        <v>0</v>
      </c>
      <c r="AA246" s="252">
        <f t="shared" si="63"/>
        <v>0</v>
      </c>
      <c r="AB246" s="217">
        <f t="shared" si="63"/>
        <v>0</v>
      </c>
      <c r="AC246" s="207">
        <f t="shared" si="63"/>
        <v>0</v>
      </c>
      <c r="AD246" s="217">
        <f t="shared" si="63"/>
        <v>0</v>
      </c>
      <c r="AE246" s="217">
        <f t="shared" si="63"/>
        <v>0</v>
      </c>
      <c r="AF246" s="217">
        <f t="shared" si="63"/>
        <v>0</v>
      </c>
      <c r="AG246" s="217">
        <f t="shared" si="63"/>
        <v>0</v>
      </c>
      <c r="AH246" s="217">
        <f t="shared" si="63"/>
        <v>0</v>
      </c>
      <c r="AI246" s="217">
        <f t="shared" si="63"/>
        <v>0</v>
      </c>
      <c r="AJ246" s="214">
        <f>SUM(AJ247:AJ249)</f>
        <v>0</v>
      </c>
      <c r="AK246" s="209"/>
      <c r="AL246" s="214">
        <f>SUM(AL247:AL249)</f>
        <v>0</v>
      </c>
      <c r="AM246" s="209"/>
      <c r="AN246" s="214">
        <f>SUM(AN247:AN249)</f>
        <v>0</v>
      </c>
      <c r="AX246" s="20"/>
      <c r="AY246" s="20"/>
    </row>
    <row r="247" spans="1:51" s="21" customFormat="1" x14ac:dyDescent="0.25">
      <c r="A247" s="3"/>
      <c r="B247" s="3"/>
      <c r="C247" s="1"/>
      <c r="D247" s="1"/>
      <c r="E247" s="3"/>
      <c r="F247" s="3"/>
      <c r="G247" s="5" t="s">
        <v>993</v>
      </c>
      <c r="H247"/>
      <c r="I247" s="24" t="s">
        <v>781</v>
      </c>
      <c r="J247" s="25" t="s">
        <v>782</v>
      </c>
      <c r="K247" s="211"/>
      <c r="L247" s="210"/>
      <c r="M247" s="210"/>
      <c r="N247" s="210"/>
      <c r="O247" s="206"/>
      <c r="P247" s="42"/>
      <c r="Q247" s="211"/>
      <c r="R247" s="210"/>
      <c r="S247" s="210"/>
      <c r="T247" s="210"/>
      <c r="U247" s="224"/>
      <c r="V247" s="241"/>
      <c r="W247" s="210"/>
      <c r="X247" s="224"/>
      <c r="Y247" s="251"/>
      <c r="Z247" s="251"/>
      <c r="AA247" s="251"/>
      <c r="AB247" s="210"/>
      <c r="AC247" s="211"/>
      <c r="AD247" s="210"/>
      <c r="AE247" s="210"/>
      <c r="AF247" s="210"/>
      <c r="AG247" s="210"/>
      <c r="AH247" s="210"/>
      <c r="AI247" s="210"/>
      <c r="AJ247" s="206"/>
      <c r="AK247" s="209"/>
      <c r="AL247" s="206"/>
      <c r="AM247" s="209"/>
      <c r="AN247" s="206"/>
      <c r="AX247" s="20"/>
      <c r="AY247" s="20"/>
    </row>
    <row r="248" spans="1:51" s="21" customFormat="1" x14ac:dyDescent="0.25">
      <c r="A248" s="3"/>
      <c r="B248" s="3"/>
      <c r="C248" s="3"/>
      <c r="D248" s="3" t="s">
        <v>14</v>
      </c>
      <c r="E248" s="3"/>
      <c r="F248" s="3"/>
      <c r="G248" s="10" t="s">
        <v>993</v>
      </c>
      <c r="H248"/>
      <c r="I248" s="22" t="s">
        <v>783</v>
      </c>
      <c r="J248" s="23" t="s">
        <v>784</v>
      </c>
      <c r="K248" s="226">
        <f>+'0BJ PROGR. I-II Y III'!K251</f>
        <v>0</v>
      </c>
      <c r="L248" s="209">
        <f>+'0BJ PROGR. I-II Y III'!L250</f>
        <v>0</v>
      </c>
      <c r="M248" s="209">
        <f>+'0BJ PROGR. I-II Y III'!M250</f>
        <v>0</v>
      </c>
      <c r="N248" s="209">
        <f>+'0BJ PROGR. I-II Y III'!N250</f>
        <v>0</v>
      </c>
      <c r="O248" s="208">
        <f>SUM(K248:N248)</f>
        <v>0</v>
      </c>
      <c r="P248" s="42"/>
      <c r="Q248" s="226">
        <f>+'0BJ PROGR. I-II Y III'!Q250</f>
        <v>0</v>
      </c>
      <c r="R248" s="209">
        <f>+'0BJ PROGR. I-II Y III'!R250</f>
        <v>0</v>
      </c>
      <c r="S248" s="209">
        <f>+'0BJ PROGR. I-II Y III'!S250</f>
        <v>0</v>
      </c>
      <c r="T248" s="209">
        <f>+'0BJ PROGR. I-II Y III'!T250</f>
        <v>0</v>
      </c>
      <c r="U248" s="227">
        <f>+'0BJ PROGR. I-II Y III'!U250</f>
        <v>0</v>
      </c>
      <c r="V248" s="243">
        <f>+'0BJ PROGR. I-II Y III'!V250</f>
        <v>0</v>
      </c>
      <c r="W248" s="209">
        <f>+'0BJ PROGR. I-II Y III'!W250</f>
        <v>0</v>
      </c>
      <c r="X248" s="227">
        <f>+'0BJ PROGR. I-II Y III'!X250</f>
        <v>0</v>
      </c>
      <c r="Y248" s="250">
        <f>+'0BJ PROGR. I-II Y III'!Y250</f>
        <v>0</v>
      </c>
      <c r="Z248" s="250">
        <f>+'0BJ PROGR. I-II Y III'!Z250</f>
        <v>0</v>
      </c>
      <c r="AA248" s="250">
        <f>+'0BJ PROGR. I-II Y III'!AA250</f>
        <v>0</v>
      </c>
      <c r="AB248" s="209">
        <f>+'0BJ PROGR. I-II Y III'!AB250</f>
        <v>0</v>
      </c>
      <c r="AC248" s="226">
        <f>+'0BJ PROGR. I-II Y III'!AC250</f>
        <v>0</v>
      </c>
      <c r="AD248" s="209">
        <f>+'0BJ PROGR. I-II Y III'!AD250</f>
        <v>0</v>
      </c>
      <c r="AE248" s="209">
        <f>+'0BJ PROGR. I-II Y III'!AE250</f>
        <v>0</v>
      </c>
      <c r="AF248" s="209">
        <f>+'0BJ PROGR. I-II Y III'!AF250</f>
        <v>0</v>
      </c>
      <c r="AG248" s="209">
        <f>+'0BJ PROGR. I-II Y III'!AG250</f>
        <v>0</v>
      </c>
      <c r="AH248" s="209">
        <f>+'0BJ PROGR. I-II Y III'!AH250</f>
        <v>0</v>
      </c>
      <c r="AI248" s="209">
        <f>+'0BJ PROGR. I-II Y III'!AI250</f>
        <v>0</v>
      </c>
      <c r="AJ248" s="208">
        <f>+Q248+R248+S248+T248+U248++X248+AB248+AC248+AD248+AE248+AF248+AG248+AH248+AI248</f>
        <v>0</v>
      </c>
      <c r="AK248" s="209"/>
      <c r="AL248" s="208">
        <v>0</v>
      </c>
      <c r="AM248" s="209"/>
      <c r="AN248" s="208">
        <f>+O248+AJ248+AL248</f>
        <v>0</v>
      </c>
      <c r="AX248" s="20"/>
      <c r="AY248" s="20"/>
    </row>
    <row r="249" spans="1:51" s="21" customFormat="1" x14ac:dyDescent="0.25">
      <c r="A249" s="3"/>
      <c r="B249" s="3"/>
      <c r="C249" s="3"/>
      <c r="D249" s="3" t="s">
        <v>14</v>
      </c>
      <c r="E249" s="3"/>
      <c r="F249" s="3"/>
      <c r="G249" s="10" t="s">
        <v>993</v>
      </c>
      <c r="H249"/>
      <c r="I249" s="22" t="s">
        <v>785</v>
      </c>
      <c r="J249" s="23" t="s">
        <v>786</v>
      </c>
      <c r="K249" s="226">
        <f>+'0BJ PROGR. I-II Y III'!K252</f>
        <v>0</v>
      </c>
      <c r="L249" s="209">
        <f>+'0BJ PROGR. I-II Y III'!L251</f>
        <v>0</v>
      </c>
      <c r="M249" s="209">
        <f>+'0BJ PROGR. I-II Y III'!M251</f>
        <v>0</v>
      </c>
      <c r="N249" s="209">
        <f>+'0BJ PROGR. I-II Y III'!N251</f>
        <v>0</v>
      </c>
      <c r="O249" s="208">
        <f>SUM(K249:N249)</f>
        <v>0</v>
      </c>
      <c r="P249" s="42"/>
      <c r="Q249" s="226">
        <f>+'0BJ PROGR. I-II Y III'!Q251</f>
        <v>0</v>
      </c>
      <c r="R249" s="209">
        <f>+'0BJ PROGR. I-II Y III'!R251</f>
        <v>0</v>
      </c>
      <c r="S249" s="209">
        <f>+'0BJ PROGR. I-II Y III'!S251</f>
        <v>0</v>
      </c>
      <c r="T249" s="209">
        <f>+'0BJ PROGR. I-II Y III'!T251</f>
        <v>0</v>
      </c>
      <c r="U249" s="227">
        <f>+'0BJ PROGR. I-II Y III'!U251</f>
        <v>0</v>
      </c>
      <c r="V249" s="243">
        <f>+'0BJ PROGR. I-II Y III'!V251</f>
        <v>0</v>
      </c>
      <c r="W249" s="209">
        <f>+'0BJ PROGR. I-II Y III'!W251</f>
        <v>0</v>
      </c>
      <c r="X249" s="227">
        <f>+'0BJ PROGR. I-II Y III'!X251</f>
        <v>0</v>
      </c>
      <c r="Y249" s="250">
        <f>+'0BJ PROGR. I-II Y III'!Y251</f>
        <v>0</v>
      </c>
      <c r="Z249" s="250">
        <f>+'0BJ PROGR. I-II Y III'!Z251</f>
        <v>0</v>
      </c>
      <c r="AA249" s="250">
        <f>+'0BJ PROGR. I-II Y III'!AA251</f>
        <v>0</v>
      </c>
      <c r="AB249" s="209">
        <f>+'0BJ PROGR. I-II Y III'!AB251</f>
        <v>0</v>
      </c>
      <c r="AC249" s="226">
        <f>+'0BJ PROGR. I-II Y III'!AC251</f>
        <v>0</v>
      </c>
      <c r="AD249" s="209">
        <f>+'0BJ PROGR. I-II Y III'!AD251</f>
        <v>0</v>
      </c>
      <c r="AE249" s="209">
        <f>+'0BJ PROGR. I-II Y III'!AE251</f>
        <v>0</v>
      </c>
      <c r="AF249" s="209">
        <f>+'0BJ PROGR. I-II Y III'!AF251</f>
        <v>0</v>
      </c>
      <c r="AG249" s="209">
        <f>+'0BJ PROGR. I-II Y III'!AG251</f>
        <v>0</v>
      </c>
      <c r="AH249" s="209">
        <f>+'0BJ PROGR. I-II Y III'!AH251</f>
        <v>0</v>
      </c>
      <c r="AI249" s="209">
        <f>+'0BJ PROGR. I-II Y III'!AI251</f>
        <v>0</v>
      </c>
      <c r="AJ249" s="208">
        <f>+Q249+R249+S249+T249+U249++X249+AB249+AC249+AD249+AE249+AF249+AG249+AH249+AI249</f>
        <v>0</v>
      </c>
      <c r="AK249" s="209"/>
      <c r="AL249" s="208">
        <v>0</v>
      </c>
      <c r="AM249" s="209"/>
      <c r="AN249" s="208">
        <f>+O249+AJ249+AL249</f>
        <v>0</v>
      </c>
      <c r="AX249" s="20"/>
      <c r="AY249" s="20"/>
    </row>
    <row r="250" spans="1:51" s="21" customFormat="1" ht="15.75" thickBot="1" x14ac:dyDescent="0.3">
      <c r="A250" s="3"/>
      <c r="B250" s="3"/>
      <c r="C250" s="3"/>
      <c r="D250" s="3"/>
      <c r="E250" s="3"/>
      <c r="F250" s="3"/>
      <c r="G250" s="10"/>
      <c r="H250"/>
      <c r="I250" s="22"/>
      <c r="J250" s="23"/>
      <c r="K250" s="226"/>
      <c r="L250" s="209"/>
      <c r="M250" s="209"/>
      <c r="N250" s="209"/>
      <c r="O250" s="208"/>
      <c r="P250" s="42"/>
      <c r="Q250" s="226"/>
      <c r="R250" s="209"/>
      <c r="S250" s="209"/>
      <c r="T250" s="209"/>
      <c r="U250" s="227"/>
      <c r="V250" s="243"/>
      <c r="W250" s="209"/>
      <c r="X250" s="227"/>
      <c r="Y250" s="250"/>
      <c r="Z250" s="250"/>
      <c r="AA250" s="250"/>
      <c r="AB250" s="209"/>
      <c r="AC250" s="292"/>
      <c r="AD250" s="293"/>
      <c r="AE250" s="293"/>
      <c r="AF250" s="293"/>
      <c r="AG250" s="293"/>
      <c r="AH250" s="293"/>
      <c r="AI250" s="293"/>
      <c r="AJ250" s="294"/>
      <c r="AK250" s="209"/>
      <c r="AL250" s="208"/>
      <c r="AM250" s="209"/>
      <c r="AN250" s="208"/>
      <c r="AX250" s="20"/>
      <c r="AY250" s="20"/>
    </row>
    <row r="251" spans="1:51" s="21" customFormat="1" ht="35.450000000000003" customHeight="1" thickBot="1" x14ac:dyDescent="0.3">
      <c r="A251" s="171" t="s">
        <v>995</v>
      </c>
      <c r="B251" s="841" t="s">
        <v>996</v>
      </c>
      <c r="C251" s="841"/>
      <c r="D251" s="841"/>
      <c r="E251" s="841"/>
      <c r="F251" s="841"/>
      <c r="G251" s="186">
        <v>2</v>
      </c>
      <c r="H251" s="193"/>
      <c r="I251" s="194"/>
      <c r="J251" s="195"/>
      <c r="K251" s="213">
        <f>+K253+K265+K293</f>
        <v>0</v>
      </c>
      <c r="L251" s="215">
        <f>+L253+L265+L293</f>
        <v>1800000</v>
      </c>
      <c r="M251" s="215">
        <f>+M253+M265+M293</f>
        <v>43455000</v>
      </c>
      <c r="N251" s="215">
        <f>+N253+N265+N293</f>
        <v>0</v>
      </c>
      <c r="O251" s="216">
        <f>+O253+O265+O293</f>
        <v>45255000</v>
      </c>
      <c r="P251" s="42"/>
      <c r="Q251" s="213">
        <f t="shared" ref="Q251:W251" si="64">+Q253+Q265+Q293</f>
        <v>710000</v>
      </c>
      <c r="R251" s="215">
        <f t="shared" si="64"/>
        <v>750000</v>
      </c>
      <c r="S251" s="215">
        <f t="shared" si="64"/>
        <v>0</v>
      </c>
      <c r="T251" s="215">
        <f>+T253+T265+T293</f>
        <v>0</v>
      </c>
      <c r="U251" s="228">
        <f t="shared" si="64"/>
        <v>0</v>
      </c>
      <c r="V251" s="245">
        <f t="shared" si="64"/>
        <v>2364300</v>
      </c>
      <c r="W251" s="215">
        <f t="shared" si="64"/>
        <v>0</v>
      </c>
      <c r="X251" s="228">
        <f t="shared" ref="X251:AI251" si="65">+X253+X265+X293</f>
        <v>2364300</v>
      </c>
      <c r="Y251" s="253">
        <f t="shared" si="65"/>
        <v>0</v>
      </c>
      <c r="Z251" s="253">
        <f t="shared" si="65"/>
        <v>0</v>
      </c>
      <c r="AA251" s="253">
        <f t="shared" si="65"/>
        <v>4492600</v>
      </c>
      <c r="AB251" s="215">
        <f t="shared" si="65"/>
        <v>4492600</v>
      </c>
      <c r="AC251" s="213">
        <f t="shared" si="65"/>
        <v>0</v>
      </c>
      <c r="AD251" s="215">
        <f t="shared" si="65"/>
        <v>0</v>
      </c>
      <c r="AE251" s="215">
        <f t="shared" si="65"/>
        <v>0</v>
      </c>
      <c r="AF251" s="215">
        <f t="shared" si="65"/>
        <v>355000</v>
      </c>
      <c r="AG251" s="215">
        <f t="shared" si="65"/>
        <v>0</v>
      </c>
      <c r="AH251" s="215">
        <f t="shared" si="65"/>
        <v>0</v>
      </c>
      <c r="AI251" s="228">
        <f t="shared" si="65"/>
        <v>0</v>
      </c>
      <c r="AJ251" s="228">
        <f>+AJ253+AJ265+AJ293</f>
        <v>8671900</v>
      </c>
      <c r="AK251" s="209"/>
      <c r="AL251" s="216">
        <f>+AL253+AL265+AL293</f>
        <v>1881361415.4087145</v>
      </c>
      <c r="AM251" s="209"/>
      <c r="AN251" s="216">
        <f>+AN253+AN265+AN293</f>
        <v>1935288315.4087145</v>
      </c>
      <c r="AX251" s="20"/>
      <c r="AY251" s="20"/>
    </row>
    <row r="252" spans="1:51" s="21" customFormat="1" x14ac:dyDescent="0.25">
      <c r="H252"/>
      <c r="I252" s="24">
        <v>5</v>
      </c>
      <c r="J252" s="25" t="s">
        <v>194</v>
      </c>
      <c r="K252" s="211"/>
      <c r="L252" s="210"/>
      <c r="M252" s="210"/>
      <c r="N252" s="210"/>
      <c r="O252" s="206"/>
      <c r="P252" s="42"/>
      <c r="Q252" s="211"/>
      <c r="R252" s="210"/>
      <c r="S252" s="210"/>
      <c r="T252" s="210"/>
      <c r="U252" s="224"/>
      <c r="V252" s="241"/>
      <c r="W252" s="210"/>
      <c r="X252" s="224"/>
      <c r="Y252" s="251"/>
      <c r="Z252" s="251"/>
      <c r="AA252" s="251"/>
      <c r="AB252" s="210"/>
      <c r="AC252" s="211"/>
      <c r="AD252" s="210"/>
      <c r="AE252" s="210"/>
      <c r="AF252" s="210"/>
      <c r="AG252" s="210"/>
      <c r="AH252" s="210"/>
      <c r="AI252" s="224"/>
      <c r="AJ252" s="224"/>
      <c r="AK252" s="209"/>
      <c r="AL252" s="206"/>
      <c r="AM252" s="209"/>
      <c r="AN252" s="206"/>
      <c r="AX252" s="20"/>
      <c r="AY252" s="20"/>
    </row>
    <row r="253" spans="1:51" s="21" customFormat="1" x14ac:dyDescent="0.25">
      <c r="A253" s="3"/>
      <c r="B253" s="5" t="s">
        <v>997</v>
      </c>
      <c r="C253" s="6" t="s">
        <v>998</v>
      </c>
      <c r="D253" s="3"/>
      <c r="E253" s="3"/>
      <c r="F253" s="3"/>
      <c r="G253" s="3"/>
      <c r="H253"/>
      <c r="I253" s="22"/>
      <c r="J253" s="23"/>
      <c r="K253" s="207">
        <f>+K255+K256+K261+K262+K263</f>
        <v>0</v>
      </c>
      <c r="L253" s="217">
        <f>+L255+L256+L261+L262+L263</f>
        <v>0</v>
      </c>
      <c r="M253" s="217">
        <f>+M255+M256+M261+M262+M263</f>
        <v>0</v>
      </c>
      <c r="N253" s="217">
        <f>+N255+N256+N261+N262+N263</f>
        <v>0</v>
      </c>
      <c r="O253" s="214">
        <f>+O255+O256+O261+O262+O263</f>
        <v>0</v>
      </c>
      <c r="P253" s="42"/>
      <c r="Q253" s="207">
        <f t="shared" ref="Q253:W253" si="66">+Q255+Q256+Q261+Q262+Q263</f>
        <v>0</v>
      </c>
      <c r="R253" s="217">
        <f t="shared" si="66"/>
        <v>0</v>
      </c>
      <c r="S253" s="217">
        <f t="shared" si="66"/>
        <v>0</v>
      </c>
      <c r="T253" s="217">
        <f>+T255+T256+T261+T262+T263</f>
        <v>0</v>
      </c>
      <c r="U253" s="225">
        <f t="shared" si="66"/>
        <v>0</v>
      </c>
      <c r="V253" s="242">
        <f t="shared" si="66"/>
        <v>0</v>
      </c>
      <c r="W253" s="217">
        <f t="shared" si="66"/>
        <v>0</v>
      </c>
      <c r="X253" s="225">
        <f t="shared" ref="X253:AI253" si="67">+X255+X256+X261+X262+X263</f>
        <v>0</v>
      </c>
      <c r="Y253" s="252">
        <f t="shared" si="67"/>
        <v>0</v>
      </c>
      <c r="Z253" s="252">
        <f t="shared" si="67"/>
        <v>0</v>
      </c>
      <c r="AA253" s="252">
        <f t="shared" si="67"/>
        <v>0</v>
      </c>
      <c r="AB253" s="217">
        <f t="shared" si="67"/>
        <v>0</v>
      </c>
      <c r="AC253" s="207">
        <f t="shared" si="67"/>
        <v>0</v>
      </c>
      <c r="AD253" s="217">
        <f t="shared" si="67"/>
        <v>0</v>
      </c>
      <c r="AE253" s="217">
        <f t="shared" si="67"/>
        <v>0</v>
      </c>
      <c r="AF253" s="217">
        <f t="shared" si="67"/>
        <v>0</v>
      </c>
      <c r="AG253" s="217">
        <f t="shared" si="67"/>
        <v>0</v>
      </c>
      <c r="AH253" s="217">
        <f t="shared" si="67"/>
        <v>0</v>
      </c>
      <c r="AI253" s="225">
        <f t="shared" si="67"/>
        <v>0</v>
      </c>
      <c r="AJ253" s="225">
        <f>+AJ255+AJ256+AJ261+AJ262+AJ263</f>
        <v>0</v>
      </c>
      <c r="AK253" s="209"/>
      <c r="AL253" s="214">
        <f>+AL255+AL256+AL261+AL262+AL263</f>
        <v>1870268935.9387145</v>
      </c>
      <c r="AM253" s="209"/>
      <c r="AN253" s="214">
        <f>+AN255+AN256+AN261+AN262+AN263</f>
        <v>1870268935.9387145</v>
      </c>
      <c r="AX253" s="20"/>
      <c r="AY253" s="20"/>
    </row>
    <row r="254" spans="1:51" s="21" customFormat="1" x14ac:dyDescent="0.25">
      <c r="A254" s="3"/>
      <c r="B254" s="5"/>
      <c r="C254" s="6"/>
      <c r="D254" s="3"/>
      <c r="E254" s="3"/>
      <c r="F254" s="3"/>
      <c r="G254" s="3"/>
      <c r="H254"/>
      <c r="I254" s="24" t="s">
        <v>787</v>
      </c>
      <c r="J254" s="25" t="s">
        <v>788</v>
      </c>
      <c r="K254" s="211"/>
      <c r="L254" s="210"/>
      <c r="M254" s="210"/>
      <c r="N254" s="210"/>
      <c r="O254" s="206"/>
      <c r="P254" s="42"/>
      <c r="Q254" s="211"/>
      <c r="R254" s="210"/>
      <c r="S254" s="210"/>
      <c r="T254" s="210"/>
      <c r="U254" s="224"/>
      <c r="V254" s="241"/>
      <c r="W254" s="210"/>
      <c r="X254" s="224"/>
      <c r="Y254" s="251"/>
      <c r="Z254" s="251"/>
      <c r="AA254" s="251"/>
      <c r="AB254" s="210"/>
      <c r="AC254" s="211"/>
      <c r="AD254" s="210"/>
      <c r="AE254" s="210"/>
      <c r="AF254" s="210"/>
      <c r="AG254" s="210"/>
      <c r="AH254" s="210"/>
      <c r="AI254" s="224"/>
      <c r="AJ254" s="224"/>
      <c r="AK254" s="209"/>
      <c r="AL254" s="206"/>
      <c r="AM254" s="209"/>
      <c r="AN254" s="206"/>
      <c r="AX254" s="20"/>
      <c r="AY254" s="20"/>
    </row>
    <row r="255" spans="1:51" s="21" customFormat="1" x14ac:dyDescent="0.25">
      <c r="A255" s="3"/>
      <c r="B255" s="15"/>
      <c r="C255" s="10" t="s">
        <v>999</v>
      </c>
      <c r="D255" s="3" t="s">
        <v>1000</v>
      </c>
      <c r="E255" s="3"/>
      <c r="F255" s="3"/>
      <c r="G255" s="10" t="s">
        <v>999</v>
      </c>
      <c r="H255"/>
      <c r="I255" s="22" t="s">
        <v>789</v>
      </c>
      <c r="J255" s="23" t="s">
        <v>790</v>
      </c>
      <c r="K255" s="226">
        <f>+'0BJ PROGR. I-II Y III'!K258</f>
        <v>0</v>
      </c>
      <c r="L255" s="209">
        <f>+'0BJ PROGR. I-II Y III'!L257</f>
        <v>0</v>
      </c>
      <c r="M255" s="209">
        <f>+'0BJ PROGR. I-II Y III'!M257</f>
        <v>0</v>
      </c>
      <c r="N255" s="209">
        <f>+'0BJ PROGR. I-II Y III'!N257</f>
        <v>0</v>
      </c>
      <c r="O255" s="208">
        <f>SUM(K255:N255)</f>
        <v>0</v>
      </c>
      <c r="P255" s="42"/>
      <c r="Q255" s="226">
        <f>+'0BJ PROGR. I-II Y III'!Q257</f>
        <v>0</v>
      </c>
      <c r="R255" s="209">
        <f>+'0BJ PROGR. I-II Y III'!R257</f>
        <v>0</v>
      </c>
      <c r="S255" s="209">
        <f>+'0BJ PROGR. I-II Y III'!S257</f>
        <v>0</v>
      </c>
      <c r="T255" s="209">
        <f>+'0BJ PROGR. I-II Y III'!T257</f>
        <v>0</v>
      </c>
      <c r="U255" s="227">
        <f>+'0BJ PROGR. I-II Y III'!U257</f>
        <v>0</v>
      </c>
      <c r="V255" s="243">
        <f>+'0BJ PROGR. I-II Y III'!V257</f>
        <v>0</v>
      </c>
      <c r="W255" s="209">
        <f>+'0BJ PROGR. I-II Y III'!W257</f>
        <v>0</v>
      </c>
      <c r="X255" s="227">
        <f>+'0BJ PROGR. I-II Y III'!X257</f>
        <v>0</v>
      </c>
      <c r="Y255" s="250">
        <f>+'0BJ PROGR. I-II Y III'!Y257</f>
        <v>0</v>
      </c>
      <c r="Z255" s="250">
        <f>+'0BJ PROGR. I-II Y III'!Z257</f>
        <v>0</v>
      </c>
      <c r="AA255" s="250">
        <f>+'0BJ PROGR. I-II Y III'!AA257</f>
        <v>0</v>
      </c>
      <c r="AB255" s="209">
        <f>+'0BJ PROGR. I-II Y III'!AB257</f>
        <v>0</v>
      </c>
      <c r="AC255" s="226">
        <f>+'0BJ PROGR. I-II Y III'!AC257</f>
        <v>0</v>
      </c>
      <c r="AD255" s="209">
        <f>+'0BJ PROGR. I-II Y III'!AD257</f>
        <v>0</v>
      </c>
      <c r="AE255" s="209">
        <f>+'0BJ PROGR. I-II Y III'!AE257</f>
        <v>0</v>
      </c>
      <c r="AF255" s="209">
        <f>+'0BJ PROGR. I-II Y III'!AF257</f>
        <v>0</v>
      </c>
      <c r="AG255" s="209">
        <f>+'0BJ PROGR. I-II Y III'!AG257</f>
        <v>0</v>
      </c>
      <c r="AH255" s="209">
        <f>+'0BJ PROGR. I-II Y III'!AH257</f>
        <v>0</v>
      </c>
      <c r="AI255" s="227">
        <f>+'0BJ PROGR. I-II Y III'!AI257</f>
        <v>0</v>
      </c>
      <c r="AJ255" s="208">
        <f>+Q255+R255+S255+T255+U255++X255+AB255+AC255+AD255+AE255+AF255+AG255+AH255+AI255</f>
        <v>0</v>
      </c>
      <c r="AK255" s="209"/>
      <c r="AL255" s="208">
        <f>+PROY.CAPITAL!AE14</f>
        <v>0</v>
      </c>
      <c r="AM255" s="209"/>
      <c r="AN255" s="208">
        <f>+O255+AJ255+AL255</f>
        <v>0</v>
      </c>
      <c r="AX255" s="20"/>
      <c r="AY255" s="20"/>
    </row>
    <row r="256" spans="1:51" s="21" customFormat="1" x14ac:dyDescent="0.25">
      <c r="A256" s="3"/>
      <c r="B256" s="15"/>
      <c r="C256" s="10" t="s">
        <v>1001</v>
      </c>
      <c r="D256" s="3" t="s">
        <v>1002</v>
      </c>
      <c r="E256" s="3"/>
      <c r="F256" s="3"/>
      <c r="G256" s="10"/>
      <c r="H256"/>
      <c r="K256" s="207">
        <f>SUM(K257:K260)</f>
        <v>0</v>
      </c>
      <c r="L256" s="217">
        <f>SUM(L257:L260)</f>
        <v>0</v>
      </c>
      <c r="M256" s="217">
        <f>SUM(M257:M260)</f>
        <v>0</v>
      </c>
      <c r="N256" s="217">
        <f>SUM(N257:N260)</f>
        <v>0</v>
      </c>
      <c r="O256" s="214">
        <f>SUM(O257:O260)</f>
        <v>0</v>
      </c>
      <c r="P256" s="42"/>
      <c r="Q256" s="207">
        <f t="shared" ref="Q256:W256" si="68">SUM(Q257:Q260)</f>
        <v>0</v>
      </c>
      <c r="R256" s="217">
        <f t="shared" si="68"/>
        <v>0</v>
      </c>
      <c r="S256" s="217">
        <f t="shared" si="68"/>
        <v>0</v>
      </c>
      <c r="T256" s="217">
        <f>SUM(T257:T260)</f>
        <v>0</v>
      </c>
      <c r="U256" s="225">
        <f t="shared" si="68"/>
        <v>0</v>
      </c>
      <c r="V256" s="242">
        <f t="shared" si="68"/>
        <v>0</v>
      </c>
      <c r="W256" s="217">
        <f t="shared" si="68"/>
        <v>0</v>
      </c>
      <c r="X256" s="225">
        <f t="shared" ref="X256:AI256" si="69">SUM(X257:X260)</f>
        <v>0</v>
      </c>
      <c r="Y256" s="252">
        <f t="shared" si="69"/>
        <v>0</v>
      </c>
      <c r="Z256" s="252">
        <f t="shared" si="69"/>
        <v>0</v>
      </c>
      <c r="AA256" s="252">
        <f t="shared" si="69"/>
        <v>0</v>
      </c>
      <c r="AB256" s="217">
        <f t="shared" si="69"/>
        <v>0</v>
      </c>
      <c r="AC256" s="207">
        <f t="shared" si="69"/>
        <v>0</v>
      </c>
      <c r="AD256" s="217">
        <f t="shared" si="69"/>
        <v>0</v>
      </c>
      <c r="AE256" s="217">
        <f t="shared" si="69"/>
        <v>0</v>
      </c>
      <c r="AF256" s="217">
        <f t="shared" si="69"/>
        <v>0</v>
      </c>
      <c r="AG256" s="217">
        <f t="shared" si="69"/>
        <v>0</v>
      </c>
      <c r="AH256" s="217">
        <f t="shared" si="69"/>
        <v>0</v>
      </c>
      <c r="AI256" s="225">
        <f t="shared" si="69"/>
        <v>0</v>
      </c>
      <c r="AJ256" s="225">
        <f>SUM(AJ257:AJ260)</f>
        <v>0</v>
      </c>
      <c r="AK256" s="209"/>
      <c r="AL256" s="214">
        <f>SUM(AL257:AL260)</f>
        <v>1702059938.4539521</v>
      </c>
      <c r="AM256" s="209"/>
      <c r="AN256" s="214">
        <f>SUM(AN257:AN260)</f>
        <v>1702059938.4539521</v>
      </c>
      <c r="AX256" s="20"/>
      <c r="AY256" s="20"/>
    </row>
    <row r="257" spans="1:51" s="21" customFormat="1" x14ac:dyDescent="0.25">
      <c r="A257" s="3"/>
      <c r="B257" s="15"/>
      <c r="C257" s="1"/>
      <c r="D257" s="1"/>
      <c r="E257" s="3"/>
      <c r="F257" s="3"/>
      <c r="G257" s="10" t="s">
        <v>1001</v>
      </c>
      <c r="H257"/>
      <c r="I257" s="22" t="s">
        <v>791</v>
      </c>
      <c r="J257" s="23" t="s">
        <v>792</v>
      </c>
      <c r="K257" s="226">
        <f>+'0BJ PROGR. I-II Y III'!K259</f>
        <v>0</v>
      </c>
      <c r="L257" s="209">
        <f>+'0BJ PROGR. I-II Y III'!L258</f>
        <v>0</v>
      </c>
      <c r="M257" s="209">
        <f>+'0BJ PROGR. I-II Y III'!M258</f>
        <v>0</v>
      </c>
      <c r="N257" s="209">
        <f>+'0BJ PROGR. I-II Y III'!N258</f>
        <v>0</v>
      </c>
      <c r="O257" s="208">
        <f t="shared" ref="O257:O263" si="70">SUM(K257:N257)</f>
        <v>0</v>
      </c>
      <c r="P257" s="42"/>
      <c r="Q257" s="226">
        <f>+'0BJ PROGR. I-II Y III'!Q258</f>
        <v>0</v>
      </c>
      <c r="R257" s="209">
        <f>+'0BJ PROGR. I-II Y III'!R258</f>
        <v>0</v>
      </c>
      <c r="S257" s="209">
        <f>+'0BJ PROGR. I-II Y III'!S258</f>
        <v>0</v>
      </c>
      <c r="T257" s="209">
        <f>+'0BJ PROGR. I-II Y III'!T258</f>
        <v>0</v>
      </c>
      <c r="U257" s="227">
        <f>+'0BJ PROGR. I-II Y III'!U258</f>
        <v>0</v>
      </c>
      <c r="V257" s="243">
        <f>+'0BJ PROGR. I-II Y III'!V258</f>
        <v>0</v>
      </c>
      <c r="W257" s="209">
        <f>+'0BJ PROGR. I-II Y III'!W258</f>
        <v>0</v>
      </c>
      <c r="X257" s="227">
        <f>+'0BJ PROGR. I-II Y III'!X258</f>
        <v>0</v>
      </c>
      <c r="Y257" s="250">
        <f>+'0BJ PROGR. I-II Y III'!Y258</f>
        <v>0</v>
      </c>
      <c r="Z257" s="250">
        <f>+'0BJ PROGR. I-II Y III'!Z258</f>
        <v>0</v>
      </c>
      <c r="AA257" s="250">
        <f>+'0BJ PROGR. I-II Y III'!AA258</f>
        <v>0</v>
      </c>
      <c r="AB257" s="209">
        <f>+'0BJ PROGR. I-II Y III'!AB258</f>
        <v>0</v>
      </c>
      <c r="AC257" s="226">
        <f>+'0BJ PROGR. I-II Y III'!AC258</f>
        <v>0</v>
      </c>
      <c r="AD257" s="209">
        <f>+'0BJ PROGR. I-II Y III'!AD258</f>
        <v>0</v>
      </c>
      <c r="AE257" s="209">
        <f>+'0BJ PROGR. I-II Y III'!AE258</f>
        <v>0</v>
      </c>
      <c r="AF257" s="209">
        <f>+'0BJ PROGR. I-II Y III'!AF258</f>
        <v>0</v>
      </c>
      <c r="AG257" s="209">
        <f>+'0BJ PROGR. I-II Y III'!AG258</f>
        <v>0</v>
      </c>
      <c r="AH257" s="209">
        <f>+'0BJ PROGR. I-II Y III'!AH258</f>
        <v>0</v>
      </c>
      <c r="AI257" s="227">
        <f>+'0BJ PROGR. I-II Y III'!AI258</f>
        <v>0</v>
      </c>
      <c r="AJ257" s="208">
        <f t="shared" ref="AJ257:AJ263" si="71">+Q257+R257+S257+T257+U257++X257+AB257+AC257+AD257+AE257+AF257+AG257+AH257+AI257</f>
        <v>0</v>
      </c>
      <c r="AK257" s="209"/>
      <c r="AL257" s="208">
        <f>+'DETALLE PROG. III'!D36-'DETALLE PROG. III'!D135-'DETALLE PROG. III'!D149-'DETALLE PROG. III'!D146</f>
        <v>1702059938.4539521</v>
      </c>
      <c r="AM257" s="209"/>
      <c r="AN257" s="208">
        <f t="shared" ref="AN257:AN263" si="72">+O257+AJ257+AL257</f>
        <v>1702059938.4539521</v>
      </c>
      <c r="AX257" s="20"/>
      <c r="AY257" s="20"/>
    </row>
    <row r="258" spans="1:51" s="21" customFormat="1" x14ac:dyDescent="0.25">
      <c r="A258" s="3"/>
      <c r="B258" s="15"/>
      <c r="C258" s="3"/>
      <c r="D258" s="3"/>
      <c r="E258" s="3"/>
      <c r="F258" s="3"/>
      <c r="G258" s="10" t="s">
        <v>1001</v>
      </c>
      <c r="H258"/>
      <c r="I258" s="22" t="s">
        <v>793</v>
      </c>
      <c r="J258" s="23" t="s">
        <v>794</v>
      </c>
      <c r="K258" s="226">
        <f>+'0BJ PROGR. I-II Y III'!K260</f>
        <v>0</v>
      </c>
      <c r="L258" s="209">
        <f>+'0BJ PROGR. I-II Y III'!L259</f>
        <v>0</v>
      </c>
      <c r="M258" s="209">
        <f>+'0BJ PROGR. I-II Y III'!M259</f>
        <v>0</v>
      </c>
      <c r="N258" s="209">
        <f>+'0BJ PROGR. I-II Y III'!N259</f>
        <v>0</v>
      </c>
      <c r="O258" s="208">
        <f t="shared" si="70"/>
        <v>0</v>
      </c>
      <c r="P258" s="42"/>
      <c r="Q258" s="226">
        <f>+'0BJ PROGR. I-II Y III'!Q259</f>
        <v>0</v>
      </c>
      <c r="R258" s="209">
        <f>+'0BJ PROGR. I-II Y III'!R259</f>
        <v>0</v>
      </c>
      <c r="S258" s="209">
        <f>+'0BJ PROGR. I-II Y III'!S259</f>
        <v>0</v>
      </c>
      <c r="T258" s="209">
        <f>+'0BJ PROGR. I-II Y III'!T259</f>
        <v>0</v>
      </c>
      <c r="U258" s="227">
        <f>+'0BJ PROGR. I-II Y III'!U259</f>
        <v>0</v>
      </c>
      <c r="V258" s="243">
        <f>+'0BJ PROGR. I-II Y III'!V259</f>
        <v>0</v>
      </c>
      <c r="W258" s="209">
        <f>+'0BJ PROGR. I-II Y III'!W259</f>
        <v>0</v>
      </c>
      <c r="X258" s="227">
        <f>+'0BJ PROGR. I-II Y III'!X259</f>
        <v>0</v>
      </c>
      <c r="Y258" s="250">
        <f>+'0BJ PROGR. I-II Y III'!Y259</f>
        <v>0</v>
      </c>
      <c r="Z258" s="250">
        <f>+'0BJ PROGR. I-II Y III'!Z259</f>
        <v>0</v>
      </c>
      <c r="AA258" s="250">
        <f>+'0BJ PROGR. I-II Y III'!AA259</f>
        <v>0</v>
      </c>
      <c r="AB258" s="209">
        <f>+'0BJ PROGR. I-II Y III'!AB259</f>
        <v>0</v>
      </c>
      <c r="AC258" s="226">
        <f>+'0BJ PROGR. I-II Y III'!AC259</f>
        <v>0</v>
      </c>
      <c r="AD258" s="209">
        <f>+'0BJ PROGR. I-II Y III'!AD259</f>
        <v>0</v>
      </c>
      <c r="AE258" s="209">
        <f>+'0BJ PROGR. I-II Y III'!AE259</f>
        <v>0</v>
      </c>
      <c r="AF258" s="209">
        <f>+'0BJ PROGR. I-II Y III'!AF259</f>
        <v>0</v>
      </c>
      <c r="AG258" s="209">
        <f>+'0BJ PROGR. I-II Y III'!AG259</f>
        <v>0</v>
      </c>
      <c r="AH258" s="209">
        <f>+'0BJ PROGR. I-II Y III'!AH259</f>
        <v>0</v>
      </c>
      <c r="AI258" s="227">
        <f>+'0BJ PROGR. I-II Y III'!AI259</f>
        <v>0</v>
      </c>
      <c r="AJ258" s="208">
        <f t="shared" si="71"/>
        <v>0</v>
      </c>
      <c r="AK258" s="209"/>
      <c r="AL258" s="208">
        <f>+S258+T258+U258+V258+W258+Z258+AD258+AE258+AF258+AG258+AH258+AI258+AJ258+AK258</f>
        <v>0</v>
      </c>
      <c r="AM258" s="209"/>
      <c r="AN258" s="208">
        <f t="shared" si="72"/>
        <v>0</v>
      </c>
      <c r="AX258" s="20"/>
      <c r="AY258" s="20"/>
    </row>
    <row r="259" spans="1:51" s="21" customFormat="1" x14ac:dyDescent="0.25">
      <c r="A259" s="3"/>
      <c r="B259" s="3"/>
      <c r="C259" s="3"/>
      <c r="D259" s="3"/>
      <c r="E259" s="3"/>
      <c r="F259" s="3"/>
      <c r="G259" s="10" t="s">
        <v>1001</v>
      </c>
      <c r="H259"/>
      <c r="I259" s="22" t="s">
        <v>795</v>
      </c>
      <c r="J259" s="23" t="s">
        <v>796</v>
      </c>
      <c r="K259" s="226">
        <f>+'0BJ PROGR. I-II Y III'!K261</f>
        <v>0</v>
      </c>
      <c r="L259" s="209">
        <f>+'0BJ PROGR. I-II Y III'!L260</f>
        <v>0</v>
      </c>
      <c r="M259" s="209">
        <f>+'0BJ PROGR. I-II Y III'!M260</f>
        <v>0</v>
      </c>
      <c r="N259" s="209">
        <f>+'0BJ PROGR. I-II Y III'!N260</f>
        <v>0</v>
      </c>
      <c r="O259" s="208">
        <f t="shared" si="70"/>
        <v>0</v>
      </c>
      <c r="P259" s="42"/>
      <c r="Q259" s="226">
        <f>+'0BJ PROGR. I-II Y III'!Q260</f>
        <v>0</v>
      </c>
      <c r="R259" s="209">
        <f>+'0BJ PROGR. I-II Y III'!R260</f>
        <v>0</v>
      </c>
      <c r="S259" s="209">
        <f>+'0BJ PROGR. I-II Y III'!S260</f>
        <v>0</v>
      </c>
      <c r="T259" s="209">
        <f>+'0BJ PROGR. I-II Y III'!T260</f>
        <v>0</v>
      </c>
      <c r="U259" s="227">
        <f>+'0BJ PROGR. I-II Y III'!U260</f>
        <v>0</v>
      </c>
      <c r="V259" s="243">
        <f>+'0BJ PROGR. I-II Y III'!V260</f>
        <v>0</v>
      </c>
      <c r="W259" s="209">
        <f>+'0BJ PROGR. I-II Y III'!W260</f>
        <v>0</v>
      </c>
      <c r="X259" s="227">
        <f>+'0BJ PROGR. I-II Y III'!X260</f>
        <v>0</v>
      </c>
      <c r="Y259" s="250">
        <f>+'0BJ PROGR. I-II Y III'!Y260</f>
        <v>0</v>
      </c>
      <c r="Z259" s="250">
        <f>+'0BJ PROGR. I-II Y III'!Z260</f>
        <v>0</v>
      </c>
      <c r="AA259" s="250">
        <f>+'0BJ PROGR. I-II Y III'!AA260</f>
        <v>0</v>
      </c>
      <c r="AB259" s="209">
        <f>+'0BJ PROGR. I-II Y III'!AB260</f>
        <v>0</v>
      </c>
      <c r="AC259" s="226">
        <f>+'0BJ PROGR. I-II Y III'!AC260</f>
        <v>0</v>
      </c>
      <c r="AD259" s="209">
        <f>+'0BJ PROGR. I-II Y III'!AD260</f>
        <v>0</v>
      </c>
      <c r="AE259" s="209">
        <f>+'0BJ PROGR. I-II Y III'!AE260</f>
        <v>0</v>
      </c>
      <c r="AF259" s="209">
        <f>+'0BJ PROGR. I-II Y III'!AF260</f>
        <v>0</v>
      </c>
      <c r="AG259" s="209">
        <f>+'0BJ PROGR. I-II Y III'!AG260</f>
        <v>0</v>
      </c>
      <c r="AH259" s="209">
        <f>+'0BJ PROGR. I-II Y III'!AH260</f>
        <v>0</v>
      </c>
      <c r="AI259" s="227">
        <f>+'0BJ PROGR. I-II Y III'!AI260</f>
        <v>0</v>
      </c>
      <c r="AJ259" s="208">
        <f t="shared" si="71"/>
        <v>0</v>
      </c>
      <c r="AK259" s="209"/>
      <c r="AL259" s="208">
        <v>0</v>
      </c>
      <c r="AM259" s="209"/>
      <c r="AN259" s="208">
        <f t="shared" si="72"/>
        <v>0</v>
      </c>
      <c r="AX259" s="20"/>
      <c r="AY259" s="20"/>
    </row>
    <row r="260" spans="1:51" s="21" customFormat="1" x14ac:dyDescent="0.25">
      <c r="A260" s="3"/>
      <c r="B260" s="3"/>
      <c r="C260" s="3"/>
      <c r="D260" s="3"/>
      <c r="E260" s="3"/>
      <c r="F260" s="3"/>
      <c r="G260" s="10" t="s">
        <v>1001</v>
      </c>
      <c r="H260"/>
      <c r="I260" s="22" t="s">
        <v>797</v>
      </c>
      <c r="J260" s="23" t="s">
        <v>798</v>
      </c>
      <c r="K260" s="226">
        <f>+'0BJ PROGR. I-II Y III'!K262</f>
        <v>0</v>
      </c>
      <c r="L260" s="209">
        <f>+'0BJ PROGR. I-II Y III'!L261</f>
        <v>0</v>
      </c>
      <c r="M260" s="209">
        <f>+'0BJ PROGR. I-II Y III'!M261</f>
        <v>0</v>
      </c>
      <c r="N260" s="209">
        <f>+'0BJ PROGR. I-II Y III'!N261</f>
        <v>0</v>
      </c>
      <c r="O260" s="208">
        <f t="shared" si="70"/>
        <v>0</v>
      </c>
      <c r="P260" s="42"/>
      <c r="Q260" s="226">
        <f>+'0BJ PROGR. I-II Y III'!Q261</f>
        <v>0</v>
      </c>
      <c r="R260" s="209">
        <f>+'0BJ PROGR. I-II Y III'!R261</f>
        <v>0</v>
      </c>
      <c r="S260" s="209">
        <f>+'0BJ PROGR. I-II Y III'!S261</f>
        <v>0</v>
      </c>
      <c r="T260" s="209">
        <f>+'0BJ PROGR. I-II Y III'!T261</f>
        <v>0</v>
      </c>
      <c r="U260" s="227">
        <f>+'0BJ PROGR. I-II Y III'!U261</f>
        <v>0</v>
      </c>
      <c r="V260" s="243">
        <f>+'0BJ PROGR. I-II Y III'!V261</f>
        <v>0</v>
      </c>
      <c r="W260" s="209">
        <f>+'0BJ PROGR. I-II Y III'!W261</f>
        <v>0</v>
      </c>
      <c r="X260" s="227">
        <f>+'0BJ PROGR. I-II Y III'!X261</f>
        <v>0</v>
      </c>
      <c r="Y260" s="250">
        <f>+'0BJ PROGR. I-II Y III'!Y261</f>
        <v>0</v>
      </c>
      <c r="Z260" s="250">
        <f>+'0BJ PROGR. I-II Y III'!Z261</f>
        <v>0</v>
      </c>
      <c r="AA260" s="250">
        <f>+'0BJ PROGR. I-II Y III'!AA261</f>
        <v>0</v>
      </c>
      <c r="AB260" s="209">
        <f>+'0BJ PROGR. I-II Y III'!AB261</f>
        <v>0</v>
      </c>
      <c r="AC260" s="226">
        <f>+'0BJ PROGR. I-II Y III'!AC261</f>
        <v>0</v>
      </c>
      <c r="AD260" s="209">
        <f>+'0BJ PROGR. I-II Y III'!AD261</f>
        <v>0</v>
      </c>
      <c r="AE260" s="209">
        <f>+'0BJ PROGR. I-II Y III'!AE261</f>
        <v>0</v>
      </c>
      <c r="AF260" s="209">
        <f>+'0BJ PROGR. I-II Y III'!AF261</f>
        <v>0</v>
      </c>
      <c r="AG260" s="209">
        <f>+'0BJ PROGR. I-II Y III'!AG261</f>
        <v>0</v>
      </c>
      <c r="AH260" s="209">
        <f>+'0BJ PROGR. I-II Y III'!AH261</f>
        <v>0</v>
      </c>
      <c r="AI260" s="227">
        <f>+'0BJ PROGR. I-II Y III'!AI261</f>
        <v>0</v>
      </c>
      <c r="AJ260" s="208">
        <f t="shared" si="71"/>
        <v>0</v>
      </c>
      <c r="AK260" s="209"/>
      <c r="AL260" s="208">
        <v>0</v>
      </c>
      <c r="AM260" s="209"/>
      <c r="AN260" s="208">
        <f t="shared" si="72"/>
        <v>0</v>
      </c>
      <c r="AX260" s="20"/>
      <c r="AY260" s="20"/>
    </row>
    <row r="261" spans="1:51" s="21" customFormat="1" x14ac:dyDescent="0.25">
      <c r="A261" s="3"/>
      <c r="B261" s="3"/>
      <c r="C261" s="10" t="s">
        <v>1003</v>
      </c>
      <c r="D261" s="3" t="s">
        <v>800</v>
      </c>
      <c r="E261" s="3"/>
      <c r="F261" s="3"/>
      <c r="G261" s="10" t="s">
        <v>1003</v>
      </c>
      <c r="H261"/>
      <c r="I261" s="22" t="s">
        <v>799</v>
      </c>
      <c r="J261" s="23" t="s">
        <v>800</v>
      </c>
      <c r="K261" s="226">
        <f>+'0BJ PROGR. I-II Y III'!K263</f>
        <v>0</v>
      </c>
      <c r="L261" s="209">
        <f>+'0BJ PROGR. I-II Y III'!L262</f>
        <v>0</v>
      </c>
      <c r="M261" s="209">
        <f>+'0BJ PROGR. I-II Y III'!M262</f>
        <v>0</v>
      </c>
      <c r="N261" s="209">
        <f>+'0BJ PROGR. I-II Y III'!N262</f>
        <v>0</v>
      </c>
      <c r="O261" s="208">
        <f t="shared" si="70"/>
        <v>0</v>
      </c>
      <c r="P261" s="42"/>
      <c r="Q261" s="226">
        <f>+'0BJ PROGR. I-II Y III'!Q262</f>
        <v>0</v>
      </c>
      <c r="R261" s="209">
        <f>+'0BJ PROGR. I-II Y III'!R262</f>
        <v>0</v>
      </c>
      <c r="S261" s="209">
        <f>+'0BJ PROGR. I-II Y III'!S262</f>
        <v>0</v>
      </c>
      <c r="T261" s="209">
        <f>+'0BJ PROGR. I-II Y III'!T262</f>
        <v>0</v>
      </c>
      <c r="U261" s="227">
        <f>+'0BJ PROGR. I-II Y III'!U262</f>
        <v>0</v>
      </c>
      <c r="V261" s="243">
        <f>+'0BJ PROGR. I-II Y III'!V262</f>
        <v>0</v>
      </c>
      <c r="W261" s="209">
        <f>+'0BJ PROGR. I-II Y III'!W262</f>
        <v>0</v>
      </c>
      <c r="X261" s="227">
        <f>+'0BJ PROGR. I-II Y III'!X262</f>
        <v>0</v>
      </c>
      <c r="Y261" s="250">
        <f>+'0BJ PROGR. I-II Y III'!Y262</f>
        <v>0</v>
      </c>
      <c r="Z261" s="250">
        <f>+'0BJ PROGR. I-II Y III'!Z262</f>
        <v>0</v>
      </c>
      <c r="AA261" s="250">
        <f>+'0BJ PROGR. I-II Y III'!AA262</f>
        <v>0</v>
      </c>
      <c r="AB261" s="209">
        <f>+'0BJ PROGR. I-II Y III'!AB262</f>
        <v>0</v>
      </c>
      <c r="AC261" s="226">
        <f>+'0BJ PROGR. I-II Y III'!AC262</f>
        <v>0</v>
      </c>
      <c r="AD261" s="209">
        <f>+'0BJ PROGR. I-II Y III'!AD262</f>
        <v>0</v>
      </c>
      <c r="AE261" s="209">
        <f>+'0BJ PROGR. I-II Y III'!AE262</f>
        <v>0</v>
      </c>
      <c r="AF261" s="209">
        <f>+'0BJ PROGR. I-II Y III'!AF262</f>
        <v>0</v>
      </c>
      <c r="AG261" s="209">
        <f>+'0BJ PROGR. I-II Y III'!AG262</f>
        <v>0</v>
      </c>
      <c r="AH261" s="209">
        <f>+'0BJ PROGR. I-II Y III'!AH262</f>
        <v>0</v>
      </c>
      <c r="AI261" s="227">
        <f>+'0BJ PROGR. I-II Y III'!AI262</f>
        <v>0</v>
      </c>
      <c r="AJ261" s="208">
        <f t="shared" si="71"/>
        <v>0</v>
      </c>
      <c r="AK261" s="209"/>
      <c r="AL261" s="208">
        <v>0</v>
      </c>
      <c r="AM261" s="209"/>
      <c r="AN261" s="208">
        <f t="shared" si="72"/>
        <v>0</v>
      </c>
      <c r="AX261" s="20"/>
      <c r="AY261" s="20"/>
    </row>
    <row r="262" spans="1:51" s="21" customFormat="1" x14ac:dyDescent="0.25">
      <c r="A262" s="3"/>
      <c r="B262" s="3"/>
      <c r="C262" s="10" t="s">
        <v>1004</v>
      </c>
      <c r="D262" s="3" t="s">
        <v>802</v>
      </c>
      <c r="E262" s="3"/>
      <c r="F262" s="3"/>
      <c r="G262" s="10" t="s">
        <v>1004</v>
      </c>
      <c r="H262"/>
      <c r="I262" s="22" t="s">
        <v>801</v>
      </c>
      <c r="J262" s="23" t="s">
        <v>802</v>
      </c>
      <c r="K262" s="226">
        <f>+'0BJ PROGR. I-II Y III'!K264</f>
        <v>0</v>
      </c>
      <c r="L262" s="209">
        <f>+'0BJ PROGR. I-II Y III'!L263</f>
        <v>0</v>
      </c>
      <c r="M262" s="209">
        <f>+'0BJ PROGR. I-II Y III'!M263</f>
        <v>0</v>
      </c>
      <c r="N262" s="209">
        <f>+'0BJ PROGR. I-II Y III'!N263</f>
        <v>0</v>
      </c>
      <c r="O262" s="208">
        <f t="shared" si="70"/>
        <v>0</v>
      </c>
      <c r="P262" s="42"/>
      <c r="Q262" s="226">
        <f>+'0BJ PROGR. I-II Y III'!Q263</f>
        <v>0</v>
      </c>
      <c r="R262" s="209">
        <f>+'0BJ PROGR. I-II Y III'!R263</f>
        <v>0</v>
      </c>
      <c r="S262" s="209">
        <f>+'0BJ PROGR. I-II Y III'!S263</f>
        <v>0</v>
      </c>
      <c r="T262" s="209">
        <f>+'0BJ PROGR. I-II Y III'!T263</f>
        <v>0</v>
      </c>
      <c r="U262" s="227">
        <f>+'0BJ PROGR. I-II Y III'!U263</f>
        <v>0</v>
      </c>
      <c r="V262" s="243">
        <f>+'0BJ PROGR. I-II Y III'!V263</f>
        <v>0</v>
      </c>
      <c r="W262" s="209">
        <f>+'0BJ PROGR. I-II Y III'!W263</f>
        <v>0</v>
      </c>
      <c r="X262" s="227">
        <f>+'0BJ PROGR. I-II Y III'!X263</f>
        <v>0</v>
      </c>
      <c r="Y262" s="250">
        <f>+'0BJ PROGR. I-II Y III'!Y263</f>
        <v>0</v>
      </c>
      <c r="Z262" s="250">
        <f>+'0BJ PROGR. I-II Y III'!Z263</f>
        <v>0</v>
      </c>
      <c r="AA262" s="250">
        <f>+'0BJ PROGR. I-II Y III'!AA263</f>
        <v>0</v>
      </c>
      <c r="AB262" s="209">
        <f>+'0BJ PROGR. I-II Y III'!AB263</f>
        <v>0</v>
      </c>
      <c r="AC262" s="226">
        <f>+'0BJ PROGR. I-II Y III'!AC263</f>
        <v>0</v>
      </c>
      <c r="AD262" s="209">
        <f>+'0BJ PROGR. I-II Y III'!AD263</f>
        <v>0</v>
      </c>
      <c r="AE262" s="209">
        <f>+'0BJ PROGR. I-II Y III'!AE263</f>
        <v>0</v>
      </c>
      <c r="AF262" s="209">
        <f>+'0BJ PROGR. I-II Y III'!AF263</f>
        <v>0</v>
      </c>
      <c r="AG262" s="209">
        <f>+'0BJ PROGR. I-II Y III'!AG263</f>
        <v>0</v>
      </c>
      <c r="AH262" s="209">
        <f>+'0BJ PROGR. I-II Y III'!AH263</f>
        <v>0</v>
      </c>
      <c r="AI262" s="227">
        <f>+'0BJ PROGR. I-II Y III'!AI263</f>
        <v>0</v>
      </c>
      <c r="AJ262" s="208">
        <f t="shared" si="71"/>
        <v>0</v>
      </c>
      <c r="AK262" s="209"/>
      <c r="AL262" s="208">
        <v>0</v>
      </c>
      <c r="AM262" s="209"/>
      <c r="AN262" s="208">
        <f t="shared" si="72"/>
        <v>0</v>
      </c>
      <c r="AX262" s="20"/>
      <c r="AY262" s="20"/>
    </row>
    <row r="263" spans="1:51" s="21" customFormat="1" x14ac:dyDescent="0.25">
      <c r="A263" s="3"/>
      <c r="B263" s="3"/>
      <c r="C263" s="10" t="s">
        <v>1005</v>
      </c>
      <c r="D263" s="3" t="s">
        <v>1006</v>
      </c>
      <c r="E263" s="3"/>
      <c r="F263" s="3"/>
      <c r="G263" s="10" t="s">
        <v>1005</v>
      </c>
      <c r="H263"/>
      <c r="I263" s="22" t="s">
        <v>803</v>
      </c>
      <c r="J263" s="23" t="s">
        <v>804</v>
      </c>
      <c r="K263" s="226">
        <f>+'0BJ PROGR. I-II Y III'!K265</f>
        <v>0</v>
      </c>
      <c r="L263" s="209">
        <f>+'0BJ PROGR. I-II Y III'!L264</f>
        <v>0</v>
      </c>
      <c r="M263" s="209">
        <f>+'0BJ PROGR. I-II Y III'!M264</f>
        <v>0</v>
      </c>
      <c r="N263" s="209">
        <f>+'0BJ PROGR. I-II Y III'!N264</f>
        <v>0</v>
      </c>
      <c r="O263" s="208">
        <f t="shared" si="70"/>
        <v>0</v>
      </c>
      <c r="P263" s="42"/>
      <c r="Q263" s="226">
        <f>+'0BJ PROGR. I-II Y III'!Q264</f>
        <v>0</v>
      </c>
      <c r="R263" s="209">
        <f>+'0BJ PROGR. I-II Y III'!R264</f>
        <v>0</v>
      </c>
      <c r="S263" s="209">
        <f>+'0BJ PROGR. I-II Y III'!S264</f>
        <v>0</v>
      </c>
      <c r="T263" s="209">
        <f>+'0BJ PROGR. I-II Y III'!T264</f>
        <v>0</v>
      </c>
      <c r="U263" s="227">
        <f>+'0BJ PROGR. I-II Y III'!U264</f>
        <v>0</v>
      </c>
      <c r="V263" s="243">
        <f>+'0BJ PROGR. I-II Y III'!V264</f>
        <v>0</v>
      </c>
      <c r="W263" s="209">
        <f>+'0BJ PROGR. I-II Y III'!W264</f>
        <v>0</v>
      </c>
      <c r="X263" s="227">
        <f>+'0BJ PROGR. I-II Y III'!X264</f>
        <v>0</v>
      </c>
      <c r="Y263" s="250">
        <f>+'0BJ PROGR. I-II Y III'!Y264</f>
        <v>0</v>
      </c>
      <c r="Z263" s="250">
        <f>+'0BJ PROGR. I-II Y III'!Z264</f>
        <v>0</v>
      </c>
      <c r="AA263" s="250">
        <f>+'0BJ PROGR. I-II Y III'!AA264</f>
        <v>0</v>
      </c>
      <c r="AB263" s="209">
        <f>+'0BJ PROGR. I-II Y III'!AB264</f>
        <v>0</v>
      </c>
      <c r="AC263" s="226">
        <f>+'0BJ PROGR. I-II Y III'!AC264</f>
        <v>0</v>
      </c>
      <c r="AD263" s="209">
        <f>+'0BJ PROGR. I-II Y III'!AD264</f>
        <v>0</v>
      </c>
      <c r="AE263" s="209">
        <f>+'0BJ PROGR. I-II Y III'!AE264</f>
        <v>0</v>
      </c>
      <c r="AF263" s="209">
        <f>+'0BJ PROGR. I-II Y III'!AF264</f>
        <v>0</v>
      </c>
      <c r="AG263" s="209">
        <f>+'0BJ PROGR. I-II Y III'!AG264</f>
        <v>0</v>
      </c>
      <c r="AH263" s="209">
        <f>+'0BJ PROGR. I-II Y III'!AH264</f>
        <v>0</v>
      </c>
      <c r="AI263" s="227">
        <f>+'0BJ PROGR. I-II Y III'!AI264</f>
        <v>0</v>
      </c>
      <c r="AJ263" s="208">
        <f t="shared" si="71"/>
        <v>0</v>
      </c>
      <c r="AK263" s="209"/>
      <c r="AL263" s="208">
        <f>+'DETALLE PROG. III'!D228-'DETALLE PROG. III'!D285-'DETALLE PROG. III'!D310-'DETALLE PROG. III'!D357</f>
        <v>168208997.48476234</v>
      </c>
      <c r="AM263" s="209"/>
      <c r="AN263" s="208">
        <f t="shared" si="72"/>
        <v>168208997.48476234</v>
      </c>
      <c r="AX263" s="20"/>
      <c r="AY263" s="20"/>
    </row>
    <row r="264" spans="1:51" s="21" customFormat="1" x14ac:dyDescent="0.25">
      <c r="A264" s="3"/>
      <c r="B264" s="3"/>
      <c r="C264" s="10"/>
      <c r="D264" s="3"/>
      <c r="E264" s="3"/>
      <c r="F264" s="3"/>
      <c r="G264" s="10"/>
      <c r="H264"/>
      <c r="I264" s="22"/>
      <c r="J264" s="23"/>
      <c r="K264" s="226"/>
      <c r="L264" s="209"/>
      <c r="M264" s="209"/>
      <c r="N264" s="209"/>
      <c r="O264" s="208"/>
      <c r="P264" s="42"/>
      <c r="Q264" s="226"/>
      <c r="R264" s="209"/>
      <c r="S264" s="209"/>
      <c r="T264" s="209"/>
      <c r="U264" s="227"/>
      <c r="V264" s="243"/>
      <c r="W264" s="209"/>
      <c r="X264" s="227"/>
      <c r="Y264" s="250"/>
      <c r="Z264" s="250"/>
      <c r="AA264" s="250"/>
      <c r="AB264" s="209"/>
      <c r="AC264" s="226"/>
      <c r="AD264" s="209"/>
      <c r="AE264" s="209"/>
      <c r="AF264" s="209"/>
      <c r="AG264" s="209"/>
      <c r="AH264" s="209"/>
      <c r="AI264" s="227"/>
      <c r="AJ264" s="227"/>
      <c r="AK264" s="209"/>
      <c r="AL264" s="208"/>
      <c r="AM264" s="209"/>
      <c r="AN264" s="208"/>
      <c r="AX264" s="20"/>
      <c r="AY264" s="20"/>
    </row>
    <row r="265" spans="1:51" s="21" customFormat="1" x14ac:dyDescent="0.25">
      <c r="A265" s="3"/>
      <c r="B265" s="5" t="s">
        <v>1007</v>
      </c>
      <c r="C265" s="6" t="s">
        <v>1008</v>
      </c>
      <c r="D265" s="3"/>
      <c r="E265" s="3"/>
      <c r="F265" s="3"/>
      <c r="G265" s="10"/>
      <c r="H265"/>
      <c r="I265" s="22"/>
      <c r="J265" s="23"/>
      <c r="K265" s="207">
        <f>+K266+K281+K282+K287+K288</f>
        <v>0</v>
      </c>
      <c r="L265" s="217">
        <f>+L266+L281+L282+L287+L288</f>
        <v>1800000</v>
      </c>
      <c r="M265" s="217">
        <f>+M266+M281+M282+M287+M288</f>
        <v>43455000</v>
      </c>
      <c r="N265" s="217">
        <f>+N266+N281+N282+N287+N288</f>
        <v>0</v>
      </c>
      <c r="O265" s="214">
        <f>+O266+O281+O282+O287+O288</f>
        <v>45255000</v>
      </c>
      <c r="P265" s="42"/>
      <c r="Q265" s="207">
        <f t="shared" ref="Q265:W265" si="73">+Q266+Q281+Q282+Q287+Q288</f>
        <v>710000</v>
      </c>
      <c r="R265" s="217">
        <f t="shared" si="73"/>
        <v>750000</v>
      </c>
      <c r="S265" s="217">
        <f t="shared" si="73"/>
        <v>0</v>
      </c>
      <c r="T265" s="217">
        <f>+T266+T281+T282+T287+T288</f>
        <v>0</v>
      </c>
      <c r="U265" s="225">
        <f t="shared" si="73"/>
        <v>0</v>
      </c>
      <c r="V265" s="242">
        <f t="shared" si="73"/>
        <v>2364300</v>
      </c>
      <c r="W265" s="217">
        <f t="shared" si="73"/>
        <v>0</v>
      </c>
      <c r="X265" s="225">
        <f t="shared" ref="X265:AI265" si="74">+X266+X281+X282+X287+X288</f>
        <v>2364300</v>
      </c>
      <c r="Y265" s="252">
        <f t="shared" si="74"/>
        <v>0</v>
      </c>
      <c r="Z265" s="252">
        <f t="shared" si="74"/>
        <v>0</v>
      </c>
      <c r="AA265" s="252">
        <f t="shared" si="74"/>
        <v>4492600</v>
      </c>
      <c r="AB265" s="217">
        <f t="shared" si="74"/>
        <v>4492600</v>
      </c>
      <c r="AC265" s="207">
        <f t="shared" si="74"/>
        <v>0</v>
      </c>
      <c r="AD265" s="217">
        <f t="shared" si="74"/>
        <v>0</v>
      </c>
      <c r="AE265" s="217">
        <f t="shared" si="74"/>
        <v>0</v>
      </c>
      <c r="AF265" s="217">
        <f t="shared" si="74"/>
        <v>355000</v>
      </c>
      <c r="AG265" s="217">
        <f t="shared" si="74"/>
        <v>0</v>
      </c>
      <c r="AH265" s="217">
        <f t="shared" si="74"/>
        <v>0</v>
      </c>
      <c r="AI265" s="225">
        <f t="shared" si="74"/>
        <v>0</v>
      </c>
      <c r="AJ265" s="225">
        <f>+AJ266+AJ281+AJ282+AJ287+AJ288</f>
        <v>8671900</v>
      </c>
      <c r="AK265" s="209"/>
      <c r="AL265" s="214">
        <f>+AL266+AL281+AL282+AL287+AL288</f>
        <v>11092479.469999999</v>
      </c>
      <c r="AM265" s="209"/>
      <c r="AN265" s="214">
        <f>+AN266+AN281+AN282+AN287+AN288</f>
        <v>65019379.469999999</v>
      </c>
      <c r="AX265" s="20"/>
      <c r="AY265" s="20"/>
    </row>
    <row r="266" spans="1:51" s="21" customFormat="1" x14ac:dyDescent="0.25">
      <c r="A266" s="3"/>
      <c r="B266" s="5"/>
      <c r="C266" s="10" t="s">
        <v>1009</v>
      </c>
      <c r="D266" s="3" t="s">
        <v>1010</v>
      </c>
      <c r="E266" s="3"/>
      <c r="F266" s="3"/>
      <c r="G266" s="10"/>
      <c r="H266"/>
      <c r="I266" s="22"/>
      <c r="J266" s="23"/>
      <c r="K266" s="207">
        <f>SUM(K268:K278)</f>
        <v>0</v>
      </c>
      <c r="L266" s="217">
        <f>SUM(L268:L278)</f>
        <v>1800000</v>
      </c>
      <c r="M266" s="217">
        <f>SUM(M268:M278)</f>
        <v>20455000</v>
      </c>
      <c r="N266" s="217">
        <f>SUM(N268:N278)</f>
        <v>0</v>
      </c>
      <c r="O266" s="214">
        <f>SUM(O268:O278)</f>
        <v>22255000</v>
      </c>
      <c r="P266" s="42"/>
      <c r="Q266" s="207">
        <f t="shared" ref="Q266:W266" si="75">SUM(Q268:Q278)</f>
        <v>710000</v>
      </c>
      <c r="R266" s="217">
        <f t="shared" si="75"/>
        <v>750000</v>
      </c>
      <c r="S266" s="217">
        <f t="shared" si="75"/>
        <v>0</v>
      </c>
      <c r="T266" s="217">
        <f>SUM(T268:T278)</f>
        <v>0</v>
      </c>
      <c r="U266" s="225">
        <f t="shared" si="75"/>
        <v>0</v>
      </c>
      <c r="V266" s="242">
        <f t="shared" si="75"/>
        <v>2364300</v>
      </c>
      <c r="W266" s="217">
        <f t="shared" si="75"/>
        <v>0</v>
      </c>
      <c r="X266" s="225">
        <f t="shared" ref="X266:AI266" si="76">SUM(X268:X278)</f>
        <v>2364300</v>
      </c>
      <c r="Y266" s="252">
        <f t="shared" si="76"/>
        <v>0</v>
      </c>
      <c r="Z266" s="252">
        <f t="shared" si="76"/>
        <v>0</v>
      </c>
      <c r="AA266" s="252">
        <f t="shared" si="76"/>
        <v>4492600</v>
      </c>
      <c r="AB266" s="217">
        <f t="shared" si="76"/>
        <v>4492600</v>
      </c>
      <c r="AC266" s="207">
        <f t="shared" si="76"/>
        <v>0</v>
      </c>
      <c r="AD266" s="217">
        <f t="shared" si="76"/>
        <v>0</v>
      </c>
      <c r="AE266" s="217">
        <f t="shared" si="76"/>
        <v>0</v>
      </c>
      <c r="AF266" s="217">
        <f t="shared" si="76"/>
        <v>355000</v>
      </c>
      <c r="AG266" s="217">
        <f t="shared" si="76"/>
        <v>0</v>
      </c>
      <c r="AH266" s="217">
        <f t="shared" si="76"/>
        <v>0</v>
      </c>
      <c r="AI266" s="225">
        <f t="shared" si="76"/>
        <v>0</v>
      </c>
      <c r="AJ266" s="225">
        <f>SUM(AJ268:AJ278)</f>
        <v>8671900</v>
      </c>
      <c r="AK266" s="209"/>
      <c r="AL266" s="214">
        <f>SUM(AL268:AL278)</f>
        <v>3592479.4699999997</v>
      </c>
      <c r="AM266" s="209"/>
      <c r="AN266" s="214">
        <f>SUM(AN268:AN278)</f>
        <v>34519379.469999999</v>
      </c>
      <c r="AX266" s="20"/>
      <c r="AY266" s="20"/>
    </row>
    <row r="267" spans="1:51" s="21" customFormat="1" x14ac:dyDescent="0.25">
      <c r="A267" s="3"/>
      <c r="B267" s="3"/>
      <c r="C267" s="1"/>
      <c r="D267" s="1"/>
      <c r="E267" s="3"/>
      <c r="F267" s="3"/>
      <c r="G267" s="5" t="s">
        <v>1009</v>
      </c>
      <c r="H267"/>
      <c r="I267" s="24" t="s">
        <v>805</v>
      </c>
      <c r="J267" s="25" t="s">
        <v>806</v>
      </c>
      <c r="K267" s="211"/>
      <c r="L267" s="210"/>
      <c r="M267" s="210"/>
      <c r="N267" s="210"/>
      <c r="O267" s="206"/>
      <c r="P267" s="42"/>
      <c r="Q267" s="211"/>
      <c r="R267" s="210"/>
      <c r="S267" s="210"/>
      <c r="T267" s="210"/>
      <c r="U267" s="224"/>
      <c r="V267" s="241"/>
      <c r="W267" s="210"/>
      <c r="X267" s="224"/>
      <c r="Y267" s="251"/>
      <c r="Z267" s="251"/>
      <c r="AA267" s="251"/>
      <c r="AB267" s="210"/>
      <c r="AC267" s="211"/>
      <c r="AD267" s="210"/>
      <c r="AE267" s="210"/>
      <c r="AF267" s="210"/>
      <c r="AG267" s="210"/>
      <c r="AH267" s="210"/>
      <c r="AI267" s="224"/>
      <c r="AJ267" s="224"/>
      <c r="AK267" s="209"/>
      <c r="AL267" s="206"/>
      <c r="AM267" s="209"/>
      <c r="AN267" s="206"/>
      <c r="AX267" s="20"/>
      <c r="AY267" s="20"/>
    </row>
    <row r="268" spans="1:51" s="21" customFormat="1" x14ac:dyDescent="0.25">
      <c r="A268" s="3"/>
      <c r="B268" s="3"/>
      <c r="C268" s="3"/>
      <c r="D268" s="3"/>
      <c r="E268" s="3"/>
      <c r="F268" s="3"/>
      <c r="G268" s="10" t="s">
        <v>1009</v>
      </c>
      <c r="H268"/>
      <c r="I268" s="22" t="s">
        <v>807</v>
      </c>
      <c r="J268" s="23" t="s">
        <v>808</v>
      </c>
      <c r="K268" s="226">
        <f>+'0BJ PROGR. I-II Y III'!K269</f>
        <v>0</v>
      </c>
      <c r="L268" s="209">
        <f>+'0BJ PROGR. I-II Y III'!L268</f>
        <v>0</v>
      </c>
      <c r="M268" s="209">
        <f>+'0BJ PROGR. I-II Y III'!M268</f>
        <v>1800000</v>
      </c>
      <c r="N268" s="209">
        <f>+'0BJ PROGR. I-II Y III'!N268</f>
        <v>0</v>
      </c>
      <c r="O268" s="208">
        <f t="shared" ref="O268:O275" si="77">SUM(K268:N268)</f>
        <v>1800000</v>
      </c>
      <c r="P268" s="42"/>
      <c r="Q268" s="226">
        <f>+'0BJ PROGR. I-II Y III'!Q268</f>
        <v>0</v>
      </c>
      <c r="R268" s="209">
        <f>+'0BJ PROGR. I-II Y III'!R268</f>
        <v>0</v>
      </c>
      <c r="S268" s="209">
        <f>+'0BJ PROGR. I-II Y III'!S268</f>
        <v>0</v>
      </c>
      <c r="T268" s="209">
        <f>+'0BJ PROGR. I-II Y III'!T268</f>
        <v>0</v>
      </c>
      <c r="U268" s="227">
        <f>+'0BJ PROGR. I-II Y III'!U268</f>
        <v>0</v>
      </c>
      <c r="V268" s="243">
        <f>+'0BJ PROGR. I-II Y III'!V268</f>
        <v>42600</v>
      </c>
      <c r="W268" s="209">
        <f>+'0BJ PROGR. I-II Y III'!W268</f>
        <v>0</v>
      </c>
      <c r="X268" s="227">
        <f>+'0BJ PROGR. I-II Y III'!X268</f>
        <v>42600</v>
      </c>
      <c r="Y268" s="250">
        <f>+'0BJ PROGR. I-II Y III'!Y268</f>
        <v>0</v>
      </c>
      <c r="Z268" s="250">
        <f>+'0BJ PROGR. I-II Y III'!Z268</f>
        <v>0</v>
      </c>
      <c r="AA268" s="250">
        <f>+'0BJ PROGR. I-II Y III'!AA268</f>
        <v>0</v>
      </c>
      <c r="AB268" s="209">
        <f>+'0BJ PROGR. I-II Y III'!AB268</f>
        <v>0</v>
      </c>
      <c r="AC268" s="226">
        <f>+'0BJ PROGR. I-II Y III'!AC268</f>
        <v>0</v>
      </c>
      <c r="AD268" s="209">
        <f>+'0BJ PROGR. I-II Y III'!AD268</f>
        <v>0</v>
      </c>
      <c r="AE268" s="209">
        <f>+'0BJ PROGR. I-II Y III'!AE268</f>
        <v>0</v>
      </c>
      <c r="AF268" s="209">
        <f>+'0BJ PROGR. I-II Y III'!AF268</f>
        <v>355000</v>
      </c>
      <c r="AG268" s="209">
        <f>+'0BJ PROGR. I-II Y III'!AG268</f>
        <v>0</v>
      </c>
      <c r="AH268" s="209">
        <f>+'0BJ PROGR. I-II Y III'!AH268</f>
        <v>0</v>
      </c>
      <c r="AI268" s="227">
        <f>+'0BJ PROGR. I-II Y III'!AI268</f>
        <v>0</v>
      </c>
      <c r="AJ268" s="208">
        <f t="shared" ref="AJ268:AJ275" si="78">+Q268+R268+S268+T268+U268++X268+AB268+AC268+AD268+AE268+AF268+AG268+AH268+AI268</f>
        <v>397600</v>
      </c>
      <c r="AK268" s="209"/>
      <c r="AL268" s="208">
        <f>+'DETALLE PROG. III'!D137</f>
        <v>0</v>
      </c>
      <c r="AM268" s="209"/>
      <c r="AN268" s="208">
        <f t="shared" ref="AN268:AN275" si="79">+O268+AJ268+AL268</f>
        <v>2197600</v>
      </c>
      <c r="AX268" s="20"/>
      <c r="AY268" s="20"/>
    </row>
    <row r="269" spans="1:51" s="21" customFormat="1" x14ac:dyDescent="0.25">
      <c r="A269" s="3"/>
      <c r="B269" s="3"/>
      <c r="C269" s="3"/>
      <c r="D269" s="3"/>
      <c r="E269" s="3"/>
      <c r="F269" s="3"/>
      <c r="G269" s="10" t="s">
        <v>1009</v>
      </c>
      <c r="H269"/>
      <c r="I269" s="22" t="s">
        <v>809</v>
      </c>
      <c r="J269" s="23" t="s">
        <v>810</v>
      </c>
      <c r="K269" s="226">
        <f>+'0BJ PROGR. I-II Y III'!K270</f>
        <v>0</v>
      </c>
      <c r="L269" s="209">
        <f>+'0BJ PROGR. I-II Y III'!L269</f>
        <v>0</v>
      </c>
      <c r="M269" s="209">
        <f>+'0BJ PROGR. I-II Y III'!M269</f>
        <v>0</v>
      </c>
      <c r="N269" s="209">
        <f>+'0BJ PROGR. I-II Y III'!N269</f>
        <v>0</v>
      </c>
      <c r="O269" s="208">
        <f t="shared" si="77"/>
        <v>0</v>
      </c>
      <c r="P269" s="42"/>
      <c r="Q269" s="226">
        <f>+'0BJ PROGR. I-II Y III'!Q269</f>
        <v>0</v>
      </c>
      <c r="R269" s="209">
        <f>+'0BJ PROGR. I-II Y III'!R269</f>
        <v>0</v>
      </c>
      <c r="S269" s="209">
        <f>+'0BJ PROGR. I-II Y III'!S269</f>
        <v>0</v>
      </c>
      <c r="T269" s="209">
        <f>+'0BJ PROGR. I-II Y III'!T269</f>
        <v>0</v>
      </c>
      <c r="U269" s="227">
        <f>+'0BJ PROGR. I-II Y III'!U269</f>
        <v>0</v>
      </c>
      <c r="V269" s="243">
        <f>+'0BJ PROGR. I-II Y III'!V269</f>
        <v>0</v>
      </c>
      <c r="W269" s="209">
        <f>+'0BJ PROGR. I-II Y III'!W269</f>
        <v>0</v>
      </c>
      <c r="X269" s="227">
        <f>+'0BJ PROGR. I-II Y III'!X269</f>
        <v>0</v>
      </c>
      <c r="Y269" s="250">
        <f>+'0BJ PROGR. I-II Y III'!Y269</f>
        <v>0</v>
      </c>
      <c r="Z269" s="250">
        <f>+'0BJ PROGR. I-II Y III'!Z269</f>
        <v>0</v>
      </c>
      <c r="AA269" s="250">
        <f>+'0BJ PROGR. I-II Y III'!AA269</f>
        <v>0</v>
      </c>
      <c r="AB269" s="209">
        <f>+'0BJ PROGR. I-II Y III'!AB269</f>
        <v>0</v>
      </c>
      <c r="AC269" s="226">
        <f>+'0BJ PROGR. I-II Y III'!AC269</f>
        <v>0</v>
      </c>
      <c r="AD269" s="209">
        <f>+'0BJ PROGR. I-II Y III'!AD269</f>
        <v>0</v>
      </c>
      <c r="AE269" s="209">
        <f>+'0BJ PROGR. I-II Y III'!AE269</f>
        <v>0</v>
      </c>
      <c r="AF269" s="209">
        <f>+'0BJ PROGR. I-II Y III'!AF269</f>
        <v>0</v>
      </c>
      <c r="AG269" s="209">
        <f>+'0BJ PROGR. I-II Y III'!AG269</f>
        <v>0</v>
      </c>
      <c r="AH269" s="209">
        <f>+'0BJ PROGR. I-II Y III'!AH269</f>
        <v>0</v>
      </c>
      <c r="AI269" s="227">
        <f>+'0BJ PROGR. I-II Y III'!AI269</f>
        <v>0</v>
      </c>
      <c r="AJ269" s="208">
        <f t="shared" si="78"/>
        <v>0</v>
      </c>
      <c r="AK269" s="209"/>
      <c r="AL269" s="208">
        <f>+'0BJ PROGR. I-II Y III'!AL269</f>
        <v>0</v>
      </c>
      <c r="AM269" s="209"/>
      <c r="AN269" s="208">
        <f t="shared" si="79"/>
        <v>0</v>
      </c>
      <c r="AX269" s="20"/>
      <c r="AY269" s="20"/>
    </row>
    <row r="270" spans="1:51" s="21" customFormat="1" x14ac:dyDescent="0.25">
      <c r="A270" s="3"/>
      <c r="B270" s="3"/>
      <c r="C270" s="3"/>
      <c r="D270" s="3"/>
      <c r="E270" s="3"/>
      <c r="F270" s="3"/>
      <c r="G270" s="10" t="s">
        <v>1009</v>
      </c>
      <c r="H270"/>
      <c r="I270" s="22" t="s">
        <v>811</v>
      </c>
      <c r="J270" s="23" t="s">
        <v>812</v>
      </c>
      <c r="K270" s="226">
        <f>+'0BJ PROGR. I-II Y III'!K271</f>
        <v>0</v>
      </c>
      <c r="L270" s="209">
        <f>+'0BJ PROGR. I-II Y III'!L270</f>
        <v>0</v>
      </c>
      <c r="M270" s="209">
        <f>+'0BJ PROGR. I-II Y III'!M270</f>
        <v>8650000</v>
      </c>
      <c r="N270" s="209">
        <f>+'0BJ PROGR. I-II Y III'!N270</f>
        <v>0</v>
      </c>
      <c r="O270" s="208">
        <f t="shared" si="77"/>
        <v>8650000</v>
      </c>
      <c r="P270" s="42"/>
      <c r="Q270" s="226">
        <f>+'0BJ PROGR. I-II Y III'!Q270</f>
        <v>0</v>
      </c>
      <c r="R270" s="209">
        <f>+'0BJ PROGR. I-II Y III'!R270</f>
        <v>0</v>
      </c>
      <c r="S270" s="209">
        <f>+'0BJ PROGR. I-II Y III'!S270</f>
        <v>0</v>
      </c>
      <c r="T270" s="209">
        <f>+'0BJ PROGR. I-II Y III'!T270</f>
        <v>0</v>
      </c>
      <c r="U270" s="227">
        <f>+'0BJ PROGR. I-II Y III'!U270</f>
        <v>0</v>
      </c>
      <c r="V270" s="243">
        <f>+'0BJ PROGR. I-II Y III'!V270</f>
        <v>0</v>
      </c>
      <c r="W270" s="209">
        <f>+'0BJ PROGR. I-II Y III'!W270</f>
        <v>0</v>
      </c>
      <c r="X270" s="227">
        <f>+'0BJ PROGR. I-II Y III'!X270</f>
        <v>0</v>
      </c>
      <c r="Y270" s="250">
        <f>+'0BJ PROGR. I-II Y III'!Y270</f>
        <v>0</v>
      </c>
      <c r="Z270" s="250">
        <f>+'0BJ PROGR. I-II Y III'!Z270</f>
        <v>0</v>
      </c>
      <c r="AA270" s="250">
        <f>+'0BJ PROGR. I-II Y III'!AA270</f>
        <v>0</v>
      </c>
      <c r="AB270" s="209">
        <f>+'0BJ PROGR. I-II Y III'!AB270</f>
        <v>0</v>
      </c>
      <c r="AC270" s="226">
        <f>+'0BJ PROGR. I-II Y III'!AC270</f>
        <v>0</v>
      </c>
      <c r="AD270" s="209">
        <f>+'0BJ PROGR. I-II Y III'!AD270</f>
        <v>0</v>
      </c>
      <c r="AE270" s="209">
        <f>+'0BJ PROGR. I-II Y III'!AE270</f>
        <v>0</v>
      </c>
      <c r="AF270" s="209">
        <f>+'0BJ PROGR. I-II Y III'!AF270</f>
        <v>0</v>
      </c>
      <c r="AG270" s="209">
        <f>+'0BJ PROGR. I-II Y III'!AG270</f>
        <v>0</v>
      </c>
      <c r="AH270" s="209">
        <f>+'0BJ PROGR. I-II Y III'!AH270</f>
        <v>0</v>
      </c>
      <c r="AI270" s="227">
        <f>+'0BJ PROGR. I-II Y III'!AI270</f>
        <v>0</v>
      </c>
      <c r="AJ270" s="208">
        <f t="shared" si="78"/>
        <v>0</v>
      </c>
      <c r="AK270" s="209"/>
      <c r="AL270" s="208">
        <f>+'0BJ PROGR. I-II Y III'!AL270</f>
        <v>0</v>
      </c>
      <c r="AM270" s="209"/>
      <c r="AN270" s="208">
        <f t="shared" si="79"/>
        <v>8650000</v>
      </c>
      <c r="AX270" s="20"/>
      <c r="AY270" s="20"/>
    </row>
    <row r="271" spans="1:51" s="21" customFormat="1" x14ac:dyDescent="0.25">
      <c r="A271" s="3"/>
      <c r="B271" s="3"/>
      <c r="C271" s="3"/>
      <c r="D271" s="3"/>
      <c r="E271" s="3"/>
      <c r="F271" s="3"/>
      <c r="G271" s="10" t="s">
        <v>1009</v>
      </c>
      <c r="H271"/>
      <c r="I271" s="22" t="s">
        <v>813</v>
      </c>
      <c r="J271" s="23" t="s">
        <v>814</v>
      </c>
      <c r="K271" s="226">
        <f>+'0BJ PROGR. I-II Y III'!K272</f>
        <v>0</v>
      </c>
      <c r="L271" s="209">
        <f>+'0BJ PROGR. I-II Y III'!L271</f>
        <v>1000000</v>
      </c>
      <c r="M271" s="209">
        <f>+'0BJ PROGR. I-II Y III'!M271</f>
        <v>7035000</v>
      </c>
      <c r="N271" s="209">
        <f>+'0BJ PROGR. I-II Y III'!N271</f>
        <v>0</v>
      </c>
      <c r="O271" s="208">
        <f t="shared" si="77"/>
        <v>8035000</v>
      </c>
      <c r="P271" s="42"/>
      <c r="Q271" s="226">
        <f>+'0BJ PROGR. I-II Y III'!Q271</f>
        <v>0</v>
      </c>
      <c r="R271" s="209">
        <f>+'0BJ PROGR. I-II Y III'!R271</f>
        <v>250000</v>
      </c>
      <c r="S271" s="209">
        <f>+'0BJ PROGR. I-II Y III'!S271</f>
        <v>0</v>
      </c>
      <c r="T271" s="209">
        <f>+'0BJ PROGR. I-II Y III'!T271</f>
        <v>0</v>
      </c>
      <c r="U271" s="227">
        <f>+'0BJ PROGR. I-II Y III'!U271</f>
        <v>0</v>
      </c>
      <c r="V271" s="243">
        <f>+'0BJ PROGR. I-II Y III'!V271</f>
        <v>2321700</v>
      </c>
      <c r="W271" s="209">
        <f>+'0BJ PROGR. I-II Y III'!W271</f>
        <v>0</v>
      </c>
      <c r="X271" s="227">
        <f>+'0BJ PROGR. I-II Y III'!X271</f>
        <v>2321700</v>
      </c>
      <c r="Y271" s="250">
        <f>+'0BJ PROGR. I-II Y III'!Y271</f>
        <v>0</v>
      </c>
      <c r="Z271" s="250">
        <f>+'0BJ PROGR. I-II Y III'!Z271</f>
        <v>0</v>
      </c>
      <c r="AA271" s="250">
        <f>+'0BJ PROGR. I-II Y III'!AA271</f>
        <v>0</v>
      </c>
      <c r="AB271" s="209">
        <f>+'0BJ PROGR. I-II Y III'!AB271</f>
        <v>0</v>
      </c>
      <c r="AC271" s="226">
        <f>+'0BJ PROGR. I-II Y III'!AC271</f>
        <v>0</v>
      </c>
      <c r="AD271" s="209">
        <f>+'0BJ PROGR. I-II Y III'!AD271</f>
        <v>0</v>
      </c>
      <c r="AE271" s="209">
        <f>+'0BJ PROGR. I-II Y III'!AE271</f>
        <v>0</v>
      </c>
      <c r="AF271" s="209">
        <f>+'0BJ PROGR. I-II Y III'!AF271</f>
        <v>0</v>
      </c>
      <c r="AG271" s="209">
        <f>+'0BJ PROGR. I-II Y III'!AG271</f>
        <v>0</v>
      </c>
      <c r="AH271" s="209">
        <f>+'0BJ PROGR. I-II Y III'!AH271</f>
        <v>0</v>
      </c>
      <c r="AI271" s="227">
        <f>+'0BJ PROGR. I-II Y III'!AI271</f>
        <v>0</v>
      </c>
      <c r="AJ271" s="208">
        <f t="shared" si="78"/>
        <v>2571700</v>
      </c>
      <c r="AK271" s="209"/>
      <c r="AL271" s="208">
        <f>+'0BJ PROGR. I-II Y III'!AL271</f>
        <v>0</v>
      </c>
      <c r="AM271" s="209"/>
      <c r="AN271" s="208">
        <f t="shared" si="79"/>
        <v>10606700</v>
      </c>
      <c r="AX271" s="20"/>
      <c r="AY271" s="20"/>
    </row>
    <row r="272" spans="1:51" s="21" customFormat="1" x14ac:dyDescent="0.25">
      <c r="A272" s="3"/>
      <c r="B272" s="3"/>
      <c r="C272" s="3"/>
      <c r="D272" s="3"/>
      <c r="E272" s="3"/>
      <c r="F272" s="3"/>
      <c r="G272" s="10" t="s">
        <v>1009</v>
      </c>
      <c r="H272"/>
      <c r="I272" s="22" t="s">
        <v>815</v>
      </c>
      <c r="J272" s="27" t="s">
        <v>816</v>
      </c>
      <c r="K272" s="226">
        <f>+'0BJ PROGR. I-II Y III'!K273</f>
        <v>0</v>
      </c>
      <c r="L272" s="209">
        <f>+'0BJ PROGR. I-II Y III'!L272</f>
        <v>800000</v>
      </c>
      <c r="M272" s="209">
        <f>+'0BJ PROGR. I-II Y III'!M272</f>
        <v>2970000</v>
      </c>
      <c r="N272" s="209">
        <f>+'0BJ PROGR. I-II Y III'!N272</f>
        <v>0</v>
      </c>
      <c r="O272" s="208">
        <f t="shared" si="77"/>
        <v>3770000</v>
      </c>
      <c r="P272" s="42"/>
      <c r="Q272" s="226">
        <f>+'0BJ PROGR. I-II Y III'!Q272</f>
        <v>0</v>
      </c>
      <c r="R272" s="209">
        <f>+'0BJ PROGR. I-II Y III'!R272</f>
        <v>500000</v>
      </c>
      <c r="S272" s="209">
        <f>+'0BJ PROGR. I-II Y III'!S272</f>
        <v>0</v>
      </c>
      <c r="T272" s="209">
        <f>+'0BJ PROGR. I-II Y III'!T272</f>
        <v>0</v>
      </c>
      <c r="U272" s="227">
        <f>+'0BJ PROGR. I-II Y III'!U272</f>
        <v>0</v>
      </c>
      <c r="V272" s="243">
        <f>+'0BJ PROGR. I-II Y III'!V272</f>
        <v>0</v>
      </c>
      <c r="W272" s="209">
        <f>+'0BJ PROGR. I-II Y III'!W272</f>
        <v>0</v>
      </c>
      <c r="X272" s="227">
        <f>+'0BJ PROGR. I-II Y III'!X272</f>
        <v>0</v>
      </c>
      <c r="Y272" s="250">
        <f>+'0BJ PROGR. I-II Y III'!Y272</f>
        <v>0</v>
      </c>
      <c r="Z272" s="250">
        <f>+'0BJ PROGR. I-II Y III'!Z272</f>
        <v>0</v>
      </c>
      <c r="AA272" s="250">
        <f>+'0BJ PROGR. I-II Y III'!AA272</f>
        <v>0</v>
      </c>
      <c r="AB272" s="209">
        <f>+'0BJ PROGR. I-II Y III'!AB272</f>
        <v>0</v>
      </c>
      <c r="AC272" s="226">
        <f>+'0BJ PROGR. I-II Y III'!AC272</f>
        <v>0</v>
      </c>
      <c r="AD272" s="209">
        <f>+'0BJ PROGR. I-II Y III'!AD272</f>
        <v>0</v>
      </c>
      <c r="AE272" s="209">
        <f>+'0BJ PROGR. I-II Y III'!AE272</f>
        <v>0</v>
      </c>
      <c r="AF272" s="209">
        <f>+'0BJ PROGR. I-II Y III'!AF272</f>
        <v>0</v>
      </c>
      <c r="AG272" s="209">
        <f>+'0BJ PROGR. I-II Y III'!AG272</f>
        <v>0</v>
      </c>
      <c r="AH272" s="209">
        <f>+'0BJ PROGR. I-II Y III'!AH272</f>
        <v>0</v>
      </c>
      <c r="AI272" s="227">
        <f>+'0BJ PROGR. I-II Y III'!AI272</f>
        <v>0</v>
      </c>
      <c r="AJ272" s="208">
        <f t="shared" si="78"/>
        <v>500000</v>
      </c>
      <c r="AK272" s="209"/>
      <c r="AL272" s="208">
        <f>+'0BJ PROGR. I-II Y III'!AL272</f>
        <v>497000</v>
      </c>
      <c r="AM272" s="209"/>
      <c r="AN272" s="208">
        <f t="shared" si="79"/>
        <v>4767000</v>
      </c>
      <c r="AX272" s="20"/>
      <c r="AY272" s="20"/>
    </row>
    <row r="273" spans="1:51" s="21" customFormat="1" x14ac:dyDescent="0.25">
      <c r="A273" s="3"/>
      <c r="B273" s="3"/>
      <c r="C273" s="3"/>
      <c r="D273" s="3"/>
      <c r="E273" s="3"/>
      <c r="F273" s="3"/>
      <c r="G273" s="10" t="s">
        <v>1009</v>
      </c>
      <c r="H273"/>
      <c r="I273" s="22" t="s">
        <v>817</v>
      </c>
      <c r="J273" s="23" t="s">
        <v>818</v>
      </c>
      <c r="K273" s="226">
        <f>+'0BJ PROGR. I-II Y III'!K274</f>
        <v>0</v>
      </c>
      <c r="L273" s="209">
        <f>+'0BJ PROGR. I-II Y III'!L273</f>
        <v>0</v>
      </c>
      <c r="M273" s="209">
        <f>+'0BJ PROGR. I-II Y III'!M273</f>
        <v>0</v>
      </c>
      <c r="N273" s="209">
        <f>+'0BJ PROGR. I-II Y III'!N273</f>
        <v>0</v>
      </c>
      <c r="O273" s="208">
        <f t="shared" si="77"/>
        <v>0</v>
      </c>
      <c r="P273" s="42"/>
      <c r="Q273" s="226">
        <f>+'0BJ PROGR. I-II Y III'!Q273</f>
        <v>0</v>
      </c>
      <c r="R273" s="209">
        <f>+'0BJ PROGR. I-II Y III'!R273</f>
        <v>0</v>
      </c>
      <c r="S273" s="209">
        <f>+'0BJ PROGR. I-II Y III'!S273</f>
        <v>0</v>
      </c>
      <c r="T273" s="209">
        <f>+'0BJ PROGR. I-II Y III'!T273</f>
        <v>0</v>
      </c>
      <c r="U273" s="227">
        <f>+'0BJ PROGR. I-II Y III'!U273</f>
        <v>0</v>
      </c>
      <c r="V273" s="243">
        <f>+'0BJ PROGR. I-II Y III'!V273</f>
        <v>0</v>
      </c>
      <c r="W273" s="209">
        <f>+'0BJ PROGR. I-II Y III'!W273</f>
        <v>0</v>
      </c>
      <c r="X273" s="227">
        <f>+'0BJ PROGR. I-II Y III'!X273</f>
        <v>0</v>
      </c>
      <c r="Y273" s="250">
        <f>+'0BJ PROGR. I-II Y III'!Y273</f>
        <v>0</v>
      </c>
      <c r="Z273" s="250">
        <f>+'0BJ PROGR. I-II Y III'!Z273</f>
        <v>0</v>
      </c>
      <c r="AA273" s="250">
        <f>+'0BJ PROGR. I-II Y III'!AA273</f>
        <v>0</v>
      </c>
      <c r="AB273" s="209">
        <f>+'0BJ PROGR. I-II Y III'!AB273</f>
        <v>0</v>
      </c>
      <c r="AC273" s="226">
        <f>+'0BJ PROGR. I-II Y III'!AC273</f>
        <v>0</v>
      </c>
      <c r="AD273" s="209">
        <f>+'0BJ PROGR. I-II Y III'!AD273</f>
        <v>0</v>
      </c>
      <c r="AE273" s="209">
        <f>+'0BJ PROGR. I-II Y III'!AE273</f>
        <v>0</v>
      </c>
      <c r="AF273" s="209">
        <f>+'0BJ PROGR. I-II Y III'!AF273</f>
        <v>0</v>
      </c>
      <c r="AG273" s="209">
        <f>+'0BJ PROGR. I-II Y III'!AG273</f>
        <v>0</v>
      </c>
      <c r="AH273" s="209">
        <f>+'0BJ PROGR. I-II Y III'!AH273</f>
        <v>0</v>
      </c>
      <c r="AI273" s="227">
        <f>+'0BJ PROGR. I-II Y III'!AI273</f>
        <v>0</v>
      </c>
      <c r="AJ273" s="208">
        <f t="shared" si="78"/>
        <v>0</v>
      </c>
      <c r="AK273" s="209"/>
      <c r="AL273" s="208">
        <f>+'0BJ PROGR. I-II Y III'!AL273</f>
        <v>1455479.47</v>
      </c>
      <c r="AM273" s="209"/>
      <c r="AN273" s="208">
        <f t="shared" si="79"/>
        <v>1455479.47</v>
      </c>
      <c r="AX273" s="20"/>
      <c r="AY273" s="20"/>
    </row>
    <row r="274" spans="1:51" s="21" customFormat="1" x14ac:dyDescent="0.25">
      <c r="A274" s="3"/>
      <c r="B274" s="3"/>
      <c r="C274" s="3"/>
      <c r="D274" s="3"/>
      <c r="E274" s="3"/>
      <c r="F274" s="3"/>
      <c r="G274" s="10" t="s">
        <v>1009</v>
      </c>
      <c r="H274"/>
      <c r="I274" s="22" t="s">
        <v>819</v>
      </c>
      <c r="J274" s="23" t="s">
        <v>820</v>
      </c>
      <c r="K274" s="226">
        <f>+'0BJ PROGR. I-II Y III'!K275</f>
        <v>0</v>
      </c>
      <c r="L274" s="209">
        <f>+'0BJ PROGR. I-II Y III'!L274</f>
        <v>0</v>
      </c>
      <c r="M274" s="209">
        <f>+'0BJ PROGR. I-II Y III'!M274</f>
        <v>0</v>
      </c>
      <c r="N274" s="209">
        <f>+'0BJ PROGR. I-II Y III'!N274</f>
        <v>0</v>
      </c>
      <c r="O274" s="208">
        <f t="shared" si="77"/>
        <v>0</v>
      </c>
      <c r="P274" s="42"/>
      <c r="Q274" s="226">
        <f>+'0BJ PROGR. I-II Y III'!Q274</f>
        <v>0</v>
      </c>
      <c r="R274" s="209">
        <f>+'0BJ PROGR. I-II Y III'!R274</f>
        <v>0</v>
      </c>
      <c r="S274" s="209">
        <f>+'0BJ PROGR. I-II Y III'!S274</f>
        <v>0</v>
      </c>
      <c r="T274" s="209">
        <f>+'0BJ PROGR. I-II Y III'!T274</f>
        <v>0</v>
      </c>
      <c r="U274" s="227">
        <f>+'0BJ PROGR. I-II Y III'!U274</f>
        <v>0</v>
      </c>
      <c r="V274" s="243">
        <f>+'0BJ PROGR. I-II Y III'!V274</f>
        <v>0</v>
      </c>
      <c r="W274" s="209">
        <f>+'0BJ PROGR. I-II Y III'!W274</f>
        <v>0</v>
      </c>
      <c r="X274" s="227">
        <f>+'0BJ PROGR. I-II Y III'!X274</f>
        <v>0</v>
      </c>
      <c r="Y274" s="250">
        <f>+'0BJ PROGR. I-II Y III'!Y274</f>
        <v>0</v>
      </c>
      <c r="Z274" s="250">
        <f>+'0BJ PROGR. I-II Y III'!Z274</f>
        <v>0</v>
      </c>
      <c r="AA274" s="250">
        <f>+'0BJ PROGR. I-II Y III'!AA274</f>
        <v>0</v>
      </c>
      <c r="AB274" s="209">
        <f>+'0BJ PROGR. I-II Y III'!AB274</f>
        <v>0</v>
      </c>
      <c r="AC274" s="226">
        <f>+'0BJ PROGR. I-II Y III'!AC274</f>
        <v>0</v>
      </c>
      <c r="AD274" s="209">
        <f>+'0BJ PROGR. I-II Y III'!AD274</f>
        <v>0</v>
      </c>
      <c r="AE274" s="209">
        <f>+'0BJ PROGR. I-II Y III'!AE274</f>
        <v>0</v>
      </c>
      <c r="AF274" s="209">
        <f>+'0BJ PROGR. I-II Y III'!AF274</f>
        <v>0</v>
      </c>
      <c r="AG274" s="209">
        <f>+'0BJ PROGR. I-II Y III'!AG274</f>
        <v>0</v>
      </c>
      <c r="AH274" s="209">
        <f>+'0BJ PROGR. I-II Y III'!AH274</f>
        <v>0</v>
      </c>
      <c r="AI274" s="227">
        <f>+'0BJ PROGR. I-II Y III'!AI274</f>
        <v>0</v>
      </c>
      <c r="AJ274" s="208">
        <f t="shared" si="78"/>
        <v>0</v>
      </c>
      <c r="AK274" s="209"/>
      <c r="AL274" s="208">
        <f>+'0BJ PROGR. I-II Y III'!AL274</f>
        <v>0</v>
      </c>
      <c r="AM274" s="209"/>
      <c r="AN274" s="208">
        <f t="shared" si="79"/>
        <v>0</v>
      </c>
      <c r="AX274" s="20"/>
      <c r="AY274" s="20"/>
    </row>
    <row r="275" spans="1:51" s="21" customFormat="1" x14ac:dyDescent="0.25">
      <c r="A275" s="3"/>
      <c r="B275" s="3"/>
      <c r="C275" s="3"/>
      <c r="D275" s="3"/>
      <c r="E275" s="3"/>
      <c r="F275" s="3"/>
      <c r="G275" s="10" t="s">
        <v>1009</v>
      </c>
      <c r="H275"/>
      <c r="I275" s="22" t="s">
        <v>821</v>
      </c>
      <c r="J275" s="23" t="s">
        <v>822</v>
      </c>
      <c r="K275" s="226">
        <f>+'0BJ PROGR. I-II Y III'!K276</f>
        <v>0</v>
      </c>
      <c r="L275" s="209">
        <f>+'0BJ PROGR. I-II Y III'!L275</f>
        <v>0</v>
      </c>
      <c r="M275" s="209">
        <f>+'0BJ PROGR. I-II Y III'!M275</f>
        <v>0</v>
      </c>
      <c r="N275" s="209">
        <f>+'0BJ PROGR. I-II Y III'!N275</f>
        <v>0</v>
      </c>
      <c r="O275" s="208">
        <f t="shared" si="77"/>
        <v>0</v>
      </c>
      <c r="P275" s="42"/>
      <c r="Q275" s="226">
        <f>+'0BJ PROGR. I-II Y III'!Q275</f>
        <v>710000</v>
      </c>
      <c r="R275" s="209">
        <f>+'0BJ PROGR. I-II Y III'!R275</f>
        <v>0</v>
      </c>
      <c r="S275" s="209">
        <f>+'0BJ PROGR. I-II Y III'!S275</f>
        <v>0</v>
      </c>
      <c r="T275" s="209">
        <f>+'0BJ PROGR. I-II Y III'!T275</f>
        <v>0</v>
      </c>
      <c r="U275" s="227">
        <f>+'0BJ PROGR. I-II Y III'!U275</f>
        <v>0</v>
      </c>
      <c r="V275" s="243">
        <f>+'0BJ PROGR. I-II Y III'!V275</f>
        <v>0</v>
      </c>
      <c r="W275" s="209">
        <f>+'0BJ PROGR. I-II Y III'!W275</f>
        <v>0</v>
      </c>
      <c r="X275" s="227">
        <f>+'0BJ PROGR. I-II Y III'!X275</f>
        <v>0</v>
      </c>
      <c r="Y275" s="250">
        <f>+'0BJ PROGR. I-II Y III'!Y275</f>
        <v>0</v>
      </c>
      <c r="Z275" s="250">
        <f>+'0BJ PROGR. I-II Y III'!Z275</f>
        <v>0</v>
      </c>
      <c r="AA275" s="250">
        <f>+'0BJ PROGR. I-II Y III'!AA275</f>
        <v>4492600</v>
      </c>
      <c r="AB275" s="209">
        <f>+'0BJ PROGR. I-II Y III'!AB275</f>
        <v>4492600</v>
      </c>
      <c r="AC275" s="226">
        <f>+'0BJ PROGR. I-II Y III'!AC275</f>
        <v>0</v>
      </c>
      <c r="AD275" s="209">
        <f>+'0BJ PROGR. I-II Y III'!AD275</f>
        <v>0</v>
      </c>
      <c r="AE275" s="209">
        <f>+'0BJ PROGR. I-II Y III'!AE275</f>
        <v>0</v>
      </c>
      <c r="AF275" s="209">
        <f>+'0BJ PROGR. I-II Y III'!AF275</f>
        <v>0</v>
      </c>
      <c r="AG275" s="209">
        <f>+'0BJ PROGR. I-II Y III'!AG275</f>
        <v>0</v>
      </c>
      <c r="AH275" s="209">
        <f>+'0BJ PROGR. I-II Y III'!AH275</f>
        <v>0</v>
      </c>
      <c r="AI275" s="227">
        <f>+'0BJ PROGR. I-II Y III'!AI275</f>
        <v>0</v>
      </c>
      <c r="AJ275" s="208">
        <f t="shared" si="78"/>
        <v>5202600</v>
      </c>
      <c r="AK275" s="209"/>
      <c r="AL275" s="208">
        <f>+'DETALLE PROG. III'!D142+'DETALLE PROG. III'!D361</f>
        <v>1640000</v>
      </c>
      <c r="AM275" s="209"/>
      <c r="AN275" s="208">
        <f t="shared" si="79"/>
        <v>6842600</v>
      </c>
      <c r="AX275" s="20"/>
      <c r="AY275" s="20"/>
    </row>
    <row r="276" spans="1:51" s="21" customFormat="1" x14ac:dyDescent="0.25">
      <c r="A276" s="3"/>
      <c r="B276" s="3"/>
      <c r="C276" s="3"/>
      <c r="D276" s="3"/>
      <c r="E276" s="3"/>
      <c r="F276" s="3"/>
      <c r="G276" s="10"/>
      <c r="H276"/>
      <c r="I276" s="22"/>
      <c r="J276" s="28"/>
      <c r="K276" s="226"/>
      <c r="L276" s="209"/>
      <c r="M276" s="209"/>
      <c r="N276" s="209"/>
      <c r="O276" s="208"/>
      <c r="P276" s="42"/>
      <c r="Q276" s="226"/>
      <c r="R276" s="209"/>
      <c r="S276" s="209"/>
      <c r="T276" s="209"/>
      <c r="U276" s="227"/>
      <c r="V276" s="243"/>
      <c r="W276" s="209"/>
      <c r="X276" s="227"/>
      <c r="Y276" s="250"/>
      <c r="Z276" s="250"/>
      <c r="AA276" s="250"/>
      <c r="AB276" s="209"/>
      <c r="AC276" s="226"/>
      <c r="AD276" s="209"/>
      <c r="AE276" s="209"/>
      <c r="AF276" s="209"/>
      <c r="AG276" s="209"/>
      <c r="AH276" s="209"/>
      <c r="AI276" s="227"/>
      <c r="AJ276" s="227"/>
      <c r="AK276" s="209"/>
      <c r="AL276" s="208"/>
      <c r="AM276" s="209"/>
      <c r="AN276" s="208"/>
      <c r="AX276" s="20"/>
      <c r="AY276" s="20"/>
    </row>
    <row r="277" spans="1:51" s="21" customFormat="1" x14ac:dyDescent="0.25">
      <c r="A277" s="3"/>
      <c r="B277" s="3"/>
      <c r="C277" s="3"/>
      <c r="D277" s="3"/>
      <c r="E277" s="3"/>
      <c r="F277" s="3"/>
      <c r="G277" s="5" t="s">
        <v>1009</v>
      </c>
      <c r="H277"/>
      <c r="I277" s="24" t="s">
        <v>823</v>
      </c>
      <c r="J277" s="25" t="s">
        <v>824</v>
      </c>
      <c r="K277" s="211"/>
      <c r="L277" s="210"/>
      <c r="M277" s="210"/>
      <c r="N277" s="210"/>
      <c r="O277" s="206"/>
      <c r="P277" s="42"/>
      <c r="Q277" s="211"/>
      <c r="R277" s="210"/>
      <c r="S277" s="210"/>
      <c r="T277" s="210"/>
      <c r="U277" s="224"/>
      <c r="V277" s="241"/>
      <c r="W277" s="210"/>
      <c r="X277" s="224"/>
      <c r="Y277" s="251"/>
      <c r="Z277" s="251"/>
      <c r="AA277" s="251"/>
      <c r="AB277" s="210"/>
      <c r="AC277" s="211"/>
      <c r="AD277" s="210"/>
      <c r="AE277" s="210"/>
      <c r="AF277" s="210"/>
      <c r="AG277" s="210"/>
      <c r="AH277" s="210"/>
      <c r="AI277" s="224"/>
      <c r="AJ277" s="224"/>
      <c r="AK277" s="209"/>
      <c r="AL277" s="206"/>
      <c r="AM277" s="209"/>
      <c r="AN277" s="206"/>
      <c r="AX277" s="20"/>
      <c r="AY277" s="20"/>
    </row>
    <row r="278" spans="1:51" s="21" customFormat="1" x14ac:dyDescent="0.25">
      <c r="A278" s="3"/>
      <c r="B278" s="3"/>
      <c r="C278" s="3"/>
      <c r="D278" s="3"/>
      <c r="E278" s="3"/>
      <c r="F278" s="3"/>
      <c r="G278" s="10" t="s">
        <v>1009</v>
      </c>
      <c r="H278"/>
      <c r="I278" s="22" t="s">
        <v>825</v>
      </c>
      <c r="J278" s="23" t="s">
        <v>826</v>
      </c>
      <c r="K278" s="226">
        <f>+'0BJ PROGR. I-II Y III'!K279</f>
        <v>0</v>
      </c>
      <c r="L278" s="209">
        <f>+'0BJ PROGR. I-II Y III'!L278</f>
        <v>0</v>
      </c>
      <c r="M278" s="209">
        <f>+'0BJ PROGR. I-II Y III'!M278</f>
        <v>0</v>
      </c>
      <c r="N278" s="209">
        <f>+'0BJ PROGR. I-II Y III'!N278</f>
        <v>0</v>
      </c>
      <c r="O278" s="208">
        <f>SUM(K278:N278)</f>
        <v>0</v>
      </c>
      <c r="P278" s="42"/>
      <c r="Q278" s="226">
        <f>+'0BJ PROGR. I-II Y III'!Q278</f>
        <v>0</v>
      </c>
      <c r="R278" s="209">
        <f>+'0BJ PROGR. I-II Y III'!R278</f>
        <v>0</v>
      </c>
      <c r="S278" s="209">
        <f>+'0BJ PROGR. I-II Y III'!S278</f>
        <v>0</v>
      </c>
      <c r="T278" s="209">
        <f>+'0BJ PROGR. I-II Y III'!T278</f>
        <v>0</v>
      </c>
      <c r="U278" s="227">
        <f>+'0BJ PROGR. I-II Y III'!U278</f>
        <v>0</v>
      </c>
      <c r="V278" s="243">
        <f>+'0BJ PROGR. I-II Y III'!V278</f>
        <v>0</v>
      </c>
      <c r="W278" s="209">
        <f>+'0BJ PROGR. I-II Y III'!W278</f>
        <v>0</v>
      </c>
      <c r="X278" s="227">
        <f>+'0BJ PROGR. I-II Y III'!X278</f>
        <v>0</v>
      </c>
      <c r="Y278" s="250">
        <f>+'0BJ PROGR. I-II Y III'!Y278</f>
        <v>0</v>
      </c>
      <c r="Z278" s="250">
        <f>+'0BJ PROGR. I-II Y III'!Z278</f>
        <v>0</v>
      </c>
      <c r="AA278" s="250">
        <f>+'0BJ PROGR. I-II Y III'!AA278</f>
        <v>0</v>
      </c>
      <c r="AB278" s="209">
        <f>+'0BJ PROGR. I-II Y III'!AB278</f>
        <v>0</v>
      </c>
      <c r="AC278" s="226">
        <f>+'0BJ PROGR. I-II Y III'!AC278</f>
        <v>0</v>
      </c>
      <c r="AD278" s="209">
        <f>+'0BJ PROGR. I-II Y III'!AD278</f>
        <v>0</v>
      </c>
      <c r="AE278" s="209">
        <f>+'0BJ PROGR. I-II Y III'!AE278</f>
        <v>0</v>
      </c>
      <c r="AF278" s="209">
        <f>+'0BJ PROGR. I-II Y III'!AF278</f>
        <v>0</v>
      </c>
      <c r="AG278" s="209">
        <f>+'0BJ PROGR. I-II Y III'!AG278</f>
        <v>0</v>
      </c>
      <c r="AH278" s="209">
        <f>+'0BJ PROGR. I-II Y III'!AH278</f>
        <v>0</v>
      </c>
      <c r="AI278" s="227">
        <f>+'0BJ PROGR. I-II Y III'!AI278</f>
        <v>0</v>
      </c>
      <c r="AJ278" s="208">
        <f>+Q278+R278+S278+T278+U278++X278+AB278+AC278+AD278+AE278+AF278+AG278+AH278+AI278</f>
        <v>0</v>
      </c>
      <c r="AK278" s="209"/>
      <c r="AL278" s="208">
        <f>+S278+T278+U278+V278+W278+Z278+AD278+AE278+AF278+AG278+AH278+AI278+AJ278+AK278</f>
        <v>0</v>
      </c>
      <c r="AM278" s="209"/>
      <c r="AN278" s="208">
        <f>+O278+AJ278+AL278</f>
        <v>0</v>
      </c>
      <c r="AX278" s="20"/>
      <c r="AY278" s="20"/>
    </row>
    <row r="279" spans="1:51" s="21" customFormat="1" x14ac:dyDescent="0.25">
      <c r="A279" s="3"/>
      <c r="B279" s="3"/>
      <c r="C279" s="3"/>
      <c r="D279" s="3"/>
      <c r="E279" s="3"/>
      <c r="F279" s="3"/>
      <c r="G279" s="10" t="s">
        <v>14</v>
      </c>
      <c r="H279"/>
      <c r="I279" s="22"/>
      <c r="J279" s="23"/>
      <c r="K279" s="226"/>
      <c r="L279" s="209"/>
      <c r="M279" s="209"/>
      <c r="N279" s="209"/>
      <c r="O279" s="208"/>
      <c r="P279" s="42"/>
      <c r="Q279" s="226"/>
      <c r="R279" s="209"/>
      <c r="S279" s="209"/>
      <c r="T279" s="209"/>
      <c r="U279" s="227"/>
      <c r="V279" s="243"/>
      <c r="W279" s="209"/>
      <c r="X279" s="227"/>
      <c r="Y279" s="250"/>
      <c r="Z279" s="250"/>
      <c r="AA279" s="250"/>
      <c r="AB279" s="209"/>
      <c r="AC279" s="226"/>
      <c r="AD279" s="209"/>
      <c r="AE279" s="209"/>
      <c r="AF279" s="209"/>
      <c r="AG279" s="209"/>
      <c r="AH279" s="209"/>
      <c r="AI279" s="227"/>
      <c r="AJ279" s="227"/>
      <c r="AK279" s="209"/>
      <c r="AL279" s="208"/>
      <c r="AM279" s="209"/>
      <c r="AN279" s="208"/>
      <c r="AX279" s="20"/>
      <c r="AY279" s="20"/>
    </row>
    <row r="280" spans="1:51" s="21" customFormat="1" x14ac:dyDescent="0.25">
      <c r="A280" s="3"/>
      <c r="B280" s="3"/>
      <c r="C280" s="3"/>
      <c r="D280" s="3"/>
      <c r="E280" s="3"/>
      <c r="F280" s="3"/>
      <c r="G280" s="10" t="s">
        <v>14</v>
      </c>
      <c r="H280"/>
      <c r="I280" s="24" t="s">
        <v>827</v>
      </c>
      <c r="J280" s="25" t="s">
        <v>828</v>
      </c>
      <c r="K280" s="211"/>
      <c r="L280" s="210"/>
      <c r="M280" s="210"/>
      <c r="N280" s="210"/>
      <c r="O280" s="206"/>
      <c r="P280" s="42"/>
      <c r="Q280" s="211"/>
      <c r="R280" s="210"/>
      <c r="S280" s="210"/>
      <c r="T280" s="210"/>
      <c r="U280" s="224"/>
      <c r="V280" s="241"/>
      <c r="W280" s="210"/>
      <c r="X280" s="224"/>
      <c r="Y280" s="251"/>
      <c r="Z280" s="251"/>
      <c r="AA280" s="251"/>
      <c r="AB280" s="210"/>
      <c r="AC280" s="211"/>
      <c r="AD280" s="210"/>
      <c r="AE280" s="210"/>
      <c r="AF280" s="210"/>
      <c r="AG280" s="210"/>
      <c r="AH280" s="210"/>
      <c r="AI280" s="224"/>
      <c r="AJ280" s="224"/>
      <c r="AK280" s="209"/>
      <c r="AL280" s="206"/>
      <c r="AM280" s="209"/>
      <c r="AN280" s="206"/>
      <c r="AX280" s="20"/>
      <c r="AY280" s="20"/>
    </row>
    <row r="281" spans="1:51" s="21" customFormat="1" x14ac:dyDescent="0.25">
      <c r="A281" s="3"/>
      <c r="B281" s="3"/>
      <c r="C281" s="10" t="s">
        <v>1011</v>
      </c>
      <c r="D281" s="3" t="s">
        <v>830</v>
      </c>
      <c r="E281" s="3"/>
      <c r="F281" s="3"/>
      <c r="G281" s="10" t="s">
        <v>1011</v>
      </c>
      <c r="H281"/>
      <c r="I281" s="22" t="s">
        <v>829</v>
      </c>
      <c r="J281" s="23" t="s">
        <v>830</v>
      </c>
      <c r="K281" s="226">
        <f>+'0BJ PROGR. I-II Y III'!K282</f>
        <v>0</v>
      </c>
      <c r="L281" s="209">
        <f>+'0BJ PROGR. I-II Y III'!L281</f>
        <v>0</v>
      </c>
      <c r="M281" s="209">
        <f>+'0BJ PROGR. I-II Y III'!O281</f>
        <v>0</v>
      </c>
      <c r="N281" s="209">
        <f>+'0BJ PROGR. I-II Y III'!N281</f>
        <v>0</v>
      </c>
      <c r="O281" s="208">
        <f>SUM(K281:N281)</f>
        <v>0</v>
      </c>
      <c r="P281" s="42"/>
      <c r="Q281" s="226">
        <f>+'0BJ PROGR. I-II Y III'!Q281</f>
        <v>0</v>
      </c>
      <c r="R281" s="209">
        <f>+'0BJ PROGR. I-II Y III'!R281</f>
        <v>0</v>
      </c>
      <c r="S281" s="209">
        <f>+'0BJ PROGR. I-II Y III'!S281</f>
        <v>0</v>
      </c>
      <c r="T281" s="209">
        <f>+'0BJ PROGR. I-II Y III'!T281</f>
        <v>0</v>
      </c>
      <c r="U281" s="227">
        <f>+'0BJ PROGR. I-II Y III'!U281</f>
        <v>0</v>
      </c>
      <c r="V281" s="243">
        <f>+'0BJ PROGR. I-II Y III'!V281</f>
        <v>0</v>
      </c>
      <c r="W281" s="209">
        <f>+'0BJ PROGR. I-II Y III'!W281</f>
        <v>0</v>
      </c>
      <c r="X281" s="227">
        <f>+'0BJ PROGR. I-II Y III'!X281</f>
        <v>0</v>
      </c>
      <c r="Y281" s="250">
        <f>+'0BJ PROGR. I-II Y III'!Y281</f>
        <v>0</v>
      </c>
      <c r="Z281" s="250">
        <f>+'0BJ PROGR. I-II Y III'!Z281</f>
        <v>0</v>
      </c>
      <c r="AA281" s="250">
        <f>+'0BJ PROGR. I-II Y III'!AA281</f>
        <v>0</v>
      </c>
      <c r="AB281" s="209">
        <f>+'0BJ PROGR. I-II Y III'!AB281</f>
        <v>0</v>
      </c>
      <c r="AC281" s="226">
        <f>+'0BJ PROGR. I-II Y III'!AC281</f>
        <v>0</v>
      </c>
      <c r="AD281" s="209">
        <f>+'0BJ PROGR. I-II Y III'!AD281</f>
        <v>0</v>
      </c>
      <c r="AE281" s="209">
        <f>+'0BJ PROGR. I-II Y III'!AE281</f>
        <v>0</v>
      </c>
      <c r="AF281" s="209">
        <f>+'0BJ PROGR. I-II Y III'!AF281</f>
        <v>0</v>
      </c>
      <c r="AG281" s="209">
        <f>+'0BJ PROGR. I-II Y III'!AG281</f>
        <v>0</v>
      </c>
      <c r="AH281" s="209">
        <f>+'0BJ PROGR. I-II Y III'!AH281</f>
        <v>0</v>
      </c>
      <c r="AI281" s="227">
        <f>+'0BJ PROGR. I-II Y III'!AI281</f>
        <v>0</v>
      </c>
      <c r="AJ281" s="208">
        <f>+Q281+R281+S281+T281+U281++X281+AB281+AC281+AD281+AE281+AF281+AG281+AH281+AI281</f>
        <v>0</v>
      </c>
      <c r="AK281" s="209"/>
      <c r="AL281" s="208">
        <v>0</v>
      </c>
      <c r="AM281" s="209"/>
      <c r="AN281" s="208">
        <f>+O281+AJ281+AL281</f>
        <v>0</v>
      </c>
      <c r="AX281" s="20"/>
      <c r="AY281" s="20"/>
    </row>
    <row r="282" spans="1:51" s="21" customFormat="1" x14ac:dyDescent="0.25">
      <c r="A282" s="3"/>
      <c r="B282" s="3"/>
      <c r="C282" s="10"/>
      <c r="D282" s="3"/>
      <c r="E282" s="3"/>
      <c r="F282" s="3"/>
      <c r="G282" s="10"/>
      <c r="H282"/>
      <c r="I282" s="22"/>
      <c r="J282" s="23"/>
      <c r="K282" s="207">
        <f>SUM(K283:K284)</f>
        <v>0</v>
      </c>
      <c r="L282" s="217">
        <f>SUM(L283:L284)</f>
        <v>0</v>
      </c>
      <c r="M282" s="217">
        <f>SUM(M283:M284)</f>
        <v>0</v>
      </c>
      <c r="N282" s="217">
        <f>SUM(N283:N284)</f>
        <v>0</v>
      </c>
      <c r="O282" s="214">
        <f>SUM(O283:O284)</f>
        <v>0</v>
      </c>
      <c r="P282" s="42"/>
      <c r="Q282" s="207">
        <f t="shared" ref="Q282:W282" si="80">SUM(Q283:Q284)</f>
        <v>0</v>
      </c>
      <c r="R282" s="217">
        <f t="shared" si="80"/>
        <v>0</v>
      </c>
      <c r="S282" s="217">
        <f t="shared" si="80"/>
        <v>0</v>
      </c>
      <c r="T282" s="217">
        <f>SUM(T283:T284)</f>
        <v>0</v>
      </c>
      <c r="U282" s="225">
        <f t="shared" si="80"/>
        <v>0</v>
      </c>
      <c r="V282" s="242">
        <f t="shared" si="80"/>
        <v>0</v>
      </c>
      <c r="W282" s="217">
        <f t="shared" si="80"/>
        <v>0</v>
      </c>
      <c r="X282" s="225">
        <f t="shared" ref="X282:AI282" si="81">SUM(X283:X284)</f>
        <v>0</v>
      </c>
      <c r="Y282" s="252">
        <f t="shared" si="81"/>
        <v>0</v>
      </c>
      <c r="Z282" s="252">
        <f t="shared" si="81"/>
        <v>0</v>
      </c>
      <c r="AA282" s="252">
        <f t="shared" si="81"/>
        <v>0</v>
      </c>
      <c r="AB282" s="217">
        <f t="shared" si="81"/>
        <v>0</v>
      </c>
      <c r="AC282" s="207">
        <f t="shared" si="81"/>
        <v>0</v>
      </c>
      <c r="AD282" s="217">
        <f t="shared" si="81"/>
        <v>0</v>
      </c>
      <c r="AE282" s="217">
        <f t="shared" si="81"/>
        <v>0</v>
      </c>
      <c r="AF282" s="217">
        <f t="shared" si="81"/>
        <v>0</v>
      </c>
      <c r="AG282" s="217">
        <f t="shared" si="81"/>
        <v>0</v>
      </c>
      <c r="AH282" s="217">
        <f t="shared" si="81"/>
        <v>0</v>
      </c>
      <c r="AI282" s="225">
        <f t="shared" si="81"/>
        <v>0</v>
      </c>
      <c r="AJ282" s="225">
        <f>SUM(AJ283:AJ284)</f>
        <v>0</v>
      </c>
      <c r="AK282" s="209"/>
      <c r="AL282" s="214">
        <f>SUM(AL283:AL284)</f>
        <v>0</v>
      </c>
      <c r="AM282" s="209"/>
      <c r="AN282" s="214">
        <f>SUM(AN283:AN284)</f>
        <v>0</v>
      </c>
      <c r="AX282" s="20"/>
      <c r="AY282" s="20"/>
    </row>
    <row r="283" spans="1:51" s="21" customFormat="1" x14ac:dyDescent="0.25">
      <c r="A283" s="3"/>
      <c r="B283" s="3"/>
      <c r="C283" s="10" t="s">
        <v>1012</v>
      </c>
      <c r="D283" s="3" t="s">
        <v>790</v>
      </c>
      <c r="E283" s="3"/>
      <c r="F283" s="3"/>
      <c r="G283" s="10" t="s">
        <v>1012</v>
      </c>
      <c r="H283"/>
      <c r="I283" s="22" t="s">
        <v>831</v>
      </c>
      <c r="J283" s="23" t="s">
        <v>832</v>
      </c>
      <c r="K283" s="226">
        <f>+'0BJ PROGR. I-II Y III'!K283</f>
        <v>0</v>
      </c>
      <c r="L283" s="209">
        <f>+'0BJ PROGR. I-II Y III'!L282</f>
        <v>0</v>
      </c>
      <c r="M283" s="209">
        <f>+'0BJ PROGR. I-II Y III'!M282</f>
        <v>0</v>
      </c>
      <c r="N283" s="209">
        <f>+'0BJ PROGR. I-II Y III'!N282</f>
        <v>0</v>
      </c>
      <c r="O283" s="208">
        <f>SUM(K283:N283)</f>
        <v>0</v>
      </c>
      <c r="P283" s="42"/>
      <c r="Q283" s="226">
        <f>+'0BJ PROGR. I-II Y III'!Q282</f>
        <v>0</v>
      </c>
      <c r="R283" s="209">
        <f>+'0BJ PROGR. I-II Y III'!R282</f>
        <v>0</v>
      </c>
      <c r="S283" s="209">
        <f>+'0BJ PROGR. I-II Y III'!S282</f>
        <v>0</v>
      </c>
      <c r="T283" s="209">
        <f>+'0BJ PROGR. I-II Y III'!T282</f>
        <v>0</v>
      </c>
      <c r="U283" s="227">
        <f>+'0BJ PROGR. I-II Y III'!U282</f>
        <v>0</v>
      </c>
      <c r="V283" s="243">
        <f>+'0BJ PROGR. I-II Y III'!V282</f>
        <v>0</v>
      </c>
      <c r="W283" s="209">
        <f>+'0BJ PROGR. I-II Y III'!W282</f>
        <v>0</v>
      </c>
      <c r="X283" s="227">
        <f>+'0BJ PROGR. I-II Y III'!X282</f>
        <v>0</v>
      </c>
      <c r="Y283" s="250">
        <f>+'0BJ PROGR. I-II Y III'!Y282</f>
        <v>0</v>
      </c>
      <c r="Z283" s="250">
        <f>+'0BJ PROGR. I-II Y III'!Z282</f>
        <v>0</v>
      </c>
      <c r="AA283" s="250">
        <f>+'0BJ PROGR. I-II Y III'!AA282</f>
        <v>0</v>
      </c>
      <c r="AB283" s="209">
        <f>+'0BJ PROGR. I-II Y III'!AB282</f>
        <v>0</v>
      </c>
      <c r="AC283" s="226">
        <f>+'0BJ PROGR. I-II Y III'!AC282</f>
        <v>0</v>
      </c>
      <c r="AD283" s="209">
        <f>+'0BJ PROGR. I-II Y III'!AD282</f>
        <v>0</v>
      </c>
      <c r="AE283" s="209">
        <f>+'0BJ PROGR. I-II Y III'!AE282</f>
        <v>0</v>
      </c>
      <c r="AF283" s="209">
        <f>+'0BJ PROGR. I-II Y III'!AF282</f>
        <v>0</v>
      </c>
      <c r="AG283" s="209">
        <f>+'0BJ PROGR. I-II Y III'!AG282</f>
        <v>0</v>
      </c>
      <c r="AH283" s="209">
        <f>+'0BJ PROGR. I-II Y III'!AH282</f>
        <v>0</v>
      </c>
      <c r="AI283" s="227">
        <f>+'0BJ PROGR. I-II Y III'!AI282</f>
        <v>0</v>
      </c>
      <c r="AJ283" s="208">
        <f>+Q283+R283+S283+T283+U283++X283+AB283+AC283+AD283+AE283+AF283+AG283+AH283+AI283</f>
        <v>0</v>
      </c>
      <c r="AK283" s="209"/>
      <c r="AL283" s="208">
        <f>+S283+T283+U283+V283+W283+Z283+AD283+AE283+AF283+AG283+AH283+AI283+AJ283+AK283</f>
        <v>0</v>
      </c>
      <c r="AM283" s="209"/>
      <c r="AN283" s="208">
        <f>+O283+AJ283+AL283</f>
        <v>0</v>
      </c>
      <c r="AX283" s="20"/>
      <c r="AY283" s="20"/>
    </row>
    <row r="284" spans="1:51" s="21" customFormat="1" x14ac:dyDescent="0.25">
      <c r="A284" s="3"/>
      <c r="B284" s="3"/>
      <c r="C284" s="1"/>
      <c r="D284" s="1"/>
      <c r="E284" s="3"/>
      <c r="F284" s="3"/>
      <c r="G284" s="10" t="s">
        <v>1012</v>
      </c>
      <c r="H284"/>
      <c r="I284" s="22" t="s">
        <v>833</v>
      </c>
      <c r="J284" s="23" t="s">
        <v>834</v>
      </c>
      <c r="K284" s="226">
        <f>+'0BJ PROGR. I-II Y III'!K284</f>
        <v>0</v>
      </c>
      <c r="L284" s="209">
        <f>+'0BJ PROGR. I-II Y III'!L283</f>
        <v>0</v>
      </c>
      <c r="M284" s="209">
        <f>+'0BJ PROGR. I-II Y III'!M283</f>
        <v>0</v>
      </c>
      <c r="N284" s="209">
        <f>+'0BJ PROGR. I-II Y III'!N283</f>
        <v>0</v>
      </c>
      <c r="O284" s="208">
        <f>SUM(K284:N284)</f>
        <v>0</v>
      </c>
      <c r="P284" s="42"/>
      <c r="Q284" s="226">
        <f>+'0BJ PROGR. I-II Y III'!Q283</f>
        <v>0</v>
      </c>
      <c r="R284" s="209">
        <f>+'0BJ PROGR. I-II Y III'!R283</f>
        <v>0</v>
      </c>
      <c r="S284" s="209">
        <f>+'0BJ PROGR. I-II Y III'!S283</f>
        <v>0</v>
      </c>
      <c r="T284" s="209">
        <f>+'0BJ PROGR. I-II Y III'!T283</f>
        <v>0</v>
      </c>
      <c r="U284" s="227">
        <f>+'0BJ PROGR. I-II Y III'!U283</f>
        <v>0</v>
      </c>
      <c r="V284" s="243">
        <f>+'0BJ PROGR. I-II Y III'!V283</f>
        <v>0</v>
      </c>
      <c r="W284" s="209">
        <f>+'0BJ PROGR. I-II Y III'!W283</f>
        <v>0</v>
      </c>
      <c r="X284" s="227">
        <f>+'0BJ PROGR. I-II Y III'!X283</f>
        <v>0</v>
      </c>
      <c r="Y284" s="250">
        <f>+'0BJ PROGR. I-II Y III'!Y283</f>
        <v>0</v>
      </c>
      <c r="Z284" s="250">
        <f>+'0BJ PROGR. I-II Y III'!Z283</f>
        <v>0</v>
      </c>
      <c r="AA284" s="250">
        <f>+'0BJ PROGR. I-II Y III'!AA283</f>
        <v>0</v>
      </c>
      <c r="AB284" s="209">
        <f>+'0BJ PROGR. I-II Y III'!AB283</f>
        <v>0</v>
      </c>
      <c r="AC284" s="226">
        <f>+'0BJ PROGR. I-II Y III'!AC283</f>
        <v>0</v>
      </c>
      <c r="AD284" s="209">
        <f>+'0BJ PROGR. I-II Y III'!AD283</f>
        <v>0</v>
      </c>
      <c r="AE284" s="209">
        <f>+'0BJ PROGR. I-II Y III'!AE283</f>
        <v>0</v>
      </c>
      <c r="AF284" s="209">
        <f>+'0BJ PROGR. I-II Y III'!AF283</f>
        <v>0</v>
      </c>
      <c r="AG284" s="209">
        <f>+'0BJ PROGR. I-II Y III'!AG283</f>
        <v>0</v>
      </c>
      <c r="AH284" s="209">
        <f>+'0BJ PROGR. I-II Y III'!AH283</f>
        <v>0</v>
      </c>
      <c r="AI284" s="227">
        <f>+'0BJ PROGR. I-II Y III'!AI283</f>
        <v>0</v>
      </c>
      <c r="AJ284" s="208">
        <f>+Q284+R284+S284+T284+U284++X284+AB284+AC284+AD284+AE284+AF284+AG284+AH284+AI284</f>
        <v>0</v>
      </c>
      <c r="AK284" s="209"/>
      <c r="AL284" s="208">
        <f>+S284+T284+U284+V284+W284+Z284+AD284+AE284+AF284+AG284+AH284+AI284+AJ284+AK284</f>
        <v>0</v>
      </c>
      <c r="AM284" s="209"/>
      <c r="AN284" s="208">
        <f>+O284+AJ284+AL284</f>
        <v>0</v>
      </c>
      <c r="AX284" s="20"/>
      <c r="AY284" s="20"/>
    </row>
    <row r="285" spans="1:51" s="21" customFormat="1" x14ac:dyDescent="0.25">
      <c r="A285" s="3"/>
      <c r="B285" s="3"/>
      <c r="C285" s="10"/>
      <c r="D285" s="3"/>
      <c r="E285" s="3"/>
      <c r="F285" s="3"/>
      <c r="G285" s="3"/>
      <c r="H285"/>
      <c r="I285" s="22"/>
      <c r="J285" s="23"/>
      <c r="K285" s="226"/>
      <c r="L285" s="209"/>
      <c r="M285" s="209"/>
      <c r="N285" s="209"/>
      <c r="O285" s="208"/>
      <c r="P285" s="42"/>
      <c r="Q285" s="226"/>
      <c r="R285" s="209"/>
      <c r="S285" s="209"/>
      <c r="T285" s="209"/>
      <c r="U285" s="227"/>
      <c r="V285" s="243"/>
      <c r="W285" s="209"/>
      <c r="X285" s="227"/>
      <c r="Y285" s="250"/>
      <c r="Z285" s="250"/>
      <c r="AA285" s="250"/>
      <c r="AB285" s="209"/>
      <c r="AC285" s="226"/>
      <c r="AD285" s="209"/>
      <c r="AE285" s="209"/>
      <c r="AF285" s="209"/>
      <c r="AG285" s="209"/>
      <c r="AH285" s="209"/>
      <c r="AI285" s="227"/>
      <c r="AJ285" s="227"/>
      <c r="AK285" s="209"/>
      <c r="AL285" s="208"/>
      <c r="AM285" s="209"/>
      <c r="AN285" s="208"/>
      <c r="AX285" s="20"/>
      <c r="AY285" s="20"/>
    </row>
    <row r="286" spans="1:51" s="21" customFormat="1" x14ac:dyDescent="0.25">
      <c r="A286" s="3"/>
      <c r="B286" s="3"/>
      <c r="C286" s="10"/>
      <c r="D286" s="3"/>
      <c r="E286" s="3"/>
      <c r="F286" s="3"/>
      <c r="G286" s="3" t="s">
        <v>14</v>
      </c>
      <c r="H286"/>
      <c r="I286" s="24" t="s">
        <v>823</v>
      </c>
      <c r="J286" s="25" t="s">
        <v>824</v>
      </c>
      <c r="K286" s="211"/>
      <c r="L286" s="210"/>
      <c r="M286" s="210"/>
      <c r="N286" s="210"/>
      <c r="O286" s="206"/>
      <c r="P286" s="42"/>
      <c r="Q286" s="211"/>
      <c r="R286" s="210"/>
      <c r="S286" s="210"/>
      <c r="T286" s="210"/>
      <c r="U286" s="224"/>
      <c r="V286" s="241"/>
      <c r="W286" s="210"/>
      <c r="X286" s="224"/>
      <c r="Y286" s="251"/>
      <c r="Z286" s="251"/>
      <c r="AA286" s="251"/>
      <c r="AB286" s="210"/>
      <c r="AC286" s="211"/>
      <c r="AD286" s="210"/>
      <c r="AE286" s="210"/>
      <c r="AF286" s="210"/>
      <c r="AG286" s="210"/>
      <c r="AH286" s="210"/>
      <c r="AI286" s="224"/>
      <c r="AJ286" s="224"/>
      <c r="AK286" s="209"/>
      <c r="AL286" s="206"/>
      <c r="AM286" s="209"/>
      <c r="AN286" s="206"/>
      <c r="AX286" s="20"/>
      <c r="AY286" s="20"/>
    </row>
    <row r="287" spans="1:51" s="21" customFormat="1" x14ac:dyDescent="0.25">
      <c r="A287" s="3"/>
      <c r="B287" s="3"/>
      <c r="C287" s="10" t="s">
        <v>1013</v>
      </c>
      <c r="D287" s="3" t="s">
        <v>1014</v>
      </c>
      <c r="E287" s="3"/>
      <c r="F287" s="3"/>
      <c r="G287" s="10" t="s">
        <v>1013</v>
      </c>
      <c r="H287"/>
      <c r="I287" s="22" t="s">
        <v>835</v>
      </c>
      <c r="J287" s="23" t="s">
        <v>836</v>
      </c>
      <c r="K287" s="226">
        <f>+'0BJ PROGR. I-II Y III'!K288</f>
        <v>0</v>
      </c>
      <c r="L287" s="209">
        <f>+'0BJ PROGR. I-II Y III'!L288</f>
        <v>0</v>
      </c>
      <c r="M287" s="209">
        <f>+'0BJ PROGR. I-II Y III'!M288</f>
        <v>23000000</v>
      </c>
      <c r="N287" s="209">
        <f>+'0BJ PROGR. I-II Y III'!N287</f>
        <v>0</v>
      </c>
      <c r="O287" s="208">
        <f>SUM(K287:N287)</f>
        <v>23000000</v>
      </c>
      <c r="P287" s="42"/>
      <c r="Q287" s="226">
        <f>+'0BJ PROGR. I-II Y III'!Q287</f>
        <v>0</v>
      </c>
      <c r="R287" s="209">
        <f>+'0BJ PROGR. I-II Y III'!R287</f>
        <v>0</v>
      </c>
      <c r="S287" s="209">
        <f>+'0BJ PROGR. I-II Y III'!S287</f>
        <v>0</v>
      </c>
      <c r="T287" s="209">
        <f>+'0BJ PROGR. I-II Y III'!T287</f>
        <v>0</v>
      </c>
      <c r="U287" s="227">
        <f>+'0BJ PROGR. I-II Y III'!U287</f>
        <v>0</v>
      </c>
      <c r="V287" s="243">
        <f>+'0BJ PROGR. I-II Y III'!V287</f>
        <v>0</v>
      </c>
      <c r="W287" s="209">
        <f>+'0BJ PROGR. I-II Y III'!W287</f>
        <v>0</v>
      </c>
      <c r="X287" s="227">
        <f>+'0BJ PROGR. I-II Y III'!X287</f>
        <v>0</v>
      </c>
      <c r="Y287" s="250">
        <f>+'0BJ PROGR. I-II Y III'!Y287</f>
        <v>0</v>
      </c>
      <c r="Z287" s="250">
        <f>+'0BJ PROGR. I-II Y III'!Z287</f>
        <v>0</v>
      </c>
      <c r="AA287" s="250">
        <f>+'0BJ PROGR. I-II Y III'!AA287</f>
        <v>0</v>
      </c>
      <c r="AB287" s="209">
        <f>+'0BJ PROGR. I-II Y III'!AB287</f>
        <v>0</v>
      </c>
      <c r="AC287" s="226">
        <f>+'0BJ PROGR. I-II Y III'!AC287</f>
        <v>0</v>
      </c>
      <c r="AD287" s="209">
        <f>+'0BJ PROGR. I-II Y III'!AD287</f>
        <v>0</v>
      </c>
      <c r="AE287" s="209">
        <f>+'0BJ PROGR. I-II Y III'!AE287</f>
        <v>0</v>
      </c>
      <c r="AF287" s="209">
        <f>+'0BJ PROGR. I-II Y III'!AF287</f>
        <v>0</v>
      </c>
      <c r="AG287" s="209">
        <f>+'0BJ PROGR. I-II Y III'!AG287</f>
        <v>0</v>
      </c>
      <c r="AH287" s="209">
        <f>+'0BJ PROGR. I-II Y III'!AH287</f>
        <v>0</v>
      </c>
      <c r="AI287" s="227">
        <f>+'0BJ PROGR. I-II Y III'!AI287</f>
        <v>0</v>
      </c>
      <c r="AJ287" s="208">
        <f>+Q287+R287+S287+T287+U287++X287+AB287+AC287+AD287+AE287+AF287+AG287+AH287+AI287</f>
        <v>0</v>
      </c>
      <c r="AK287" s="209"/>
      <c r="AL287" s="208">
        <f>+'DETALLE PROG. III'!D144+'DETALLE PROG. III'!D373</f>
        <v>7500000</v>
      </c>
      <c r="AM287" s="209"/>
      <c r="AN287" s="208">
        <f>+O287+AJ287+AL287</f>
        <v>30500000</v>
      </c>
      <c r="AX287" s="20"/>
      <c r="AY287" s="20"/>
    </row>
    <row r="288" spans="1:51" s="21" customFormat="1" x14ac:dyDescent="0.25">
      <c r="A288" s="3"/>
      <c r="B288" s="3"/>
      <c r="C288" s="10" t="s">
        <v>1015</v>
      </c>
      <c r="D288" s="3" t="s">
        <v>1016</v>
      </c>
      <c r="E288" s="3"/>
      <c r="F288" s="3"/>
      <c r="G288" s="10"/>
      <c r="H288"/>
      <c r="I288" s="22"/>
      <c r="J288" s="23"/>
      <c r="K288" s="207">
        <f>SUM(K289:K290)</f>
        <v>0</v>
      </c>
      <c r="L288" s="217">
        <f>SUM(L289:L290)</f>
        <v>0</v>
      </c>
      <c r="M288" s="217">
        <f>SUM(M289:M290)</f>
        <v>0</v>
      </c>
      <c r="N288" s="217">
        <f>SUM(N289:N290)</f>
        <v>0</v>
      </c>
      <c r="O288" s="214">
        <f>SUM(O289:O290)</f>
        <v>0</v>
      </c>
      <c r="P288" s="42"/>
      <c r="Q288" s="207">
        <f t="shared" ref="Q288:W288" si="82">SUM(Q289:Q290)</f>
        <v>0</v>
      </c>
      <c r="R288" s="217">
        <f t="shared" si="82"/>
        <v>0</v>
      </c>
      <c r="S288" s="217">
        <f t="shared" si="82"/>
        <v>0</v>
      </c>
      <c r="T288" s="217">
        <f>SUM(T289:T290)</f>
        <v>0</v>
      </c>
      <c r="U288" s="225">
        <f t="shared" si="82"/>
        <v>0</v>
      </c>
      <c r="V288" s="242">
        <f t="shared" si="82"/>
        <v>0</v>
      </c>
      <c r="W288" s="217">
        <f t="shared" si="82"/>
        <v>0</v>
      </c>
      <c r="X288" s="225">
        <f t="shared" ref="X288:AI288" si="83">SUM(X289:X290)</f>
        <v>0</v>
      </c>
      <c r="Y288" s="252">
        <f t="shared" si="83"/>
        <v>0</v>
      </c>
      <c r="Z288" s="252">
        <f t="shared" si="83"/>
        <v>0</v>
      </c>
      <c r="AA288" s="252">
        <f t="shared" si="83"/>
        <v>0</v>
      </c>
      <c r="AB288" s="217">
        <f t="shared" si="83"/>
        <v>0</v>
      </c>
      <c r="AC288" s="207">
        <f t="shared" si="83"/>
        <v>0</v>
      </c>
      <c r="AD288" s="217">
        <f t="shared" si="83"/>
        <v>0</v>
      </c>
      <c r="AE288" s="217">
        <f t="shared" si="83"/>
        <v>0</v>
      </c>
      <c r="AF288" s="217">
        <f t="shared" si="83"/>
        <v>0</v>
      </c>
      <c r="AG288" s="217">
        <f t="shared" si="83"/>
        <v>0</v>
      </c>
      <c r="AH288" s="217">
        <f t="shared" si="83"/>
        <v>0</v>
      </c>
      <c r="AI288" s="225">
        <f t="shared" si="83"/>
        <v>0</v>
      </c>
      <c r="AJ288" s="225">
        <f>SUM(AJ289:AJ290)</f>
        <v>0</v>
      </c>
      <c r="AK288" s="209"/>
      <c r="AL288" s="214">
        <f>SUM(AL289:AL290)</f>
        <v>0</v>
      </c>
      <c r="AM288" s="209"/>
      <c r="AN288" s="214">
        <f>SUM(AN289:AN290)</f>
        <v>0</v>
      </c>
      <c r="AX288" s="20"/>
      <c r="AY288" s="20"/>
    </row>
    <row r="289" spans="1:51" s="21" customFormat="1" x14ac:dyDescent="0.25">
      <c r="A289" s="3"/>
      <c r="B289" s="3"/>
      <c r="C289" s="1"/>
      <c r="D289" s="1"/>
      <c r="E289" s="3"/>
      <c r="F289" s="3"/>
      <c r="G289" s="10" t="s">
        <v>1015</v>
      </c>
      <c r="H289"/>
      <c r="I289" s="22" t="s">
        <v>837</v>
      </c>
      <c r="J289" s="23" t="s">
        <v>838</v>
      </c>
      <c r="K289" s="226">
        <f>+'0BJ PROGR. I-II Y III'!K289</f>
        <v>0</v>
      </c>
      <c r="L289" s="209">
        <f>+'0BJ PROGR. I-II Y III'!L287</f>
        <v>0</v>
      </c>
      <c r="M289" s="209">
        <f>+'0BJ PROGR. I-II Y III'!M287</f>
        <v>0</v>
      </c>
      <c r="N289" s="209">
        <f>+'0BJ PROGR. I-II Y III'!N288</f>
        <v>0</v>
      </c>
      <c r="O289" s="208">
        <f>SUM(K289:N289)</f>
        <v>0</v>
      </c>
      <c r="P289" s="42"/>
      <c r="Q289" s="226">
        <f>+'0BJ PROGR. I-II Y III'!Q288</f>
        <v>0</v>
      </c>
      <c r="R289" s="209">
        <f>+'0BJ PROGR. I-II Y III'!R288</f>
        <v>0</v>
      </c>
      <c r="S289" s="209">
        <f>+'0BJ PROGR. I-II Y III'!S288</f>
        <v>0</v>
      </c>
      <c r="T289" s="209">
        <f>+'0BJ PROGR. I-II Y III'!T288</f>
        <v>0</v>
      </c>
      <c r="U289" s="227">
        <f>+'0BJ PROGR. I-II Y III'!U288</f>
        <v>0</v>
      </c>
      <c r="V289" s="243">
        <f>+'0BJ PROGR. I-II Y III'!V288</f>
        <v>0</v>
      </c>
      <c r="W289" s="209">
        <f>+'0BJ PROGR. I-II Y III'!W288</f>
        <v>0</v>
      </c>
      <c r="X289" s="227">
        <f>+'0BJ PROGR. I-II Y III'!X288</f>
        <v>0</v>
      </c>
      <c r="Y289" s="250">
        <f>+'0BJ PROGR. I-II Y III'!Y288</f>
        <v>0</v>
      </c>
      <c r="Z289" s="250">
        <f>+'0BJ PROGR. I-II Y III'!Z288</f>
        <v>0</v>
      </c>
      <c r="AA289" s="250">
        <f>+'0BJ PROGR. I-II Y III'!AA288</f>
        <v>0</v>
      </c>
      <c r="AB289" s="209">
        <f>+'0BJ PROGR. I-II Y III'!AB288</f>
        <v>0</v>
      </c>
      <c r="AC289" s="226">
        <f>+'0BJ PROGR. I-II Y III'!AC288</f>
        <v>0</v>
      </c>
      <c r="AD289" s="209">
        <f>+'0BJ PROGR. I-II Y III'!AD288</f>
        <v>0</v>
      </c>
      <c r="AE289" s="209">
        <f>+'0BJ PROGR. I-II Y III'!AE288</f>
        <v>0</v>
      </c>
      <c r="AF289" s="209">
        <f>+'0BJ PROGR. I-II Y III'!AF288</f>
        <v>0</v>
      </c>
      <c r="AG289" s="209">
        <f>+'0BJ PROGR. I-II Y III'!AG288</f>
        <v>0</v>
      </c>
      <c r="AH289" s="209">
        <f>+'0BJ PROGR. I-II Y III'!AH288</f>
        <v>0</v>
      </c>
      <c r="AI289" s="227">
        <f>+'0BJ PROGR. I-II Y III'!AI288</f>
        <v>0</v>
      </c>
      <c r="AJ289" s="208">
        <f>+Q289+R289+S289+T289+U289++X289+AB289+AC289+AD289+AE289+AF289+AG289+AH289+AI289</f>
        <v>0</v>
      </c>
      <c r="AK289" s="209"/>
      <c r="AL289" s="208">
        <v>0</v>
      </c>
      <c r="AM289" s="209"/>
      <c r="AN289" s="208">
        <f>+O289+AJ289+AL289</f>
        <v>0</v>
      </c>
      <c r="AX289" s="20"/>
      <c r="AY289" s="20"/>
    </row>
    <row r="290" spans="1:51" s="21" customFormat="1" x14ac:dyDescent="0.25">
      <c r="A290" s="3"/>
      <c r="B290" s="3"/>
      <c r="C290" s="3"/>
      <c r="D290" s="3"/>
      <c r="E290" s="3"/>
      <c r="F290" s="3"/>
      <c r="G290" s="10" t="s">
        <v>1015</v>
      </c>
      <c r="H290"/>
      <c r="I290" s="22" t="s">
        <v>839</v>
      </c>
      <c r="J290" s="23" t="s">
        <v>840</v>
      </c>
      <c r="K290" s="226">
        <f>+'0BJ PROGR. I-II Y III'!K290</f>
        <v>0</v>
      </c>
      <c r="L290" s="209">
        <f>+'0BJ PROGR. I-II Y III'!L289</f>
        <v>0</v>
      </c>
      <c r="M290" s="209">
        <f>+'0BJ PROGR. I-II Y III'!M289</f>
        <v>0</v>
      </c>
      <c r="N290" s="209">
        <f>+'0BJ PROGR. I-II Y III'!N289</f>
        <v>0</v>
      </c>
      <c r="O290" s="208">
        <f>SUM(K290:N290)</f>
        <v>0</v>
      </c>
      <c r="P290" s="42"/>
      <c r="Q290" s="226">
        <f>+'0BJ PROGR. I-II Y III'!Q289</f>
        <v>0</v>
      </c>
      <c r="R290" s="209">
        <f>+'0BJ PROGR. I-II Y III'!R289</f>
        <v>0</v>
      </c>
      <c r="S290" s="209">
        <f>+'0BJ PROGR. I-II Y III'!S289</f>
        <v>0</v>
      </c>
      <c r="T290" s="209">
        <f>+'0BJ PROGR. I-II Y III'!T289</f>
        <v>0</v>
      </c>
      <c r="U290" s="227">
        <f>+'0BJ PROGR. I-II Y III'!U289</f>
        <v>0</v>
      </c>
      <c r="V290" s="243">
        <f>+'0BJ PROGR. I-II Y III'!V289</f>
        <v>0</v>
      </c>
      <c r="W290" s="209">
        <f>+'0BJ PROGR. I-II Y III'!W289</f>
        <v>0</v>
      </c>
      <c r="X290" s="227">
        <f>+'0BJ PROGR. I-II Y III'!X289</f>
        <v>0</v>
      </c>
      <c r="Y290" s="250">
        <f>+'0BJ PROGR. I-II Y III'!Y289</f>
        <v>0</v>
      </c>
      <c r="Z290" s="250">
        <f>+'0BJ PROGR. I-II Y III'!Z289</f>
        <v>0</v>
      </c>
      <c r="AA290" s="250">
        <f>+'0BJ PROGR. I-II Y III'!AA289</f>
        <v>0</v>
      </c>
      <c r="AB290" s="209">
        <f>+'0BJ PROGR. I-II Y III'!AB289</f>
        <v>0</v>
      </c>
      <c r="AC290" s="226">
        <f>+'0BJ PROGR. I-II Y III'!AC289</f>
        <v>0</v>
      </c>
      <c r="AD290" s="209">
        <f>+'0BJ PROGR. I-II Y III'!AD289</f>
        <v>0</v>
      </c>
      <c r="AE290" s="209">
        <f>+'0BJ PROGR. I-II Y III'!AE289</f>
        <v>0</v>
      </c>
      <c r="AF290" s="209">
        <f>+'0BJ PROGR. I-II Y III'!AF289</f>
        <v>0</v>
      </c>
      <c r="AG290" s="209">
        <f>+'0BJ PROGR. I-II Y III'!AG289</f>
        <v>0</v>
      </c>
      <c r="AH290" s="209">
        <f>+'0BJ PROGR. I-II Y III'!AH289</f>
        <v>0</v>
      </c>
      <c r="AI290" s="227">
        <f>+'0BJ PROGR. I-II Y III'!AI289</f>
        <v>0</v>
      </c>
      <c r="AJ290" s="208">
        <f>+Q290+R290+S290+T290+U290++X290+AB290+AC290+AD290+AE290+AF290+AG290+AH290+AI290</f>
        <v>0</v>
      </c>
      <c r="AK290" s="209"/>
      <c r="AL290" s="208">
        <f>+S290+T290+U290+V290+W290+Z290+AD290+AE290+AF290+AG290+AH290+AI290+AJ290+AK290</f>
        <v>0</v>
      </c>
      <c r="AM290" s="209"/>
      <c r="AN290" s="208">
        <f>+O290+AJ290+AL290</f>
        <v>0</v>
      </c>
      <c r="AX290" s="20"/>
      <c r="AY290" s="20"/>
    </row>
    <row r="291" spans="1:51" s="21" customFormat="1" x14ac:dyDescent="0.25">
      <c r="A291" s="3"/>
      <c r="B291" s="3"/>
      <c r="C291" s="3"/>
      <c r="D291" s="3"/>
      <c r="E291" s="3"/>
      <c r="F291" s="3"/>
      <c r="G291" s="3"/>
      <c r="H291"/>
      <c r="I291" s="22"/>
      <c r="J291" s="23"/>
      <c r="K291" s="226"/>
      <c r="L291" s="209"/>
      <c r="M291" s="209"/>
      <c r="N291" s="209"/>
      <c r="O291" s="208"/>
      <c r="P291" s="42"/>
      <c r="Q291" s="226"/>
      <c r="R291" s="209"/>
      <c r="S291" s="209"/>
      <c r="T291" s="209"/>
      <c r="U291" s="227"/>
      <c r="V291" s="243"/>
      <c r="W291" s="209"/>
      <c r="X291" s="227"/>
      <c r="Y291" s="250"/>
      <c r="Z291" s="250"/>
      <c r="AA291" s="250"/>
      <c r="AB291" s="209"/>
      <c r="AC291" s="226"/>
      <c r="AD291" s="209"/>
      <c r="AE291" s="209"/>
      <c r="AF291" s="209"/>
      <c r="AG291" s="209"/>
      <c r="AH291" s="209"/>
      <c r="AI291" s="227"/>
      <c r="AJ291" s="227"/>
      <c r="AK291" s="209"/>
      <c r="AL291" s="208"/>
      <c r="AM291" s="209"/>
      <c r="AN291" s="208"/>
      <c r="AX291" s="20"/>
      <c r="AY291" s="20"/>
    </row>
    <row r="292" spans="1:51" s="21" customFormat="1" x14ac:dyDescent="0.25">
      <c r="A292" s="3"/>
      <c r="B292" s="3"/>
      <c r="C292" s="3"/>
      <c r="D292" s="3"/>
      <c r="E292" s="3"/>
      <c r="F292" s="3"/>
      <c r="G292" s="3"/>
      <c r="H292"/>
      <c r="I292" s="22"/>
      <c r="J292" s="23"/>
      <c r="K292" s="226"/>
      <c r="L292" s="209"/>
      <c r="M292" s="209"/>
      <c r="N292" s="209"/>
      <c r="O292" s="208"/>
      <c r="P292" s="42"/>
      <c r="Q292" s="226"/>
      <c r="R292" s="209"/>
      <c r="S292" s="209"/>
      <c r="T292" s="209"/>
      <c r="U292" s="227"/>
      <c r="V292" s="243"/>
      <c r="W292" s="209"/>
      <c r="X292" s="227"/>
      <c r="Y292" s="250"/>
      <c r="Z292" s="250"/>
      <c r="AA292" s="250"/>
      <c r="AB292" s="209"/>
      <c r="AC292" s="226"/>
      <c r="AD292" s="209"/>
      <c r="AE292" s="209"/>
      <c r="AF292" s="209"/>
      <c r="AG292" s="209"/>
      <c r="AH292" s="209"/>
      <c r="AI292" s="227"/>
      <c r="AJ292" s="227"/>
      <c r="AK292" s="209"/>
      <c r="AL292" s="208"/>
      <c r="AM292" s="209"/>
      <c r="AN292" s="208"/>
      <c r="AX292" s="20"/>
      <c r="AY292" s="20"/>
    </row>
    <row r="293" spans="1:51" s="21" customFormat="1" ht="44.45" customHeight="1" x14ac:dyDescent="0.25">
      <c r="A293" s="3"/>
      <c r="B293" s="5" t="s">
        <v>1017</v>
      </c>
      <c r="C293" s="842" t="s">
        <v>167</v>
      </c>
      <c r="D293" s="842"/>
      <c r="E293" s="842"/>
      <c r="F293" s="842"/>
      <c r="G293" s="5" t="s">
        <v>1017</v>
      </c>
      <c r="H293"/>
      <c r="I293" s="24">
        <v>7</v>
      </c>
      <c r="J293" s="25" t="s">
        <v>167</v>
      </c>
      <c r="K293" s="211">
        <f>+K294+K305+K316</f>
        <v>0</v>
      </c>
      <c r="L293" s="210">
        <f>+L294+L305+L316</f>
        <v>0</v>
      </c>
      <c r="M293" s="210">
        <f>+M294+M305+M316</f>
        <v>0</v>
      </c>
      <c r="N293" s="210">
        <f>+N294+N305+N316</f>
        <v>0</v>
      </c>
      <c r="O293" s="206">
        <f>+O294+O305+O316</f>
        <v>0</v>
      </c>
      <c r="P293" s="42"/>
      <c r="Q293" s="211">
        <f t="shared" ref="Q293:W293" si="84">+Q294+Q305+Q316</f>
        <v>0</v>
      </c>
      <c r="R293" s="210">
        <f t="shared" si="84"/>
        <v>0</v>
      </c>
      <c r="S293" s="210">
        <f t="shared" si="84"/>
        <v>0</v>
      </c>
      <c r="T293" s="210">
        <f>+T294+T305+T316</f>
        <v>0</v>
      </c>
      <c r="U293" s="224">
        <f t="shared" si="84"/>
        <v>0</v>
      </c>
      <c r="V293" s="241">
        <f t="shared" si="84"/>
        <v>0</v>
      </c>
      <c r="W293" s="210">
        <f t="shared" si="84"/>
        <v>0</v>
      </c>
      <c r="X293" s="224">
        <f t="shared" ref="X293:AI293" si="85">+X294+X305+X316</f>
        <v>0</v>
      </c>
      <c r="Y293" s="251">
        <f t="shared" si="85"/>
        <v>0</v>
      </c>
      <c r="Z293" s="251">
        <f t="shared" si="85"/>
        <v>0</v>
      </c>
      <c r="AA293" s="251">
        <f t="shared" si="85"/>
        <v>0</v>
      </c>
      <c r="AB293" s="210">
        <f t="shared" si="85"/>
        <v>0</v>
      </c>
      <c r="AC293" s="211">
        <f t="shared" si="85"/>
        <v>0</v>
      </c>
      <c r="AD293" s="210">
        <f t="shared" si="85"/>
        <v>0</v>
      </c>
      <c r="AE293" s="210">
        <f t="shared" si="85"/>
        <v>0</v>
      </c>
      <c r="AF293" s="210">
        <f t="shared" si="85"/>
        <v>0</v>
      </c>
      <c r="AG293" s="210">
        <f t="shared" si="85"/>
        <v>0</v>
      </c>
      <c r="AH293" s="210">
        <f t="shared" si="85"/>
        <v>0</v>
      </c>
      <c r="AI293" s="224">
        <f t="shared" si="85"/>
        <v>0</v>
      </c>
      <c r="AJ293" s="224">
        <f>+AJ294+AJ305+AJ316</f>
        <v>0</v>
      </c>
      <c r="AK293" s="209"/>
      <c r="AL293" s="206">
        <f>+AL294+AL305+AL316</f>
        <v>0</v>
      </c>
      <c r="AM293" s="209"/>
      <c r="AN293" s="206">
        <f>+AN294+AN305+AN316</f>
        <v>0</v>
      </c>
      <c r="AX293" s="20"/>
      <c r="AY293" s="20"/>
    </row>
    <row r="294" spans="1:51" s="21" customFormat="1" x14ac:dyDescent="0.25">
      <c r="A294" s="3"/>
      <c r="B294" s="3"/>
      <c r="C294" s="10" t="s">
        <v>1018</v>
      </c>
      <c r="D294" s="3" t="s">
        <v>1019</v>
      </c>
      <c r="E294" s="3"/>
      <c r="F294" s="3"/>
      <c r="G294" s="3"/>
      <c r="H294"/>
      <c r="I294" s="22"/>
      <c r="J294" s="23"/>
      <c r="K294" s="207">
        <f>SUM(K296:K303)-K298</f>
        <v>0</v>
      </c>
      <c r="L294" s="217">
        <f>SUM(L296:L303)-L298</f>
        <v>0</v>
      </c>
      <c r="M294" s="217">
        <f>SUM(M296:M303)-M298</f>
        <v>0</v>
      </c>
      <c r="N294" s="217">
        <f>SUM(N296:N303)-N298</f>
        <v>0</v>
      </c>
      <c r="O294" s="214">
        <f>SUM(O296:O303)-O298</f>
        <v>0</v>
      </c>
      <c r="P294" s="42"/>
      <c r="Q294" s="207">
        <f t="shared" ref="Q294:W294" si="86">SUM(Q296:Q303)-Q298</f>
        <v>0</v>
      </c>
      <c r="R294" s="217">
        <f t="shared" si="86"/>
        <v>0</v>
      </c>
      <c r="S294" s="217">
        <f t="shared" si="86"/>
        <v>0</v>
      </c>
      <c r="T294" s="217">
        <f>SUM(T296:T303)-T298</f>
        <v>0</v>
      </c>
      <c r="U294" s="225">
        <f t="shared" si="86"/>
        <v>0</v>
      </c>
      <c r="V294" s="242">
        <f t="shared" si="86"/>
        <v>0</v>
      </c>
      <c r="W294" s="217">
        <f t="shared" si="86"/>
        <v>0</v>
      </c>
      <c r="X294" s="225">
        <f t="shared" ref="X294:AI294" si="87">SUM(X296:X303)-X298</f>
        <v>0</v>
      </c>
      <c r="Y294" s="252">
        <f t="shared" si="87"/>
        <v>0</v>
      </c>
      <c r="Z294" s="252">
        <f t="shared" si="87"/>
        <v>0</v>
      </c>
      <c r="AA294" s="252">
        <f t="shared" si="87"/>
        <v>0</v>
      </c>
      <c r="AB294" s="217">
        <f t="shared" si="87"/>
        <v>0</v>
      </c>
      <c r="AC294" s="207">
        <f t="shared" si="87"/>
        <v>0</v>
      </c>
      <c r="AD294" s="217">
        <f t="shared" si="87"/>
        <v>0</v>
      </c>
      <c r="AE294" s="217">
        <f t="shared" si="87"/>
        <v>0</v>
      </c>
      <c r="AF294" s="217">
        <f t="shared" si="87"/>
        <v>0</v>
      </c>
      <c r="AG294" s="217">
        <f t="shared" si="87"/>
        <v>0</v>
      </c>
      <c r="AH294" s="217">
        <f t="shared" si="87"/>
        <v>0</v>
      </c>
      <c r="AI294" s="225">
        <f t="shared" si="87"/>
        <v>0</v>
      </c>
      <c r="AJ294" s="225">
        <f>SUM(AJ296:AJ303)-AJ298</f>
        <v>0</v>
      </c>
      <c r="AK294" s="209"/>
      <c r="AL294" s="214">
        <f>SUM(AL296:AL303)-AL298</f>
        <v>0</v>
      </c>
      <c r="AM294" s="209"/>
      <c r="AN294" s="214">
        <f>SUM(AN296:AN303)-AN298</f>
        <v>0</v>
      </c>
      <c r="AX294" s="20"/>
      <c r="AY294" s="20"/>
    </row>
    <row r="295" spans="1:51" s="21" customFormat="1" x14ac:dyDescent="0.25">
      <c r="A295" s="3"/>
      <c r="B295" s="3"/>
      <c r="C295" s="1"/>
      <c r="D295" s="1"/>
      <c r="E295" s="3"/>
      <c r="F295" s="3"/>
      <c r="G295" s="5" t="s">
        <v>1018</v>
      </c>
      <c r="H295"/>
      <c r="I295" s="24" t="s">
        <v>841</v>
      </c>
      <c r="J295" s="25" t="s">
        <v>842</v>
      </c>
      <c r="K295" s="211"/>
      <c r="L295" s="210"/>
      <c r="M295" s="210"/>
      <c r="N295" s="210"/>
      <c r="O295" s="206"/>
      <c r="P295" s="42"/>
      <c r="Q295" s="211"/>
      <c r="R295" s="210"/>
      <c r="S295" s="210"/>
      <c r="T295" s="210"/>
      <c r="U295" s="224"/>
      <c r="V295" s="241"/>
      <c r="W295" s="210"/>
      <c r="X295" s="224"/>
      <c r="Y295" s="251"/>
      <c r="Z295" s="251"/>
      <c r="AA295" s="251"/>
      <c r="AB295" s="210"/>
      <c r="AC295" s="211"/>
      <c r="AD295" s="210"/>
      <c r="AE295" s="210"/>
      <c r="AF295" s="210"/>
      <c r="AG295" s="210"/>
      <c r="AH295" s="210"/>
      <c r="AI295" s="224"/>
      <c r="AJ295" s="224"/>
      <c r="AK295" s="209"/>
      <c r="AL295" s="206"/>
      <c r="AM295" s="209"/>
      <c r="AN295" s="206"/>
      <c r="AX295" s="20"/>
      <c r="AY295" s="20"/>
    </row>
    <row r="296" spans="1:51" s="21" customFormat="1" x14ac:dyDescent="0.25">
      <c r="A296" s="3"/>
      <c r="B296" s="3"/>
      <c r="C296" s="10"/>
      <c r="D296" s="3"/>
      <c r="E296" s="3"/>
      <c r="F296" s="3"/>
      <c r="G296" s="10" t="s">
        <v>1018</v>
      </c>
      <c r="H296"/>
      <c r="I296" s="22" t="s">
        <v>843</v>
      </c>
      <c r="J296" s="23" t="s">
        <v>844</v>
      </c>
      <c r="K296" s="226">
        <f>+'0BJ PROGR. I-II Y III'!K296</f>
        <v>0</v>
      </c>
      <c r="L296" s="209">
        <f>+'0BJ PROGR. I-II Y III'!L295</f>
        <v>0</v>
      </c>
      <c r="M296" s="209">
        <f>+'0BJ PROGR. I-II Y III'!M295</f>
        <v>0</v>
      </c>
      <c r="N296" s="209">
        <f>+'0BJ PROGR. I-II Y III'!N295</f>
        <v>0</v>
      </c>
      <c r="O296" s="208">
        <f t="shared" ref="O296:O303" si="88">SUM(K296:N296)</f>
        <v>0</v>
      </c>
      <c r="P296" s="42"/>
      <c r="Q296" s="226">
        <f>+'0BJ PROGR. I-II Y III'!Q295</f>
        <v>0</v>
      </c>
      <c r="R296" s="209">
        <f>+'0BJ PROGR. I-II Y III'!R295</f>
        <v>0</v>
      </c>
      <c r="S296" s="209">
        <f>+'0BJ PROGR. I-II Y III'!S295</f>
        <v>0</v>
      </c>
      <c r="T296" s="209">
        <f>+'0BJ PROGR. I-II Y III'!T295</f>
        <v>0</v>
      </c>
      <c r="U296" s="227">
        <f>+'0BJ PROGR. I-II Y III'!U295</f>
        <v>0</v>
      </c>
      <c r="V296" s="243">
        <f>+'0BJ PROGR. I-II Y III'!V295</f>
        <v>0</v>
      </c>
      <c r="W296" s="209">
        <f>+'0BJ PROGR. I-II Y III'!W295</f>
        <v>0</v>
      </c>
      <c r="X296" s="227">
        <f>+'0BJ PROGR. I-II Y III'!X295</f>
        <v>0</v>
      </c>
      <c r="Y296" s="250">
        <f>+'0BJ PROGR. I-II Y III'!Y295</f>
        <v>0</v>
      </c>
      <c r="Z296" s="250">
        <f>+'0BJ PROGR. I-II Y III'!Z295</f>
        <v>0</v>
      </c>
      <c r="AA296" s="250">
        <f>+'0BJ PROGR. I-II Y III'!AA295</f>
        <v>0</v>
      </c>
      <c r="AB296" s="209">
        <f>+'0BJ PROGR. I-II Y III'!AB295</f>
        <v>0</v>
      </c>
      <c r="AC296" s="226">
        <f>+'0BJ PROGR. I-II Y III'!AC295</f>
        <v>0</v>
      </c>
      <c r="AD296" s="209">
        <f>+'0BJ PROGR. I-II Y III'!AD295</f>
        <v>0</v>
      </c>
      <c r="AE296" s="209">
        <f>+'0BJ PROGR. I-II Y III'!AE295</f>
        <v>0</v>
      </c>
      <c r="AF296" s="209">
        <f>+'0BJ PROGR. I-II Y III'!AF295</f>
        <v>0</v>
      </c>
      <c r="AG296" s="209">
        <f>+'0BJ PROGR. I-II Y III'!AG295</f>
        <v>0</v>
      </c>
      <c r="AH296" s="209">
        <f>+'0BJ PROGR. I-II Y III'!AH295</f>
        <v>0</v>
      </c>
      <c r="AI296" s="227">
        <f>+'0BJ PROGR. I-II Y III'!AI295</f>
        <v>0</v>
      </c>
      <c r="AJ296" s="208">
        <f t="shared" ref="AJ296:AJ303" si="89">+Q296+R296+S296+T296+U296++X296+AB296+AC296+AD296+AE296+AF296+AG296+AH296+AI296</f>
        <v>0</v>
      </c>
      <c r="AK296" s="209"/>
      <c r="AL296" s="208">
        <v>0</v>
      </c>
      <c r="AM296" s="209"/>
      <c r="AN296" s="208">
        <f t="shared" ref="AN296:AN303" si="90">+O296+AJ296+AL296</f>
        <v>0</v>
      </c>
      <c r="AX296" s="20"/>
      <c r="AY296" s="20"/>
    </row>
    <row r="297" spans="1:51" s="21" customFormat="1" x14ac:dyDescent="0.25">
      <c r="A297" s="3"/>
      <c r="B297" s="3"/>
      <c r="C297" s="10"/>
      <c r="D297" s="3"/>
      <c r="E297" s="3"/>
      <c r="F297" s="3"/>
      <c r="G297" s="10" t="s">
        <v>1018</v>
      </c>
      <c r="H297"/>
      <c r="I297" s="22" t="s">
        <v>845</v>
      </c>
      <c r="J297" s="23" t="s">
        <v>846</v>
      </c>
      <c r="K297" s="226">
        <f>SUM(K298)</f>
        <v>0</v>
      </c>
      <c r="L297" s="209">
        <f>SUM(L298)</f>
        <v>0</v>
      </c>
      <c r="M297" s="209">
        <f>SUM(M298)</f>
        <v>0</v>
      </c>
      <c r="N297" s="209">
        <f>SUM(N298)</f>
        <v>0</v>
      </c>
      <c r="O297" s="208">
        <f t="shared" si="88"/>
        <v>0</v>
      </c>
      <c r="P297" s="42"/>
      <c r="Q297" s="226">
        <f t="shared" ref="Q297:AI297" si="91">SUM(Q298)</f>
        <v>0</v>
      </c>
      <c r="R297" s="209">
        <f t="shared" si="91"/>
        <v>0</v>
      </c>
      <c r="S297" s="209">
        <f t="shared" si="91"/>
        <v>0</v>
      </c>
      <c r="T297" s="209">
        <f t="shared" si="91"/>
        <v>0</v>
      </c>
      <c r="U297" s="227">
        <f t="shared" si="91"/>
        <v>0</v>
      </c>
      <c r="V297" s="243">
        <f t="shared" si="91"/>
        <v>0</v>
      </c>
      <c r="W297" s="209">
        <f t="shared" si="91"/>
        <v>0</v>
      </c>
      <c r="X297" s="227">
        <f t="shared" si="91"/>
        <v>0</v>
      </c>
      <c r="Y297" s="250">
        <f t="shared" si="91"/>
        <v>0</v>
      </c>
      <c r="Z297" s="250">
        <f t="shared" si="91"/>
        <v>0</v>
      </c>
      <c r="AA297" s="250">
        <f t="shared" si="91"/>
        <v>0</v>
      </c>
      <c r="AB297" s="209">
        <f t="shared" si="91"/>
        <v>0</v>
      </c>
      <c r="AC297" s="226">
        <f t="shared" si="91"/>
        <v>0</v>
      </c>
      <c r="AD297" s="209">
        <f t="shared" si="91"/>
        <v>0</v>
      </c>
      <c r="AE297" s="209">
        <f t="shared" si="91"/>
        <v>0</v>
      </c>
      <c r="AF297" s="209">
        <f t="shared" si="91"/>
        <v>0</v>
      </c>
      <c r="AG297" s="209">
        <f t="shared" si="91"/>
        <v>0</v>
      </c>
      <c r="AH297" s="209">
        <f t="shared" si="91"/>
        <v>0</v>
      </c>
      <c r="AI297" s="227">
        <f t="shared" si="91"/>
        <v>0</v>
      </c>
      <c r="AJ297" s="208">
        <f t="shared" si="89"/>
        <v>0</v>
      </c>
      <c r="AK297" s="209"/>
      <c r="AL297" s="208">
        <v>0</v>
      </c>
      <c r="AM297" s="209"/>
      <c r="AN297" s="208">
        <f t="shared" si="90"/>
        <v>0</v>
      </c>
      <c r="AX297" s="20"/>
      <c r="AY297" s="20"/>
    </row>
    <row r="298" spans="1:51" s="21" customFormat="1" x14ac:dyDescent="0.25">
      <c r="A298" s="3"/>
      <c r="B298" s="3"/>
      <c r="C298" s="10"/>
      <c r="D298" s="3"/>
      <c r="E298" s="3"/>
      <c r="F298" s="3"/>
      <c r="G298" s="10"/>
      <c r="H298"/>
      <c r="I298" s="22"/>
      <c r="J298" s="23" t="s">
        <v>1548</v>
      </c>
      <c r="K298" s="226">
        <f>+'0BJ PROGR. I-II Y III'!K298</f>
        <v>0</v>
      </c>
      <c r="L298" s="209">
        <f>+'0BJ PROGR. I-II Y III'!L297</f>
        <v>0</v>
      </c>
      <c r="M298" s="209">
        <f>+'0BJ PROGR. I-II Y III'!M297</f>
        <v>0</v>
      </c>
      <c r="N298" s="209">
        <f>+'0BJ PROGR. I-II Y III'!N297</f>
        <v>0</v>
      </c>
      <c r="O298" s="208">
        <f t="shared" si="88"/>
        <v>0</v>
      </c>
      <c r="P298" s="42"/>
      <c r="Q298" s="226">
        <f>+'0BJ PROGR. I-II Y III'!Q297</f>
        <v>0</v>
      </c>
      <c r="R298" s="209">
        <f>+'0BJ PROGR. I-II Y III'!R297</f>
        <v>0</v>
      </c>
      <c r="S298" s="209">
        <f>+'0BJ PROGR. I-II Y III'!S297</f>
        <v>0</v>
      </c>
      <c r="T298" s="209">
        <f>+'0BJ PROGR. I-II Y III'!T297</f>
        <v>0</v>
      </c>
      <c r="U298" s="227">
        <f>+'0BJ PROGR. I-II Y III'!U297</f>
        <v>0</v>
      </c>
      <c r="V298" s="243">
        <f>+'0BJ PROGR. I-II Y III'!V297</f>
        <v>0</v>
      </c>
      <c r="W298" s="209">
        <f>+'0BJ PROGR. I-II Y III'!W297</f>
        <v>0</v>
      </c>
      <c r="X298" s="227">
        <f>+'0BJ PROGR. I-II Y III'!X297</f>
        <v>0</v>
      </c>
      <c r="Y298" s="250">
        <f>+'0BJ PROGR. I-II Y III'!Y297</f>
        <v>0</v>
      </c>
      <c r="Z298" s="250">
        <f>+'0BJ PROGR. I-II Y III'!Z297</f>
        <v>0</v>
      </c>
      <c r="AA298" s="250">
        <f>+'0BJ PROGR. I-II Y III'!AA297</f>
        <v>0</v>
      </c>
      <c r="AB298" s="209">
        <f>+'0BJ PROGR. I-II Y III'!AB297</f>
        <v>0</v>
      </c>
      <c r="AC298" s="226">
        <f>+'0BJ PROGR. I-II Y III'!AC297</f>
        <v>0</v>
      </c>
      <c r="AD298" s="209">
        <f>+'0BJ PROGR. I-II Y III'!AD297</f>
        <v>0</v>
      </c>
      <c r="AE298" s="209">
        <f>+'0BJ PROGR. I-II Y III'!AE297</f>
        <v>0</v>
      </c>
      <c r="AF298" s="209">
        <f>+'0BJ PROGR. I-II Y III'!AF297</f>
        <v>0</v>
      </c>
      <c r="AG298" s="209">
        <f>+'0BJ PROGR. I-II Y III'!AG297</f>
        <v>0</v>
      </c>
      <c r="AH298" s="209">
        <f>+'0BJ PROGR. I-II Y III'!AH297</f>
        <v>0</v>
      </c>
      <c r="AI298" s="227">
        <f>+'0BJ PROGR. I-II Y III'!AI297</f>
        <v>0</v>
      </c>
      <c r="AJ298" s="208">
        <f t="shared" si="89"/>
        <v>0</v>
      </c>
      <c r="AK298" s="209"/>
      <c r="AL298" s="208">
        <v>0</v>
      </c>
      <c r="AM298" s="209"/>
      <c r="AN298" s="208">
        <f t="shared" si="90"/>
        <v>0</v>
      </c>
      <c r="AX298" s="20"/>
      <c r="AY298" s="20"/>
    </row>
    <row r="299" spans="1:51" s="21" customFormat="1" x14ac:dyDescent="0.25">
      <c r="A299" s="3"/>
      <c r="B299" s="3"/>
      <c r="C299" s="10"/>
      <c r="D299" s="3"/>
      <c r="E299" s="3"/>
      <c r="F299" s="3"/>
      <c r="G299" s="10" t="s">
        <v>1018</v>
      </c>
      <c r="H299"/>
      <c r="I299" s="22" t="s">
        <v>847</v>
      </c>
      <c r="J299" s="23" t="s">
        <v>848</v>
      </c>
      <c r="K299" s="226">
        <f>+'0BJ PROGR. I-II Y III'!K299</f>
        <v>0</v>
      </c>
      <c r="L299" s="209">
        <f>+'0BJ PROGR. I-II Y III'!L298</f>
        <v>0</v>
      </c>
      <c r="M299" s="209">
        <f>+'0BJ PROGR. I-II Y III'!M298</f>
        <v>0</v>
      </c>
      <c r="N299" s="209">
        <f>+'0BJ PROGR. I-II Y III'!N298</f>
        <v>0</v>
      </c>
      <c r="O299" s="208">
        <f t="shared" si="88"/>
        <v>0</v>
      </c>
      <c r="P299" s="42"/>
      <c r="Q299" s="226">
        <f>+'0BJ PROGR. I-II Y III'!Q298</f>
        <v>0</v>
      </c>
      <c r="R299" s="209">
        <f>+'0BJ PROGR. I-II Y III'!R298</f>
        <v>0</v>
      </c>
      <c r="S299" s="209">
        <f>+'0BJ PROGR. I-II Y III'!S298</f>
        <v>0</v>
      </c>
      <c r="T299" s="209">
        <f>+'0BJ PROGR. I-II Y III'!T298</f>
        <v>0</v>
      </c>
      <c r="U299" s="227">
        <f>+'0BJ PROGR. I-II Y III'!U298</f>
        <v>0</v>
      </c>
      <c r="V299" s="243">
        <f>+'0BJ PROGR. I-II Y III'!V298</f>
        <v>0</v>
      </c>
      <c r="W299" s="209">
        <f>+'0BJ PROGR. I-II Y III'!W298</f>
        <v>0</v>
      </c>
      <c r="X299" s="227">
        <f>+'0BJ PROGR. I-II Y III'!X298</f>
        <v>0</v>
      </c>
      <c r="Y299" s="250">
        <f>+'0BJ PROGR. I-II Y III'!Y298</f>
        <v>0</v>
      </c>
      <c r="Z299" s="250">
        <f>+'0BJ PROGR. I-II Y III'!Z298</f>
        <v>0</v>
      </c>
      <c r="AA299" s="250">
        <f>+'0BJ PROGR. I-II Y III'!AA298</f>
        <v>0</v>
      </c>
      <c r="AB299" s="209">
        <f>+'0BJ PROGR. I-II Y III'!AB298</f>
        <v>0</v>
      </c>
      <c r="AC299" s="226">
        <f>+'0BJ PROGR. I-II Y III'!AC298</f>
        <v>0</v>
      </c>
      <c r="AD299" s="209">
        <f>+'0BJ PROGR. I-II Y III'!AD298</f>
        <v>0</v>
      </c>
      <c r="AE299" s="209">
        <f>+'0BJ PROGR. I-II Y III'!AE298</f>
        <v>0</v>
      </c>
      <c r="AF299" s="209">
        <f>+'0BJ PROGR. I-II Y III'!AF298</f>
        <v>0</v>
      </c>
      <c r="AG299" s="209">
        <f>+'0BJ PROGR. I-II Y III'!AG298</f>
        <v>0</v>
      </c>
      <c r="AH299" s="209">
        <f>+'0BJ PROGR. I-II Y III'!AH298</f>
        <v>0</v>
      </c>
      <c r="AI299" s="227">
        <f>+'0BJ PROGR. I-II Y III'!AI298</f>
        <v>0</v>
      </c>
      <c r="AJ299" s="208">
        <f t="shared" si="89"/>
        <v>0</v>
      </c>
      <c r="AK299" s="209"/>
      <c r="AL299" s="208">
        <v>0</v>
      </c>
      <c r="AM299" s="209"/>
      <c r="AN299" s="208">
        <f t="shared" si="90"/>
        <v>0</v>
      </c>
      <c r="AX299" s="20"/>
      <c r="AY299" s="20"/>
    </row>
    <row r="300" spans="1:51" s="21" customFormat="1" x14ac:dyDescent="0.25">
      <c r="A300" s="3"/>
      <c r="B300" s="3"/>
      <c r="C300" s="10"/>
      <c r="D300" s="3"/>
      <c r="E300" s="3"/>
      <c r="F300" s="3"/>
      <c r="G300" s="10" t="s">
        <v>1018</v>
      </c>
      <c r="H300"/>
      <c r="I300" s="22" t="s">
        <v>849</v>
      </c>
      <c r="J300" s="23" t="s">
        <v>850</v>
      </c>
      <c r="K300" s="226">
        <f>+'0BJ PROGR. I-II Y III'!K300</f>
        <v>0</v>
      </c>
      <c r="L300" s="209">
        <f>+'0BJ PROGR. I-II Y III'!L299</f>
        <v>0</v>
      </c>
      <c r="M300" s="209">
        <f>+'0BJ PROGR. I-II Y III'!M299</f>
        <v>0</v>
      </c>
      <c r="N300" s="209">
        <f>+'0BJ PROGR. I-II Y III'!N299</f>
        <v>0</v>
      </c>
      <c r="O300" s="208">
        <f t="shared" si="88"/>
        <v>0</v>
      </c>
      <c r="P300" s="42"/>
      <c r="Q300" s="226">
        <f>+'0BJ PROGR. I-II Y III'!Q299</f>
        <v>0</v>
      </c>
      <c r="R300" s="209">
        <f>+'0BJ PROGR. I-II Y III'!R299</f>
        <v>0</v>
      </c>
      <c r="S300" s="209">
        <f>+'0BJ PROGR. I-II Y III'!S299</f>
        <v>0</v>
      </c>
      <c r="T300" s="209">
        <f>+'0BJ PROGR. I-II Y III'!T299</f>
        <v>0</v>
      </c>
      <c r="U300" s="227">
        <f>+'0BJ PROGR. I-II Y III'!U299</f>
        <v>0</v>
      </c>
      <c r="V300" s="243">
        <f>+'0BJ PROGR. I-II Y III'!V299</f>
        <v>0</v>
      </c>
      <c r="W300" s="209">
        <f>+'0BJ PROGR. I-II Y III'!W299</f>
        <v>0</v>
      </c>
      <c r="X300" s="227">
        <f>+'0BJ PROGR. I-II Y III'!X299</f>
        <v>0</v>
      </c>
      <c r="Y300" s="250">
        <f>+'0BJ PROGR. I-II Y III'!Y299</f>
        <v>0</v>
      </c>
      <c r="Z300" s="250">
        <f>+'0BJ PROGR. I-II Y III'!Z299</f>
        <v>0</v>
      </c>
      <c r="AA300" s="250">
        <f>+'0BJ PROGR. I-II Y III'!AA299</f>
        <v>0</v>
      </c>
      <c r="AB300" s="209">
        <f>+'0BJ PROGR. I-II Y III'!AB299</f>
        <v>0</v>
      </c>
      <c r="AC300" s="226">
        <f>+'0BJ PROGR. I-II Y III'!AC299</f>
        <v>0</v>
      </c>
      <c r="AD300" s="209">
        <f>+'0BJ PROGR. I-II Y III'!AD299</f>
        <v>0</v>
      </c>
      <c r="AE300" s="209">
        <f>+'0BJ PROGR. I-II Y III'!AE299</f>
        <v>0</v>
      </c>
      <c r="AF300" s="209">
        <f>+'0BJ PROGR. I-II Y III'!AF299</f>
        <v>0</v>
      </c>
      <c r="AG300" s="209">
        <f>+'0BJ PROGR. I-II Y III'!AG299</f>
        <v>0</v>
      </c>
      <c r="AH300" s="209">
        <f>+'0BJ PROGR. I-II Y III'!AH299</f>
        <v>0</v>
      </c>
      <c r="AI300" s="227">
        <f>+'0BJ PROGR. I-II Y III'!AI299</f>
        <v>0</v>
      </c>
      <c r="AJ300" s="208">
        <f t="shared" si="89"/>
        <v>0</v>
      </c>
      <c r="AK300" s="209"/>
      <c r="AL300" s="208">
        <v>0</v>
      </c>
      <c r="AM300" s="209"/>
      <c r="AN300" s="208">
        <f t="shared" si="90"/>
        <v>0</v>
      </c>
      <c r="AX300" s="20"/>
      <c r="AY300" s="20"/>
    </row>
    <row r="301" spans="1:51" s="21" customFormat="1" x14ac:dyDescent="0.25">
      <c r="A301" s="3"/>
      <c r="B301" s="3"/>
      <c r="C301" s="10"/>
      <c r="D301" s="3"/>
      <c r="E301" s="3"/>
      <c r="F301" s="3"/>
      <c r="G301" s="10" t="s">
        <v>1018</v>
      </c>
      <c r="H301"/>
      <c r="I301" s="22" t="s">
        <v>851</v>
      </c>
      <c r="J301" s="23" t="s">
        <v>852</v>
      </c>
      <c r="K301" s="226">
        <f>+'0BJ PROGR. I-II Y III'!K301</f>
        <v>0</v>
      </c>
      <c r="L301" s="209">
        <f>+'0BJ PROGR. I-II Y III'!L300</f>
        <v>0</v>
      </c>
      <c r="M301" s="209">
        <f>+'0BJ PROGR. I-II Y III'!M300</f>
        <v>0</v>
      </c>
      <c r="N301" s="209">
        <f>+'0BJ PROGR. I-II Y III'!N300</f>
        <v>0</v>
      </c>
      <c r="O301" s="208">
        <f t="shared" si="88"/>
        <v>0</v>
      </c>
      <c r="P301" s="42"/>
      <c r="Q301" s="226">
        <f>+'0BJ PROGR. I-II Y III'!Q300</f>
        <v>0</v>
      </c>
      <c r="R301" s="209">
        <f>+'0BJ PROGR. I-II Y III'!R300</f>
        <v>0</v>
      </c>
      <c r="S301" s="209">
        <f>+'0BJ PROGR. I-II Y III'!S300</f>
        <v>0</v>
      </c>
      <c r="T301" s="209">
        <f>+'0BJ PROGR. I-II Y III'!T300</f>
        <v>0</v>
      </c>
      <c r="U301" s="227">
        <f>+'0BJ PROGR. I-II Y III'!U300</f>
        <v>0</v>
      </c>
      <c r="V301" s="243">
        <f>+'0BJ PROGR. I-II Y III'!V300</f>
        <v>0</v>
      </c>
      <c r="W301" s="209">
        <f>+'0BJ PROGR. I-II Y III'!W300</f>
        <v>0</v>
      </c>
      <c r="X301" s="227">
        <f>+'0BJ PROGR. I-II Y III'!X300</f>
        <v>0</v>
      </c>
      <c r="Y301" s="250">
        <f>+'0BJ PROGR. I-II Y III'!Y300</f>
        <v>0</v>
      </c>
      <c r="Z301" s="250">
        <f>+'0BJ PROGR. I-II Y III'!Z300</f>
        <v>0</v>
      </c>
      <c r="AA301" s="250">
        <f>+'0BJ PROGR. I-II Y III'!AA300</f>
        <v>0</v>
      </c>
      <c r="AB301" s="209">
        <f>+'0BJ PROGR. I-II Y III'!AB300</f>
        <v>0</v>
      </c>
      <c r="AC301" s="226">
        <f>+'0BJ PROGR. I-II Y III'!AC300</f>
        <v>0</v>
      </c>
      <c r="AD301" s="209">
        <f>+'0BJ PROGR. I-II Y III'!AD300</f>
        <v>0</v>
      </c>
      <c r="AE301" s="209">
        <f>+'0BJ PROGR. I-II Y III'!AE300</f>
        <v>0</v>
      </c>
      <c r="AF301" s="209">
        <f>+'0BJ PROGR. I-II Y III'!AF300</f>
        <v>0</v>
      </c>
      <c r="AG301" s="209">
        <f>+'0BJ PROGR. I-II Y III'!AG300</f>
        <v>0</v>
      </c>
      <c r="AH301" s="209">
        <f>+'0BJ PROGR. I-II Y III'!AH300</f>
        <v>0</v>
      </c>
      <c r="AI301" s="227">
        <f>+'0BJ PROGR. I-II Y III'!AI300</f>
        <v>0</v>
      </c>
      <c r="AJ301" s="208">
        <f t="shared" si="89"/>
        <v>0</v>
      </c>
      <c r="AK301" s="209"/>
      <c r="AL301" s="208">
        <v>0</v>
      </c>
      <c r="AM301" s="209"/>
      <c r="AN301" s="208">
        <f t="shared" si="90"/>
        <v>0</v>
      </c>
      <c r="AX301" s="20"/>
      <c r="AY301" s="20"/>
    </row>
    <row r="302" spans="1:51" s="21" customFormat="1" x14ac:dyDescent="0.25">
      <c r="A302" s="3"/>
      <c r="B302" s="3"/>
      <c r="C302" s="10"/>
      <c r="D302" s="3"/>
      <c r="E302" s="3"/>
      <c r="F302" s="3"/>
      <c r="G302" s="10" t="s">
        <v>1018</v>
      </c>
      <c r="H302"/>
      <c r="I302" s="22" t="s">
        <v>853</v>
      </c>
      <c r="J302" s="23" t="s">
        <v>854</v>
      </c>
      <c r="K302" s="226">
        <f>+'0BJ PROGR. I-II Y III'!K302</f>
        <v>0</v>
      </c>
      <c r="L302" s="209">
        <f>+'0BJ PROGR. I-II Y III'!L301</f>
        <v>0</v>
      </c>
      <c r="M302" s="209">
        <f>+'0BJ PROGR. I-II Y III'!M301</f>
        <v>0</v>
      </c>
      <c r="N302" s="209">
        <f>+'0BJ PROGR. I-II Y III'!N301</f>
        <v>0</v>
      </c>
      <c r="O302" s="208">
        <f t="shared" si="88"/>
        <v>0</v>
      </c>
      <c r="P302" s="42"/>
      <c r="Q302" s="226">
        <f>+'0BJ PROGR. I-II Y III'!Q301</f>
        <v>0</v>
      </c>
      <c r="R302" s="209">
        <f>+'0BJ PROGR. I-II Y III'!R301</f>
        <v>0</v>
      </c>
      <c r="S302" s="209">
        <f>+'0BJ PROGR. I-II Y III'!S301</f>
        <v>0</v>
      </c>
      <c r="T302" s="209">
        <f>+'0BJ PROGR. I-II Y III'!T301</f>
        <v>0</v>
      </c>
      <c r="U302" s="227">
        <f>+'0BJ PROGR. I-II Y III'!U301</f>
        <v>0</v>
      </c>
      <c r="V302" s="243">
        <f>+'0BJ PROGR. I-II Y III'!V301</f>
        <v>0</v>
      </c>
      <c r="W302" s="209">
        <f>+'0BJ PROGR. I-II Y III'!W301</f>
        <v>0</v>
      </c>
      <c r="X302" s="227">
        <f>+'0BJ PROGR. I-II Y III'!X301</f>
        <v>0</v>
      </c>
      <c r="Y302" s="250">
        <f>+'0BJ PROGR. I-II Y III'!Y301</f>
        <v>0</v>
      </c>
      <c r="Z302" s="250">
        <f>+'0BJ PROGR. I-II Y III'!Z301</f>
        <v>0</v>
      </c>
      <c r="AA302" s="250">
        <f>+'0BJ PROGR. I-II Y III'!AA301</f>
        <v>0</v>
      </c>
      <c r="AB302" s="209">
        <f>+'0BJ PROGR. I-II Y III'!AB301</f>
        <v>0</v>
      </c>
      <c r="AC302" s="226">
        <f>+'0BJ PROGR. I-II Y III'!AC301</f>
        <v>0</v>
      </c>
      <c r="AD302" s="209">
        <f>+'0BJ PROGR. I-II Y III'!AD301</f>
        <v>0</v>
      </c>
      <c r="AE302" s="209">
        <f>+'0BJ PROGR. I-II Y III'!AE301</f>
        <v>0</v>
      </c>
      <c r="AF302" s="209">
        <f>+'0BJ PROGR. I-II Y III'!AF301</f>
        <v>0</v>
      </c>
      <c r="AG302" s="209">
        <f>+'0BJ PROGR. I-II Y III'!AG301</f>
        <v>0</v>
      </c>
      <c r="AH302" s="209">
        <f>+'0BJ PROGR. I-II Y III'!AH301</f>
        <v>0</v>
      </c>
      <c r="AI302" s="227">
        <f>+'0BJ PROGR. I-II Y III'!AI301</f>
        <v>0</v>
      </c>
      <c r="AJ302" s="208">
        <f t="shared" si="89"/>
        <v>0</v>
      </c>
      <c r="AK302" s="209"/>
      <c r="AL302" s="208">
        <v>0</v>
      </c>
      <c r="AM302" s="209"/>
      <c r="AN302" s="208">
        <f t="shared" si="90"/>
        <v>0</v>
      </c>
      <c r="AX302" s="20"/>
      <c r="AY302" s="20"/>
    </row>
    <row r="303" spans="1:51" s="21" customFormat="1" x14ac:dyDescent="0.25">
      <c r="A303" s="3"/>
      <c r="B303" s="3"/>
      <c r="C303" s="10"/>
      <c r="D303" s="3"/>
      <c r="E303" s="3"/>
      <c r="F303" s="3"/>
      <c r="G303" s="10" t="s">
        <v>1018</v>
      </c>
      <c r="H303"/>
      <c r="I303" s="22" t="s">
        <v>855</v>
      </c>
      <c r="J303" s="23" t="s">
        <v>856</v>
      </c>
      <c r="K303" s="226">
        <f>+'0BJ PROGR. I-II Y III'!K303</f>
        <v>0</v>
      </c>
      <c r="L303" s="209">
        <f>+'0BJ PROGR. I-II Y III'!L302</f>
        <v>0</v>
      </c>
      <c r="M303" s="209">
        <f>+'0BJ PROGR. I-II Y III'!M302</f>
        <v>0</v>
      </c>
      <c r="N303" s="209">
        <f>+'0BJ PROGR. I-II Y III'!N302</f>
        <v>0</v>
      </c>
      <c r="O303" s="208">
        <f t="shared" si="88"/>
        <v>0</v>
      </c>
      <c r="P303" s="42"/>
      <c r="Q303" s="226">
        <f>+'0BJ PROGR. I-II Y III'!Q302</f>
        <v>0</v>
      </c>
      <c r="R303" s="209">
        <f>+'0BJ PROGR. I-II Y III'!R302</f>
        <v>0</v>
      </c>
      <c r="S303" s="209">
        <f>+'0BJ PROGR. I-II Y III'!S302</f>
        <v>0</v>
      </c>
      <c r="T303" s="209">
        <f>+'0BJ PROGR. I-II Y III'!T302</f>
        <v>0</v>
      </c>
      <c r="U303" s="227">
        <f>+'0BJ PROGR. I-II Y III'!U302</f>
        <v>0</v>
      </c>
      <c r="V303" s="243">
        <f>+'0BJ PROGR. I-II Y III'!V302</f>
        <v>0</v>
      </c>
      <c r="W303" s="209">
        <f>+'0BJ PROGR. I-II Y III'!W302</f>
        <v>0</v>
      </c>
      <c r="X303" s="227">
        <f>+'0BJ PROGR. I-II Y III'!X302</f>
        <v>0</v>
      </c>
      <c r="Y303" s="250">
        <f>+'0BJ PROGR. I-II Y III'!Y302</f>
        <v>0</v>
      </c>
      <c r="Z303" s="250">
        <f>+'0BJ PROGR. I-II Y III'!Z302</f>
        <v>0</v>
      </c>
      <c r="AA303" s="250">
        <f>+'0BJ PROGR. I-II Y III'!AA302</f>
        <v>0</v>
      </c>
      <c r="AB303" s="209">
        <f>+'0BJ PROGR. I-II Y III'!AB302</f>
        <v>0</v>
      </c>
      <c r="AC303" s="226">
        <f>+'0BJ PROGR. I-II Y III'!AC302</f>
        <v>0</v>
      </c>
      <c r="AD303" s="209">
        <f>+'0BJ PROGR. I-II Y III'!AD302</f>
        <v>0</v>
      </c>
      <c r="AE303" s="209">
        <f>+'0BJ PROGR. I-II Y III'!AE302</f>
        <v>0</v>
      </c>
      <c r="AF303" s="209">
        <f>+'0BJ PROGR. I-II Y III'!AF302</f>
        <v>0</v>
      </c>
      <c r="AG303" s="209">
        <f>+'0BJ PROGR. I-II Y III'!AG302</f>
        <v>0</v>
      </c>
      <c r="AH303" s="209">
        <f>+'0BJ PROGR. I-II Y III'!AH302</f>
        <v>0</v>
      </c>
      <c r="AI303" s="227">
        <f>+'0BJ PROGR. I-II Y III'!AI302</f>
        <v>0</v>
      </c>
      <c r="AJ303" s="208">
        <f t="shared" si="89"/>
        <v>0</v>
      </c>
      <c r="AK303" s="209"/>
      <c r="AL303" s="208">
        <v>0</v>
      </c>
      <c r="AM303" s="209"/>
      <c r="AN303" s="208">
        <f t="shared" si="90"/>
        <v>0</v>
      </c>
      <c r="AX303" s="20"/>
      <c r="AY303" s="20"/>
    </row>
    <row r="304" spans="1:51" s="21" customFormat="1" x14ac:dyDescent="0.25">
      <c r="A304" s="3"/>
      <c r="B304" s="3"/>
      <c r="C304" s="10"/>
      <c r="D304" s="3"/>
      <c r="E304" s="3"/>
      <c r="F304" s="3"/>
      <c r="G304" s="3"/>
      <c r="H304"/>
      <c r="I304" s="22"/>
      <c r="J304" s="23"/>
      <c r="K304" s="226"/>
      <c r="L304" s="209"/>
      <c r="M304" s="209"/>
      <c r="N304" s="209"/>
      <c r="O304" s="208"/>
      <c r="P304" s="42"/>
      <c r="Q304" s="226"/>
      <c r="R304" s="209"/>
      <c r="S304" s="209"/>
      <c r="T304" s="209"/>
      <c r="U304" s="227"/>
      <c r="V304" s="243"/>
      <c r="W304" s="209"/>
      <c r="X304" s="227"/>
      <c r="Y304" s="250"/>
      <c r="Z304" s="250"/>
      <c r="AA304" s="250"/>
      <c r="AB304" s="209"/>
      <c r="AC304" s="226"/>
      <c r="AD304" s="209"/>
      <c r="AE304" s="209"/>
      <c r="AF304" s="209"/>
      <c r="AG304" s="209"/>
      <c r="AH304" s="209"/>
      <c r="AI304" s="227"/>
      <c r="AJ304" s="227"/>
      <c r="AK304" s="209"/>
      <c r="AL304" s="208"/>
      <c r="AM304" s="209"/>
      <c r="AN304" s="208"/>
      <c r="AX304" s="20"/>
      <c r="AY304" s="20"/>
    </row>
    <row r="305" spans="1:51" s="21" customFormat="1" x14ac:dyDescent="0.25">
      <c r="A305" s="3"/>
      <c r="B305" s="3"/>
      <c r="C305" s="10" t="s">
        <v>1020</v>
      </c>
      <c r="D305" s="3" t="s">
        <v>1021</v>
      </c>
      <c r="E305" s="3"/>
      <c r="F305" s="3"/>
      <c r="G305" s="3"/>
      <c r="H305"/>
      <c r="I305" s="22"/>
      <c r="J305" s="23"/>
      <c r="K305" s="207">
        <f>SUM(K306:K314)</f>
        <v>0</v>
      </c>
      <c r="L305" s="217">
        <f>SUM(L306:L314)</f>
        <v>0</v>
      </c>
      <c r="M305" s="217">
        <f>SUM(M306:M314)</f>
        <v>0</v>
      </c>
      <c r="N305" s="217">
        <f>SUM(N306:N314)</f>
        <v>0</v>
      </c>
      <c r="O305" s="214">
        <f>SUM(O306:O314)</f>
        <v>0</v>
      </c>
      <c r="P305" s="42"/>
      <c r="Q305" s="207">
        <f t="shared" ref="Q305:W305" si="92">SUM(Q306:Q314)</f>
        <v>0</v>
      </c>
      <c r="R305" s="217">
        <f t="shared" si="92"/>
        <v>0</v>
      </c>
      <c r="S305" s="217">
        <f t="shared" si="92"/>
        <v>0</v>
      </c>
      <c r="T305" s="217">
        <f>SUM(T306:T314)</f>
        <v>0</v>
      </c>
      <c r="U305" s="225">
        <f t="shared" si="92"/>
        <v>0</v>
      </c>
      <c r="V305" s="242">
        <f t="shared" si="92"/>
        <v>0</v>
      </c>
      <c r="W305" s="217">
        <f t="shared" si="92"/>
        <v>0</v>
      </c>
      <c r="X305" s="225">
        <f t="shared" ref="X305:AI305" si="93">SUM(X306:X314)</f>
        <v>0</v>
      </c>
      <c r="Y305" s="252">
        <f t="shared" si="93"/>
        <v>0</v>
      </c>
      <c r="Z305" s="252">
        <f t="shared" si="93"/>
        <v>0</v>
      </c>
      <c r="AA305" s="252">
        <f t="shared" si="93"/>
        <v>0</v>
      </c>
      <c r="AB305" s="217">
        <f t="shared" si="93"/>
        <v>0</v>
      </c>
      <c r="AC305" s="207">
        <f t="shared" si="93"/>
        <v>0</v>
      </c>
      <c r="AD305" s="217">
        <f t="shared" si="93"/>
        <v>0</v>
      </c>
      <c r="AE305" s="217">
        <f t="shared" si="93"/>
        <v>0</v>
      </c>
      <c r="AF305" s="217">
        <f t="shared" si="93"/>
        <v>0</v>
      </c>
      <c r="AG305" s="217">
        <f t="shared" si="93"/>
        <v>0</v>
      </c>
      <c r="AH305" s="217">
        <f t="shared" si="93"/>
        <v>0</v>
      </c>
      <c r="AI305" s="225">
        <f t="shared" si="93"/>
        <v>0</v>
      </c>
      <c r="AJ305" s="225">
        <f>SUM(AJ306:AJ314)</f>
        <v>0</v>
      </c>
      <c r="AK305" s="209"/>
      <c r="AL305" s="214">
        <f>SUM(AL306:AL314)</f>
        <v>0</v>
      </c>
      <c r="AM305" s="209"/>
      <c r="AN305" s="214">
        <f>SUM(AN306:AN314)</f>
        <v>0</v>
      </c>
      <c r="AX305" s="20"/>
      <c r="AY305" s="20"/>
    </row>
    <row r="306" spans="1:51" s="21" customFormat="1" x14ac:dyDescent="0.25">
      <c r="A306" s="3"/>
      <c r="B306" s="3"/>
      <c r="C306" s="1"/>
      <c r="D306" s="1"/>
      <c r="E306" s="3"/>
      <c r="F306" s="3"/>
      <c r="G306" s="5" t="s">
        <v>1020</v>
      </c>
      <c r="H306"/>
      <c r="I306" s="24" t="s">
        <v>857</v>
      </c>
      <c r="J306" s="25" t="s">
        <v>858</v>
      </c>
      <c r="K306" s="211"/>
      <c r="L306" s="210"/>
      <c r="M306" s="210"/>
      <c r="N306" s="210"/>
      <c r="O306" s="206"/>
      <c r="P306" s="42"/>
      <c r="Q306" s="211"/>
      <c r="R306" s="210"/>
      <c r="S306" s="210"/>
      <c r="T306" s="210"/>
      <c r="U306" s="224"/>
      <c r="V306" s="241"/>
      <c r="W306" s="210"/>
      <c r="X306" s="224"/>
      <c r="Y306" s="251"/>
      <c r="Z306" s="251"/>
      <c r="AA306" s="251"/>
      <c r="AB306" s="210"/>
      <c r="AC306" s="211"/>
      <c r="AD306" s="210"/>
      <c r="AE306" s="210"/>
      <c r="AF306" s="210"/>
      <c r="AG306" s="210"/>
      <c r="AH306" s="210"/>
      <c r="AI306" s="224"/>
      <c r="AJ306" s="224"/>
      <c r="AK306" s="209"/>
      <c r="AL306" s="206"/>
      <c r="AM306" s="209"/>
      <c r="AN306" s="206"/>
      <c r="AX306" s="20"/>
      <c r="AY306" s="20"/>
    </row>
    <row r="307" spans="1:51" s="21" customFormat="1" x14ac:dyDescent="0.25">
      <c r="A307" s="3"/>
      <c r="B307" s="3"/>
      <c r="C307" s="10"/>
      <c r="D307" s="3" t="s">
        <v>14</v>
      </c>
      <c r="E307" s="3"/>
      <c r="F307" s="3"/>
      <c r="G307" s="10" t="s">
        <v>1020</v>
      </c>
      <c r="H307"/>
      <c r="I307" s="22" t="s">
        <v>859</v>
      </c>
      <c r="J307" s="23" t="s">
        <v>860</v>
      </c>
      <c r="K307" s="226">
        <f>+'0BJ PROGR. I-II Y III'!K306</f>
        <v>0</v>
      </c>
      <c r="L307" s="209">
        <f>+'0BJ PROGR. I-II Y III'!L305</f>
        <v>0</v>
      </c>
      <c r="M307" s="209">
        <f>+'0BJ PROGR. I-II Y III'!M305</f>
        <v>0</v>
      </c>
      <c r="N307" s="209">
        <f>+'0BJ PROGR. I-II Y III'!N305</f>
        <v>0</v>
      </c>
      <c r="O307" s="208">
        <f>SUM(K307:N307)</f>
        <v>0</v>
      </c>
      <c r="P307" s="42"/>
      <c r="Q307" s="226">
        <f>+'0BJ PROGR. I-II Y III'!Q305</f>
        <v>0</v>
      </c>
      <c r="R307" s="209">
        <f>+'0BJ PROGR. I-II Y III'!R305</f>
        <v>0</v>
      </c>
      <c r="S307" s="209">
        <f>+'0BJ PROGR. I-II Y III'!S305</f>
        <v>0</v>
      </c>
      <c r="T307" s="209">
        <f>+'0BJ PROGR. I-II Y III'!T305</f>
        <v>0</v>
      </c>
      <c r="U307" s="227">
        <f>+'0BJ PROGR. I-II Y III'!U305</f>
        <v>0</v>
      </c>
      <c r="V307" s="243">
        <f>+'0BJ PROGR. I-II Y III'!V305</f>
        <v>0</v>
      </c>
      <c r="W307" s="209">
        <f>+'0BJ PROGR. I-II Y III'!W305</f>
        <v>0</v>
      </c>
      <c r="X307" s="227">
        <f>+'0BJ PROGR. I-II Y III'!X305</f>
        <v>0</v>
      </c>
      <c r="Y307" s="250">
        <f>+'0BJ PROGR. I-II Y III'!Y305</f>
        <v>0</v>
      </c>
      <c r="Z307" s="250">
        <f>+'0BJ PROGR. I-II Y III'!Z305</f>
        <v>0</v>
      </c>
      <c r="AA307" s="250">
        <f>+'0BJ PROGR. I-II Y III'!AA305</f>
        <v>0</v>
      </c>
      <c r="AB307" s="209">
        <f>+'0BJ PROGR. I-II Y III'!AB305</f>
        <v>0</v>
      </c>
      <c r="AC307" s="226">
        <f>+'0BJ PROGR. I-II Y III'!AC305</f>
        <v>0</v>
      </c>
      <c r="AD307" s="209">
        <f>+'0BJ PROGR. I-II Y III'!AD305</f>
        <v>0</v>
      </c>
      <c r="AE307" s="209">
        <f>+'0BJ PROGR. I-II Y III'!AE305</f>
        <v>0</v>
      </c>
      <c r="AF307" s="209">
        <f>+'0BJ PROGR. I-II Y III'!AF305</f>
        <v>0</v>
      </c>
      <c r="AG307" s="209">
        <f>+'0BJ PROGR. I-II Y III'!AG305</f>
        <v>0</v>
      </c>
      <c r="AH307" s="209">
        <f>+'0BJ PROGR. I-II Y III'!AH305</f>
        <v>0</v>
      </c>
      <c r="AI307" s="227">
        <f>+'0BJ PROGR. I-II Y III'!AI305</f>
        <v>0</v>
      </c>
      <c r="AJ307" s="208">
        <f>+Q307+R307+S307+T307+U307++X307+AB307+AC307+AD307+AE307+AF307+AG307+AH307+AI307</f>
        <v>0</v>
      </c>
      <c r="AK307" s="209"/>
      <c r="AL307" s="208">
        <v>0</v>
      </c>
      <c r="AM307" s="209"/>
      <c r="AN307" s="208">
        <f>+O307+AJ307+AL307</f>
        <v>0</v>
      </c>
      <c r="AX307" s="20"/>
      <c r="AY307" s="20"/>
    </row>
    <row r="308" spans="1:51" s="21" customFormat="1" x14ac:dyDescent="0.25">
      <c r="A308" s="3"/>
      <c r="B308" s="3"/>
      <c r="C308" s="10"/>
      <c r="D308" s="3"/>
      <c r="E308" s="3"/>
      <c r="F308" s="3"/>
      <c r="G308" s="10" t="s">
        <v>1020</v>
      </c>
      <c r="H308"/>
      <c r="I308" s="24" t="s">
        <v>861</v>
      </c>
      <c r="J308" s="25" t="s">
        <v>862</v>
      </c>
      <c r="K308" s="211"/>
      <c r="L308" s="210"/>
      <c r="M308" s="210"/>
      <c r="N308" s="210"/>
      <c r="O308" s="206"/>
      <c r="P308" s="42"/>
      <c r="Q308" s="211"/>
      <c r="R308" s="210"/>
      <c r="S308" s="210"/>
      <c r="T308" s="210"/>
      <c r="U308" s="224"/>
      <c r="V308" s="241"/>
      <c r="W308" s="210"/>
      <c r="X308" s="224"/>
      <c r="Y308" s="251"/>
      <c r="Z308" s="251"/>
      <c r="AA308" s="251"/>
      <c r="AB308" s="210"/>
      <c r="AC308" s="211"/>
      <c r="AD308" s="210"/>
      <c r="AE308" s="210"/>
      <c r="AF308" s="210"/>
      <c r="AG308" s="210"/>
      <c r="AH308" s="210"/>
      <c r="AI308" s="224"/>
      <c r="AJ308" s="224"/>
      <c r="AK308" s="209"/>
      <c r="AL308" s="206"/>
      <c r="AM308" s="209"/>
      <c r="AN308" s="206"/>
      <c r="AX308" s="20"/>
      <c r="AY308" s="20"/>
    </row>
    <row r="309" spans="1:51" s="21" customFormat="1" x14ac:dyDescent="0.25">
      <c r="A309" s="3"/>
      <c r="B309" s="3"/>
      <c r="C309" s="10"/>
      <c r="D309" s="3"/>
      <c r="E309" s="3"/>
      <c r="F309" s="3"/>
      <c r="G309" s="10" t="s">
        <v>1020</v>
      </c>
      <c r="H309"/>
      <c r="I309" s="22" t="s">
        <v>863</v>
      </c>
      <c r="J309" s="23" t="s">
        <v>864</v>
      </c>
      <c r="K309" s="226">
        <f>+'0BJ PROGR. I-II Y III'!K308</f>
        <v>0</v>
      </c>
      <c r="L309" s="209">
        <f>+'0BJ PROGR. I-II Y III'!L307</f>
        <v>0</v>
      </c>
      <c r="M309" s="209">
        <f>+'0BJ PROGR. I-II Y III'!M307</f>
        <v>0</v>
      </c>
      <c r="N309" s="209">
        <f>+'0BJ PROGR. I-II Y III'!N307</f>
        <v>0</v>
      </c>
      <c r="O309" s="208">
        <f>SUM(K309:N309)</f>
        <v>0</v>
      </c>
      <c r="P309" s="42"/>
      <c r="Q309" s="226">
        <f>+'0BJ PROGR. I-II Y III'!Q307</f>
        <v>0</v>
      </c>
      <c r="R309" s="209">
        <f>+'0BJ PROGR. I-II Y III'!R307</f>
        <v>0</v>
      </c>
      <c r="S309" s="209">
        <f>+'0BJ PROGR. I-II Y III'!S307</f>
        <v>0</v>
      </c>
      <c r="T309" s="209">
        <f>+'0BJ PROGR. I-II Y III'!T307</f>
        <v>0</v>
      </c>
      <c r="U309" s="227">
        <f>+'0BJ PROGR. I-II Y III'!U307</f>
        <v>0</v>
      </c>
      <c r="V309" s="243">
        <f>+'0BJ PROGR. I-II Y III'!V307</f>
        <v>0</v>
      </c>
      <c r="W309" s="209">
        <f>+'0BJ PROGR. I-II Y III'!W307</f>
        <v>0</v>
      </c>
      <c r="X309" s="227">
        <f>+'0BJ PROGR. I-II Y III'!X307</f>
        <v>0</v>
      </c>
      <c r="Y309" s="250">
        <f>+'0BJ PROGR. I-II Y III'!Y307</f>
        <v>0</v>
      </c>
      <c r="Z309" s="250">
        <f>+'0BJ PROGR. I-II Y III'!Z307</f>
        <v>0</v>
      </c>
      <c r="AA309" s="250">
        <f>+'0BJ PROGR. I-II Y III'!AA307</f>
        <v>0</v>
      </c>
      <c r="AB309" s="209">
        <f>+'0BJ PROGR. I-II Y III'!AB307</f>
        <v>0</v>
      </c>
      <c r="AC309" s="226">
        <f>+'0BJ PROGR. I-II Y III'!AC307</f>
        <v>0</v>
      </c>
      <c r="AD309" s="209">
        <f>+'0BJ PROGR. I-II Y III'!AD307</f>
        <v>0</v>
      </c>
      <c r="AE309" s="209">
        <f>+'0BJ PROGR. I-II Y III'!AE307</f>
        <v>0</v>
      </c>
      <c r="AF309" s="209">
        <f>+'0BJ PROGR. I-II Y III'!AF307</f>
        <v>0</v>
      </c>
      <c r="AG309" s="209">
        <f>+'0BJ PROGR. I-II Y III'!AG307</f>
        <v>0</v>
      </c>
      <c r="AH309" s="209">
        <f>+'0BJ PROGR. I-II Y III'!AH307</f>
        <v>0</v>
      </c>
      <c r="AI309" s="227">
        <f>+'0BJ PROGR. I-II Y III'!AI307</f>
        <v>0</v>
      </c>
      <c r="AJ309" s="208">
        <f>+Q309+R309+S309+T309+U309++X309+AB309+AC309+AD309+AE309+AF309+AG309+AH309+AI309</f>
        <v>0</v>
      </c>
      <c r="AK309" s="209"/>
      <c r="AL309" s="208">
        <v>0</v>
      </c>
      <c r="AM309" s="209"/>
      <c r="AN309" s="208">
        <f>+O309+AJ309+AL309</f>
        <v>0</v>
      </c>
      <c r="AX309" s="20"/>
      <c r="AY309" s="20"/>
    </row>
    <row r="310" spans="1:51" s="21" customFormat="1" x14ac:dyDescent="0.25">
      <c r="A310" s="3"/>
      <c r="B310" s="3"/>
      <c r="C310" s="10"/>
      <c r="D310" s="3"/>
      <c r="E310" s="3"/>
      <c r="F310" s="3"/>
      <c r="G310" s="10" t="s">
        <v>1020</v>
      </c>
      <c r="H310"/>
      <c r="I310" s="22" t="s">
        <v>865</v>
      </c>
      <c r="J310" s="23" t="s">
        <v>866</v>
      </c>
      <c r="K310" s="226">
        <f>+'0BJ PROGR. I-II Y III'!K309</f>
        <v>0</v>
      </c>
      <c r="L310" s="209">
        <f>+'0BJ PROGR. I-II Y III'!L308</f>
        <v>0</v>
      </c>
      <c r="M310" s="209">
        <f>+'0BJ PROGR. I-II Y III'!M308</f>
        <v>0</v>
      </c>
      <c r="N310" s="209">
        <f>+'0BJ PROGR. I-II Y III'!N308</f>
        <v>0</v>
      </c>
      <c r="O310" s="208">
        <f>SUM(K310:N310)</f>
        <v>0</v>
      </c>
      <c r="P310" s="42"/>
      <c r="Q310" s="226">
        <f>+'0BJ PROGR. I-II Y III'!Q308</f>
        <v>0</v>
      </c>
      <c r="R310" s="209">
        <f>+'0BJ PROGR. I-II Y III'!R308</f>
        <v>0</v>
      </c>
      <c r="S310" s="209">
        <f>+'0BJ PROGR. I-II Y III'!S308</f>
        <v>0</v>
      </c>
      <c r="T310" s="209">
        <f>+'0BJ PROGR. I-II Y III'!T308</f>
        <v>0</v>
      </c>
      <c r="U310" s="227">
        <f>+'0BJ PROGR. I-II Y III'!U308</f>
        <v>0</v>
      </c>
      <c r="V310" s="243">
        <f>+'0BJ PROGR. I-II Y III'!V308</f>
        <v>0</v>
      </c>
      <c r="W310" s="209">
        <f>+'0BJ PROGR. I-II Y III'!W308</f>
        <v>0</v>
      </c>
      <c r="X310" s="227">
        <f>+'0BJ PROGR. I-II Y III'!X308</f>
        <v>0</v>
      </c>
      <c r="Y310" s="250">
        <f>+'0BJ PROGR. I-II Y III'!Y308</f>
        <v>0</v>
      </c>
      <c r="Z310" s="250">
        <f>+'0BJ PROGR. I-II Y III'!Z308</f>
        <v>0</v>
      </c>
      <c r="AA310" s="250">
        <f>+'0BJ PROGR. I-II Y III'!AA308</f>
        <v>0</v>
      </c>
      <c r="AB310" s="209">
        <f>+'0BJ PROGR. I-II Y III'!AB308</f>
        <v>0</v>
      </c>
      <c r="AC310" s="226">
        <f>+'0BJ PROGR. I-II Y III'!AC308</f>
        <v>0</v>
      </c>
      <c r="AD310" s="209">
        <f>+'0BJ PROGR. I-II Y III'!AD308</f>
        <v>0</v>
      </c>
      <c r="AE310" s="209">
        <f>+'0BJ PROGR. I-II Y III'!AE308</f>
        <v>0</v>
      </c>
      <c r="AF310" s="209">
        <f>+'0BJ PROGR. I-II Y III'!AF308</f>
        <v>0</v>
      </c>
      <c r="AG310" s="209">
        <f>+'0BJ PROGR. I-II Y III'!AG308</f>
        <v>0</v>
      </c>
      <c r="AH310" s="209">
        <f>+'0BJ PROGR. I-II Y III'!AH308</f>
        <v>0</v>
      </c>
      <c r="AI310" s="227">
        <f>+'0BJ PROGR. I-II Y III'!AI308</f>
        <v>0</v>
      </c>
      <c r="AJ310" s="208">
        <f>+Q310+R310+S310+T310+U310++X310+AB310+AC310+AD310+AE310+AF310+AG310+AH310+AI310</f>
        <v>0</v>
      </c>
      <c r="AK310" s="209"/>
      <c r="AL310" s="208">
        <v>0</v>
      </c>
      <c r="AM310" s="209"/>
      <c r="AN310" s="208">
        <f>+O310+AJ310+AL310</f>
        <v>0</v>
      </c>
      <c r="AX310" s="20"/>
      <c r="AY310" s="20"/>
    </row>
    <row r="311" spans="1:51" s="21" customFormat="1" x14ac:dyDescent="0.25">
      <c r="A311" s="3"/>
      <c r="B311" s="3"/>
      <c r="C311" s="10"/>
      <c r="D311" s="3"/>
      <c r="E311" s="3"/>
      <c r="F311" s="3"/>
      <c r="G311" s="10" t="s">
        <v>1020</v>
      </c>
      <c r="H311"/>
      <c r="I311" s="22" t="s">
        <v>867</v>
      </c>
      <c r="J311" s="23" t="s">
        <v>868</v>
      </c>
      <c r="K311" s="226">
        <f>+'0BJ PROGR. I-II Y III'!K310</f>
        <v>0</v>
      </c>
      <c r="L311" s="209">
        <f>+'0BJ PROGR. I-II Y III'!L309</f>
        <v>0</v>
      </c>
      <c r="M311" s="209">
        <f>+'0BJ PROGR. I-II Y III'!M309</f>
        <v>0</v>
      </c>
      <c r="N311" s="209">
        <f>+'0BJ PROGR. I-II Y III'!N309</f>
        <v>0</v>
      </c>
      <c r="O311" s="208">
        <f>SUM(K311:N311)</f>
        <v>0</v>
      </c>
      <c r="P311" s="42"/>
      <c r="Q311" s="226">
        <f>+'0BJ PROGR. I-II Y III'!Q309</f>
        <v>0</v>
      </c>
      <c r="R311" s="209">
        <f>+'0BJ PROGR. I-II Y III'!R309</f>
        <v>0</v>
      </c>
      <c r="S311" s="209">
        <f>+'0BJ PROGR. I-II Y III'!S309</f>
        <v>0</v>
      </c>
      <c r="T311" s="209">
        <f>+'0BJ PROGR. I-II Y III'!T309</f>
        <v>0</v>
      </c>
      <c r="U311" s="227">
        <f>+'0BJ PROGR. I-II Y III'!U309</f>
        <v>0</v>
      </c>
      <c r="V311" s="243">
        <f>+'0BJ PROGR. I-II Y III'!V309</f>
        <v>0</v>
      </c>
      <c r="W311" s="209">
        <f>+'0BJ PROGR. I-II Y III'!W309</f>
        <v>0</v>
      </c>
      <c r="X311" s="227">
        <f>+'0BJ PROGR. I-II Y III'!X309</f>
        <v>0</v>
      </c>
      <c r="Y311" s="250">
        <f>+'0BJ PROGR. I-II Y III'!Y309</f>
        <v>0</v>
      </c>
      <c r="Z311" s="250">
        <f>+'0BJ PROGR. I-II Y III'!Z309</f>
        <v>0</v>
      </c>
      <c r="AA311" s="250">
        <f>+'0BJ PROGR. I-II Y III'!AA309</f>
        <v>0</v>
      </c>
      <c r="AB311" s="209">
        <f>+'0BJ PROGR. I-II Y III'!AB309</f>
        <v>0</v>
      </c>
      <c r="AC311" s="226">
        <f>+'0BJ PROGR. I-II Y III'!AC309</f>
        <v>0</v>
      </c>
      <c r="AD311" s="209">
        <f>+'0BJ PROGR. I-II Y III'!AD309</f>
        <v>0</v>
      </c>
      <c r="AE311" s="209">
        <f>+'0BJ PROGR. I-II Y III'!AE309</f>
        <v>0</v>
      </c>
      <c r="AF311" s="209">
        <f>+'0BJ PROGR. I-II Y III'!AF309</f>
        <v>0</v>
      </c>
      <c r="AG311" s="209">
        <f>+'0BJ PROGR. I-II Y III'!AG309</f>
        <v>0</v>
      </c>
      <c r="AH311" s="209">
        <f>+'0BJ PROGR. I-II Y III'!AH309</f>
        <v>0</v>
      </c>
      <c r="AI311" s="227">
        <f>+'0BJ PROGR. I-II Y III'!AI309</f>
        <v>0</v>
      </c>
      <c r="AJ311" s="208">
        <f>+Q311+R311+S311+T311+U311++X311+AB311+AC311+AD311+AE311+AF311+AG311+AH311+AI311</f>
        <v>0</v>
      </c>
      <c r="AK311" s="209"/>
      <c r="AL311" s="208">
        <v>0</v>
      </c>
      <c r="AM311" s="209"/>
      <c r="AN311" s="208">
        <f>+O311+AJ311+AL311</f>
        <v>0</v>
      </c>
      <c r="AX311" s="20"/>
      <c r="AY311" s="20"/>
    </row>
    <row r="312" spans="1:51" s="21" customFormat="1" x14ac:dyDescent="0.25">
      <c r="A312" s="3"/>
      <c r="B312" s="3"/>
      <c r="C312" s="10"/>
      <c r="D312" s="3" t="s">
        <v>14</v>
      </c>
      <c r="E312" s="3"/>
      <c r="F312" s="3"/>
      <c r="G312" s="10" t="s">
        <v>1020</v>
      </c>
      <c r="H312"/>
      <c r="I312" s="22" t="s">
        <v>869</v>
      </c>
      <c r="J312" s="23" t="s">
        <v>870</v>
      </c>
      <c r="K312" s="226">
        <f>+'0BJ PROGR. I-II Y III'!K311</f>
        <v>0</v>
      </c>
      <c r="L312" s="209">
        <f>+'0BJ PROGR. I-II Y III'!L310</f>
        <v>0</v>
      </c>
      <c r="M312" s="209">
        <f>+'0BJ PROGR. I-II Y III'!M310</f>
        <v>0</v>
      </c>
      <c r="N312" s="209">
        <f>+'0BJ PROGR. I-II Y III'!N310</f>
        <v>0</v>
      </c>
      <c r="O312" s="208">
        <f>SUM(K312:N312)</f>
        <v>0</v>
      </c>
      <c r="P312" s="42"/>
      <c r="Q312" s="226">
        <f>+'0BJ PROGR. I-II Y III'!Q310</f>
        <v>0</v>
      </c>
      <c r="R312" s="209">
        <f>+'0BJ PROGR. I-II Y III'!R310</f>
        <v>0</v>
      </c>
      <c r="S312" s="209">
        <f>+'0BJ PROGR. I-II Y III'!S310</f>
        <v>0</v>
      </c>
      <c r="T312" s="209">
        <f>+'0BJ PROGR. I-II Y III'!T310</f>
        <v>0</v>
      </c>
      <c r="U312" s="227">
        <f>+'0BJ PROGR. I-II Y III'!U310</f>
        <v>0</v>
      </c>
      <c r="V312" s="243">
        <f>+'0BJ PROGR. I-II Y III'!V310</f>
        <v>0</v>
      </c>
      <c r="W312" s="209">
        <f>+'0BJ PROGR. I-II Y III'!W310</f>
        <v>0</v>
      </c>
      <c r="X312" s="227">
        <f>+'0BJ PROGR. I-II Y III'!X310</f>
        <v>0</v>
      </c>
      <c r="Y312" s="250">
        <f>+'0BJ PROGR. I-II Y III'!Y310</f>
        <v>0</v>
      </c>
      <c r="Z312" s="250">
        <f>+'0BJ PROGR. I-II Y III'!Z310</f>
        <v>0</v>
      </c>
      <c r="AA312" s="250">
        <f>+'0BJ PROGR. I-II Y III'!AA310</f>
        <v>0</v>
      </c>
      <c r="AB312" s="209">
        <f>+'0BJ PROGR. I-II Y III'!AB310</f>
        <v>0</v>
      </c>
      <c r="AC312" s="226">
        <f>+'0BJ PROGR. I-II Y III'!AC310</f>
        <v>0</v>
      </c>
      <c r="AD312" s="209">
        <f>+'0BJ PROGR. I-II Y III'!AD310</f>
        <v>0</v>
      </c>
      <c r="AE312" s="209">
        <f>+'0BJ PROGR. I-II Y III'!AE310</f>
        <v>0</v>
      </c>
      <c r="AF312" s="209">
        <f>+'0BJ PROGR. I-II Y III'!AF310</f>
        <v>0</v>
      </c>
      <c r="AG312" s="209">
        <f>+'0BJ PROGR. I-II Y III'!AG310</f>
        <v>0</v>
      </c>
      <c r="AH312" s="209">
        <f>+'0BJ PROGR. I-II Y III'!AH310</f>
        <v>0</v>
      </c>
      <c r="AI312" s="227">
        <f>+'0BJ PROGR. I-II Y III'!AI310</f>
        <v>0</v>
      </c>
      <c r="AJ312" s="208">
        <f>+Q312+R312+S312+T312+U312++X312+AB312+AC312+AD312+AE312+AF312+AG312+AH312+AI312</f>
        <v>0</v>
      </c>
      <c r="AK312" s="209"/>
      <c r="AL312" s="208">
        <v>0</v>
      </c>
      <c r="AM312" s="209"/>
      <c r="AN312" s="208">
        <f>+O312+AJ312+AL312</f>
        <v>0</v>
      </c>
      <c r="AX312" s="20"/>
      <c r="AY312" s="20"/>
    </row>
    <row r="313" spans="1:51" s="21" customFormat="1" x14ac:dyDescent="0.25">
      <c r="A313" s="3"/>
      <c r="B313" s="3"/>
      <c r="C313" s="10"/>
      <c r="D313" s="3"/>
      <c r="E313" s="3"/>
      <c r="F313" s="3"/>
      <c r="G313" s="10" t="s">
        <v>1020</v>
      </c>
      <c r="H313"/>
      <c r="I313" s="24" t="s">
        <v>871</v>
      </c>
      <c r="J313" s="25" t="s">
        <v>872</v>
      </c>
      <c r="K313" s="211"/>
      <c r="L313" s="210"/>
      <c r="M313" s="210"/>
      <c r="N313" s="210"/>
      <c r="O313" s="206"/>
      <c r="P313" s="42"/>
      <c r="Q313" s="211"/>
      <c r="R313" s="210"/>
      <c r="S313" s="210"/>
      <c r="T313" s="210"/>
      <c r="U313" s="224"/>
      <c r="V313" s="241"/>
      <c r="W313" s="210"/>
      <c r="X313" s="224"/>
      <c r="Y313" s="251"/>
      <c r="Z313" s="251"/>
      <c r="AA313" s="251"/>
      <c r="AB313" s="210"/>
      <c r="AC313" s="211"/>
      <c r="AD313" s="210"/>
      <c r="AE313" s="210"/>
      <c r="AF313" s="210"/>
      <c r="AG313" s="210"/>
      <c r="AH313" s="210"/>
      <c r="AI313" s="224"/>
      <c r="AJ313" s="224"/>
      <c r="AK313" s="209"/>
      <c r="AL313" s="206"/>
      <c r="AM313" s="209"/>
      <c r="AN313" s="206"/>
      <c r="AX313" s="20"/>
      <c r="AY313" s="20"/>
    </row>
    <row r="314" spans="1:51" s="21" customFormat="1" x14ac:dyDescent="0.25">
      <c r="A314" s="6" t="s">
        <v>14</v>
      </c>
      <c r="B314" s="3"/>
      <c r="C314" s="10"/>
      <c r="D314" s="3"/>
      <c r="E314" s="3"/>
      <c r="F314" s="3"/>
      <c r="G314" s="10" t="s">
        <v>1020</v>
      </c>
      <c r="H314"/>
      <c r="I314" s="22" t="s">
        <v>873</v>
      </c>
      <c r="J314" s="23" t="s">
        <v>874</v>
      </c>
      <c r="K314" s="226">
        <f>+'0BJ PROGR. I-II Y III'!K313</f>
        <v>0</v>
      </c>
      <c r="L314" s="209">
        <f>+'0BJ PROGR. I-II Y III'!L312</f>
        <v>0</v>
      </c>
      <c r="M314" s="209">
        <f>+'0BJ PROGR. I-II Y III'!M312</f>
        <v>0</v>
      </c>
      <c r="N314" s="209">
        <f>+'0BJ PROGR. I-II Y III'!N312</f>
        <v>0</v>
      </c>
      <c r="O314" s="208">
        <f>SUM(K314:N314)</f>
        <v>0</v>
      </c>
      <c r="P314" s="42"/>
      <c r="Q314" s="226">
        <f>+'0BJ PROGR. I-II Y III'!Q312</f>
        <v>0</v>
      </c>
      <c r="R314" s="209">
        <f>+'0BJ PROGR. I-II Y III'!R312</f>
        <v>0</v>
      </c>
      <c r="S314" s="209">
        <f>+'0BJ PROGR. I-II Y III'!S312</f>
        <v>0</v>
      </c>
      <c r="T314" s="209">
        <f>+'0BJ PROGR. I-II Y III'!T312</f>
        <v>0</v>
      </c>
      <c r="U314" s="227">
        <f>+'0BJ PROGR. I-II Y III'!U312</f>
        <v>0</v>
      </c>
      <c r="V314" s="243">
        <f>+'0BJ PROGR. I-II Y III'!V312</f>
        <v>0</v>
      </c>
      <c r="W314" s="209">
        <f>+'0BJ PROGR. I-II Y III'!W312</f>
        <v>0</v>
      </c>
      <c r="X314" s="227">
        <f>+'0BJ PROGR. I-II Y III'!X312</f>
        <v>0</v>
      </c>
      <c r="Y314" s="250">
        <f>+'0BJ PROGR. I-II Y III'!Y312</f>
        <v>0</v>
      </c>
      <c r="Z314" s="250">
        <f>+'0BJ PROGR. I-II Y III'!Z312</f>
        <v>0</v>
      </c>
      <c r="AA314" s="250">
        <f>+'0BJ PROGR. I-II Y III'!AA312</f>
        <v>0</v>
      </c>
      <c r="AB314" s="209">
        <f>+'0BJ PROGR. I-II Y III'!AB312</f>
        <v>0</v>
      </c>
      <c r="AC314" s="226">
        <f>+'0BJ PROGR. I-II Y III'!AC312</f>
        <v>0</v>
      </c>
      <c r="AD314" s="209">
        <f>+'0BJ PROGR. I-II Y III'!AD312</f>
        <v>0</v>
      </c>
      <c r="AE314" s="209">
        <f>+'0BJ PROGR. I-II Y III'!AE312</f>
        <v>0</v>
      </c>
      <c r="AF314" s="209">
        <f>+'0BJ PROGR. I-II Y III'!AF312</f>
        <v>0</v>
      </c>
      <c r="AG314" s="209">
        <f>+'0BJ PROGR. I-II Y III'!AG312</f>
        <v>0</v>
      </c>
      <c r="AH314" s="209">
        <f>+'0BJ PROGR. I-II Y III'!AH312</f>
        <v>0</v>
      </c>
      <c r="AI314" s="227">
        <f>+'0BJ PROGR. I-II Y III'!AI312</f>
        <v>0</v>
      </c>
      <c r="AJ314" s="208">
        <f>+Q314+R314+S314+T314+U314++X314+AB314+AC314+AD314+AE314+AF314+AG314+AH314+AI314</f>
        <v>0</v>
      </c>
      <c r="AK314" s="209"/>
      <c r="AL314" s="208">
        <v>0</v>
      </c>
      <c r="AM314" s="209"/>
      <c r="AN314" s="208">
        <f>+O314+AJ314+AL314</f>
        <v>0</v>
      </c>
      <c r="AX314" s="20"/>
      <c r="AY314" s="20"/>
    </row>
    <row r="315" spans="1:51" s="21" customFormat="1" x14ac:dyDescent="0.25">
      <c r="A315" s="3"/>
      <c r="B315" s="3"/>
      <c r="C315" s="10"/>
      <c r="D315" s="3"/>
      <c r="E315" s="3"/>
      <c r="F315" s="3"/>
      <c r="G315" s="3"/>
      <c r="H315"/>
      <c r="I315" s="22"/>
      <c r="J315" s="23"/>
      <c r="K315" s="226"/>
      <c r="L315" s="209"/>
      <c r="M315" s="209"/>
      <c r="N315" s="209"/>
      <c r="O315" s="208"/>
      <c r="P315" s="42"/>
      <c r="Q315" s="226"/>
      <c r="R315" s="209"/>
      <c r="S315" s="209"/>
      <c r="T315" s="209"/>
      <c r="U315" s="227"/>
      <c r="V315" s="243"/>
      <c r="W315" s="209"/>
      <c r="X315" s="227"/>
      <c r="Y315" s="250"/>
      <c r="Z315" s="250"/>
      <c r="AA315" s="250"/>
      <c r="AB315" s="209"/>
      <c r="AC315" s="226"/>
      <c r="AD315" s="209"/>
      <c r="AE315" s="209"/>
      <c r="AF315" s="209"/>
      <c r="AG315" s="209"/>
      <c r="AH315" s="209"/>
      <c r="AI315" s="227"/>
      <c r="AJ315" s="227"/>
      <c r="AK315" s="209"/>
      <c r="AL315" s="208"/>
      <c r="AM315" s="209"/>
      <c r="AN315" s="208"/>
      <c r="AX315" s="20"/>
      <c r="AY315" s="20"/>
    </row>
    <row r="316" spans="1:51" s="21" customFormat="1" x14ac:dyDescent="0.25">
      <c r="A316" s="3"/>
      <c r="B316" s="3"/>
      <c r="C316" s="10" t="s">
        <v>1022</v>
      </c>
      <c r="D316" s="3" t="s">
        <v>1023</v>
      </c>
      <c r="E316" s="3"/>
      <c r="F316" s="3"/>
      <c r="G316" s="10"/>
      <c r="H316"/>
      <c r="I316" s="22"/>
      <c r="J316" s="23"/>
      <c r="K316" s="207">
        <f>SUM(K318:K319)</f>
        <v>0</v>
      </c>
      <c r="L316" s="217">
        <f>SUM(L318:L319)</f>
        <v>0</v>
      </c>
      <c r="M316" s="217">
        <f>SUM(M318:M319)</f>
        <v>0</v>
      </c>
      <c r="N316" s="217">
        <f>SUM(N318:N319)</f>
        <v>0</v>
      </c>
      <c r="O316" s="214">
        <f>SUM(O318:O319)</f>
        <v>0</v>
      </c>
      <c r="P316" s="42"/>
      <c r="Q316" s="207">
        <f t="shared" ref="Q316:W316" si="94">SUM(Q318:Q319)</f>
        <v>0</v>
      </c>
      <c r="R316" s="217">
        <f t="shared" si="94"/>
        <v>0</v>
      </c>
      <c r="S316" s="217">
        <f t="shared" si="94"/>
        <v>0</v>
      </c>
      <c r="T316" s="217">
        <f>SUM(T318:T319)</f>
        <v>0</v>
      </c>
      <c r="U316" s="225">
        <f t="shared" si="94"/>
        <v>0</v>
      </c>
      <c r="V316" s="242">
        <f t="shared" si="94"/>
        <v>0</v>
      </c>
      <c r="W316" s="217">
        <f t="shared" si="94"/>
        <v>0</v>
      </c>
      <c r="X316" s="225">
        <f t="shared" ref="X316:AI316" si="95">SUM(X318:X319)</f>
        <v>0</v>
      </c>
      <c r="Y316" s="252">
        <f t="shared" si="95"/>
        <v>0</v>
      </c>
      <c r="Z316" s="252">
        <f t="shared" si="95"/>
        <v>0</v>
      </c>
      <c r="AA316" s="252">
        <f t="shared" si="95"/>
        <v>0</v>
      </c>
      <c r="AB316" s="217">
        <f t="shared" si="95"/>
        <v>0</v>
      </c>
      <c r="AC316" s="207">
        <f t="shared" si="95"/>
        <v>0</v>
      </c>
      <c r="AD316" s="217">
        <f t="shared" si="95"/>
        <v>0</v>
      </c>
      <c r="AE316" s="217">
        <f t="shared" si="95"/>
        <v>0</v>
      </c>
      <c r="AF316" s="217">
        <f t="shared" si="95"/>
        <v>0</v>
      </c>
      <c r="AG316" s="217">
        <f t="shared" si="95"/>
        <v>0</v>
      </c>
      <c r="AH316" s="217">
        <f t="shared" si="95"/>
        <v>0</v>
      </c>
      <c r="AI316" s="225">
        <f t="shared" si="95"/>
        <v>0</v>
      </c>
      <c r="AJ316" s="225">
        <f>SUM(AJ318:AJ319)</f>
        <v>0</v>
      </c>
      <c r="AK316" s="209"/>
      <c r="AL316" s="214">
        <f>SUM(AL318:AL319)</f>
        <v>0</v>
      </c>
      <c r="AM316" s="209"/>
      <c r="AN316" s="214">
        <f>SUM(AN318:AN319)</f>
        <v>0</v>
      </c>
      <c r="AX316" s="20"/>
      <c r="AY316" s="20"/>
    </row>
    <row r="317" spans="1:51" s="21" customFormat="1" x14ac:dyDescent="0.25">
      <c r="A317" s="3"/>
      <c r="B317" s="3"/>
      <c r="C317" s="1"/>
      <c r="D317" s="1"/>
      <c r="E317" s="3"/>
      <c r="F317" s="3"/>
      <c r="G317" s="5" t="s">
        <v>1022</v>
      </c>
      <c r="H317"/>
      <c r="I317" s="24" t="s">
        <v>875</v>
      </c>
      <c r="J317" s="25" t="s">
        <v>876</v>
      </c>
      <c r="K317" s="211"/>
      <c r="L317" s="210"/>
      <c r="M317" s="210"/>
      <c r="N317" s="210"/>
      <c r="O317" s="206"/>
      <c r="P317" s="42"/>
      <c r="Q317" s="211"/>
      <c r="R317" s="210"/>
      <c r="S317" s="210"/>
      <c r="T317" s="210"/>
      <c r="U317" s="224"/>
      <c r="V317" s="241"/>
      <c r="W317" s="210"/>
      <c r="X317" s="224"/>
      <c r="Y317" s="251"/>
      <c r="Z317" s="251"/>
      <c r="AA317" s="251"/>
      <c r="AB317" s="210"/>
      <c r="AC317" s="211"/>
      <c r="AD317" s="210"/>
      <c r="AE317" s="210"/>
      <c r="AF317" s="210"/>
      <c r="AG317" s="210"/>
      <c r="AH317" s="210"/>
      <c r="AI317" s="224"/>
      <c r="AJ317" s="224"/>
      <c r="AK317" s="209"/>
      <c r="AL317" s="206"/>
      <c r="AM317" s="209"/>
      <c r="AN317" s="206"/>
      <c r="AX317" s="20"/>
      <c r="AY317" s="20"/>
    </row>
    <row r="318" spans="1:51" s="21" customFormat="1" x14ac:dyDescent="0.25">
      <c r="A318" s="3"/>
      <c r="B318" s="3"/>
      <c r="C318" s="3"/>
      <c r="D318" s="3"/>
      <c r="E318" s="3"/>
      <c r="F318" s="3"/>
      <c r="G318" s="10" t="s">
        <v>1022</v>
      </c>
      <c r="H318"/>
      <c r="I318" s="22" t="s">
        <v>877</v>
      </c>
      <c r="J318" s="23" t="s">
        <v>878</v>
      </c>
      <c r="K318" s="226">
        <f>+'0BJ PROGR. I-II Y III'!K319</f>
        <v>0</v>
      </c>
      <c r="L318" s="209">
        <f>+'0BJ PROGR. I-II Y III'!L318</f>
        <v>0</v>
      </c>
      <c r="M318" s="209">
        <f>+'0BJ PROGR. I-II Y III'!M318</f>
        <v>0</v>
      </c>
      <c r="N318" s="209">
        <f>+'0BJ PROGR. I-II Y III'!N318</f>
        <v>0</v>
      </c>
      <c r="O318" s="208">
        <f>SUM(K318:N318)</f>
        <v>0</v>
      </c>
      <c r="P318" s="42"/>
      <c r="Q318" s="226">
        <f>+'0BJ PROGR. I-II Y III'!Q318</f>
        <v>0</v>
      </c>
      <c r="R318" s="209">
        <f>+'0BJ PROGR. I-II Y III'!R318</f>
        <v>0</v>
      </c>
      <c r="S318" s="209">
        <f>+'0BJ PROGR. I-II Y III'!S318</f>
        <v>0</v>
      </c>
      <c r="T318" s="209">
        <f>+'0BJ PROGR. I-II Y III'!T318</f>
        <v>0</v>
      </c>
      <c r="U318" s="227">
        <f>+'0BJ PROGR. I-II Y III'!U318</f>
        <v>0</v>
      </c>
      <c r="V318" s="243">
        <f>+'0BJ PROGR. I-II Y III'!V318</f>
        <v>0</v>
      </c>
      <c r="W318" s="209">
        <f>+'0BJ PROGR. I-II Y III'!W318</f>
        <v>0</v>
      </c>
      <c r="X318" s="227">
        <f>+'0BJ PROGR. I-II Y III'!X318</f>
        <v>0</v>
      </c>
      <c r="Y318" s="250">
        <f>+'0BJ PROGR. I-II Y III'!Y318</f>
        <v>0</v>
      </c>
      <c r="Z318" s="250">
        <f>+'0BJ PROGR. I-II Y III'!Z318</f>
        <v>0</v>
      </c>
      <c r="AA318" s="250">
        <f>+'0BJ PROGR. I-II Y III'!AA318</f>
        <v>0</v>
      </c>
      <c r="AB318" s="209">
        <f>+'0BJ PROGR. I-II Y III'!AB318</f>
        <v>0</v>
      </c>
      <c r="AC318" s="226">
        <f>+'0BJ PROGR. I-II Y III'!AC318</f>
        <v>0</v>
      </c>
      <c r="AD318" s="209">
        <f>+'0BJ PROGR. I-II Y III'!AD318</f>
        <v>0</v>
      </c>
      <c r="AE318" s="209">
        <f>+'0BJ PROGR. I-II Y III'!AE318</f>
        <v>0</v>
      </c>
      <c r="AF318" s="209">
        <f>+'0BJ PROGR. I-II Y III'!AF318</f>
        <v>0</v>
      </c>
      <c r="AG318" s="209">
        <f>+'0BJ PROGR. I-II Y III'!AG318</f>
        <v>0</v>
      </c>
      <c r="AH318" s="209">
        <f>+'0BJ PROGR. I-II Y III'!AH318</f>
        <v>0</v>
      </c>
      <c r="AI318" s="227">
        <f>+'0BJ PROGR. I-II Y III'!AI318</f>
        <v>0</v>
      </c>
      <c r="AJ318" s="208">
        <f>+Q318+R318+S318+T318+U318++X318+AB318+AC318+AD318+AE318+AF318+AG318+AH318+AI318</f>
        <v>0</v>
      </c>
      <c r="AK318" s="209"/>
      <c r="AL318" s="208">
        <v>0</v>
      </c>
      <c r="AM318" s="209"/>
      <c r="AN318" s="208">
        <f>+O318+AJ318+AL318</f>
        <v>0</v>
      </c>
      <c r="AX318" s="20"/>
      <c r="AY318" s="20"/>
    </row>
    <row r="319" spans="1:51" s="21" customFormat="1" x14ac:dyDescent="0.25">
      <c r="A319" s="3"/>
      <c r="B319" s="3"/>
      <c r="C319" s="3"/>
      <c r="D319" s="3"/>
      <c r="E319" s="3"/>
      <c r="F319" s="3"/>
      <c r="G319" s="10" t="s">
        <v>1022</v>
      </c>
      <c r="H319"/>
      <c r="I319" s="22" t="s">
        <v>879</v>
      </c>
      <c r="J319" s="23" t="s">
        <v>880</v>
      </c>
      <c r="K319" s="226">
        <f>+'0BJ PROGR. I-II Y III'!K320</f>
        <v>0</v>
      </c>
      <c r="L319" s="209">
        <f>+'0BJ PROGR. I-II Y III'!L319</f>
        <v>0</v>
      </c>
      <c r="M319" s="209">
        <f>+'0BJ PROGR. I-II Y III'!M319</f>
        <v>0</v>
      </c>
      <c r="N319" s="209">
        <f>+'0BJ PROGR. I-II Y III'!N319</f>
        <v>0</v>
      </c>
      <c r="O319" s="208">
        <f>SUM(K319:N319)</f>
        <v>0</v>
      </c>
      <c r="P319" s="42"/>
      <c r="Q319" s="226">
        <f>+'0BJ PROGR. I-II Y III'!Q319</f>
        <v>0</v>
      </c>
      <c r="R319" s="209">
        <f>+'0BJ PROGR. I-II Y III'!R319</f>
        <v>0</v>
      </c>
      <c r="S319" s="209">
        <f>+'0BJ PROGR. I-II Y III'!S319</f>
        <v>0</v>
      </c>
      <c r="T319" s="209">
        <f>+'0BJ PROGR. I-II Y III'!T319</f>
        <v>0</v>
      </c>
      <c r="U319" s="227">
        <f>+'0BJ PROGR. I-II Y III'!U319</f>
        <v>0</v>
      </c>
      <c r="V319" s="243">
        <f>+'0BJ PROGR. I-II Y III'!V319</f>
        <v>0</v>
      </c>
      <c r="W319" s="209">
        <f>+'0BJ PROGR. I-II Y III'!W319</f>
        <v>0</v>
      </c>
      <c r="X319" s="227">
        <f>+'0BJ PROGR. I-II Y III'!X319</f>
        <v>0</v>
      </c>
      <c r="Y319" s="250">
        <f>+'0BJ PROGR. I-II Y III'!Y319</f>
        <v>0</v>
      </c>
      <c r="Z319" s="250">
        <f>+'0BJ PROGR. I-II Y III'!Z319</f>
        <v>0</v>
      </c>
      <c r="AA319" s="250">
        <f>+'0BJ PROGR. I-II Y III'!AA319</f>
        <v>0</v>
      </c>
      <c r="AB319" s="209">
        <f>+'0BJ PROGR. I-II Y III'!AB319</f>
        <v>0</v>
      </c>
      <c r="AC319" s="226">
        <f>+'0BJ PROGR. I-II Y III'!AC319</f>
        <v>0</v>
      </c>
      <c r="AD319" s="209">
        <f>+'0BJ PROGR. I-II Y III'!AD319</f>
        <v>0</v>
      </c>
      <c r="AE319" s="209">
        <f>+'0BJ PROGR. I-II Y III'!AE319</f>
        <v>0</v>
      </c>
      <c r="AF319" s="209">
        <f>+'0BJ PROGR. I-II Y III'!AF319</f>
        <v>0</v>
      </c>
      <c r="AG319" s="209">
        <f>+'0BJ PROGR. I-II Y III'!AG319</f>
        <v>0</v>
      </c>
      <c r="AH319" s="209">
        <f>+'0BJ PROGR. I-II Y III'!AH319</f>
        <v>0</v>
      </c>
      <c r="AI319" s="227">
        <f>+'0BJ PROGR. I-II Y III'!AI319</f>
        <v>0</v>
      </c>
      <c r="AJ319" s="208">
        <f>+Q319+R319+S319+T319+U319++X319+AB319+AC319+AD319+AE319+AF319+AG319+AH319+AI319</f>
        <v>0</v>
      </c>
      <c r="AK319" s="209"/>
      <c r="AL319" s="208">
        <v>0</v>
      </c>
      <c r="AM319" s="209"/>
      <c r="AN319" s="208">
        <f>+O319+AJ319+AL319</f>
        <v>0</v>
      </c>
      <c r="AX319" s="20"/>
      <c r="AY319" s="20"/>
    </row>
    <row r="320" spans="1:51" s="21" customFormat="1" ht="15.75" thickBot="1" x14ac:dyDescent="0.3">
      <c r="A320" s="3"/>
      <c r="B320" s="3"/>
      <c r="C320" s="3"/>
      <c r="D320" s="3"/>
      <c r="E320" s="3"/>
      <c r="F320" s="3"/>
      <c r="G320" s="6"/>
      <c r="H320"/>
      <c r="I320" s="24"/>
      <c r="J320" s="23"/>
      <c r="K320" s="226"/>
      <c r="L320" s="209"/>
      <c r="M320" s="209"/>
      <c r="N320" s="209"/>
      <c r="O320" s="208"/>
      <c r="P320" s="42"/>
      <c r="Q320" s="292"/>
      <c r="R320" s="293"/>
      <c r="S320" s="293"/>
      <c r="T320" s="293"/>
      <c r="U320" s="390"/>
      <c r="V320" s="391"/>
      <c r="W320" s="293"/>
      <c r="X320" s="390"/>
      <c r="Y320" s="250"/>
      <c r="Z320" s="250"/>
      <c r="AA320" s="250"/>
      <c r="AB320" s="209"/>
      <c r="AC320" s="226"/>
      <c r="AD320" s="209"/>
      <c r="AE320" s="209"/>
      <c r="AF320" s="209"/>
      <c r="AG320" s="209"/>
      <c r="AH320" s="209"/>
      <c r="AI320" s="227"/>
      <c r="AJ320" s="227"/>
      <c r="AK320" s="209"/>
      <c r="AL320" s="208"/>
      <c r="AM320" s="209"/>
      <c r="AN320" s="208"/>
      <c r="AX320" s="20"/>
      <c r="AY320" s="20"/>
    </row>
    <row r="321" spans="1:51" s="21" customFormat="1" ht="31.15" customHeight="1" thickBot="1" x14ac:dyDescent="0.3">
      <c r="A321" s="171">
        <v>3</v>
      </c>
      <c r="B321" s="841" t="s">
        <v>1025</v>
      </c>
      <c r="C321" s="841"/>
      <c r="D321" s="841"/>
      <c r="E321" s="841"/>
      <c r="F321" s="841"/>
      <c r="G321" s="186">
        <v>3</v>
      </c>
      <c r="H321" s="193"/>
      <c r="I321" s="194"/>
      <c r="J321" s="195"/>
      <c r="K321" s="213">
        <f>+K323+K334+K345+K369</f>
        <v>8040000</v>
      </c>
      <c r="L321" s="215">
        <f>+L323+L334+L345+L369</f>
        <v>0</v>
      </c>
      <c r="M321" s="215">
        <f>+M323+M334+M345+M369</f>
        <v>0</v>
      </c>
      <c r="N321" s="215">
        <f>+N323+N334+N345+N369</f>
        <v>0</v>
      </c>
      <c r="O321" s="216">
        <f>+O323+O334+O345+O369</f>
        <v>8040000</v>
      </c>
      <c r="P321" s="42"/>
      <c r="Q321" s="213">
        <f t="shared" ref="Q321:W321" si="96">+Q323+Q334+Q345+Q369</f>
        <v>0</v>
      </c>
      <c r="R321" s="215">
        <f t="shared" si="96"/>
        <v>43675910</v>
      </c>
      <c r="S321" s="215">
        <f t="shared" si="96"/>
        <v>0</v>
      </c>
      <c r="T321" s="215">
        <f>+T323+T334+T345+T369</f>
        <v>0</v>
      </c>
      <c r="U321" s="215">
        <f t="shared" si="96"/>
        <v>0</v>
      </c>
      <c r="V321" s="245">
        <f t="shared" si="96"/>
        <v>0</v>
      </c>
      <c r="W321" s="215">
        <f t="shared" si="96"/>
        <v>0</v>
      </c>
      <c r="X321" s="228">
        <f t="shared" ref="X321:AI321" si="97">+X323+X334+X345+X369</f>
        <v>0</v>
      </c>
      <c r="Y321" s="253">
        <f t="shared" si="97"/>
        <v>0</v>
      </c>
      <c r="Z321" s="253">
        <f t="shared" si="97"/>
        <v>0</v>
      </c>
      <c r="AA321" s="253">
        <f t="shared" si="97"/>
        <v>0</v>
      </c>
      <c r="AB321" s="215">
        <f t="shared" si="97"/>
        <v>0</v>
      </c>
      <c r="AC321" s="213">
        <f t="shared" si="97"/>
        <v>0</v>
      </c>
      <c r="AD321" s="215">
        <f t="shared" si="97"/>
        <v>0</v>
      </c>
      <c r="AE321" s="215">
        <f t="shared" si="97"/>
        <v>0</v>
      </c>
      <c r="AF321" s="215">
        <f t="shared" si="97"/>
        <v>0</v>
      </c>
      <c r="AG321" s="215">
        <f t="shared" si="97"/>
        <v>0</v>
      </c>
      <c r="AH321" s="215">
        <f t="shared" si="97"/>
        <v>0</v>
      </c>
      <c r="AI321" s="228">
        <f t="shared" si="97"/>
        <v>0</v>
      </c>
      <c r="AJ321" s="228">
        <f>+AJ323+AJ334+AJ345+AJ369</f>
        <v>43675910</v>
      </c>
      <c r="AK321" s="209"/>
      <c r="AL321" s="216">
        <f>+AL323+AL334+AL345+AL369</f>
        <v>21844246.34</v>
      </c>
      <c r="AM321" s="209"/>
      <c r="AN321" s="216">
        <f>+AN323+AN334+AN345+AN369</f>
        <v>73560156.340000004</v>
      </c>
      <c r="AX321" s="20"/>
      <c r="AY321" s="20"/>
    </row>
    <row r="322" spans="1:51" s="21" customFormat="1" x14ac:dyDescent="0.25">
      <c r="A322" s="3"/>
      <c r="B322" s="6" t="s">
        <v>14</v>
      </c>
      <c r="C322" s="6"/>
      <c r="D322" s="3"/>
      <c r="E322" s="3"/>
      <c r="F322" s="3"/>
      <c r="G322" s="3"/>
      <c r="H322"/>
      <c r="I322" s="24">
        <v>4</v>
      </c>
      <c r="J322" s="25" t="s">
        <v>881</v>
      </c>
      <c r="K322" s="211"/>
      <c r="L322" s="210"/>
      <c r="M322" s="210"/>
      <c r="N322" s="210"/>
      <c r="O322" s="206"/>
      <c r="P322" s="42"/>
      <c r="Q322" s="211"/>
      <c r="R322" s="210"/>
      <c r="S322" s="210"/>
      <c r="T322" s="210"/>
      <c r="U322" s="210"/>
      <c r="V322" s="241"/>
      <c r="W322" s="210"/>
      <c r="X322" s="224"/>
      <c r="Y322" s="251"/>
      <c r="Z322" s="251"/>
      <c r="AA322" s="251"/>
      <c r="AB322" s="210"/>
      <c r="AC322" s="211"/>
      <c r="AD322" s="210"/>
      <c r="AE322" s="210"/>
      <c r="AF322" s="210"/>
      <c r="AG322" s="210"/>
      <c r="AH322" s="210"/>
      <c r="AI322" s="224"/>
      <c r="AJ322" s="224"/>
      <c r="AK322" s="209"/>
      <c r="AL322" s="206"/>
      <c r="AM322" s="209"/>
      <c r="AN322" s="206"/>
      <c r="AX322" s="20"/>
      <c r="AY322" s="20"/>
    </row>
    <row r="323" spans="1:51" s="21" customFormat="1" x14ac:dyDescent="0.25">
      <c r="A323" s="3"/>
      <c r="B323" s="5" t="s">
        <v>1026</v>
      </c>
      <c r="C323" s="190" t="s">
        <v>1027</v>
      </c>
      <c r="D323" s="3"/>
      <c r="E323" s="3"/>
      <c r="F323" s="191"/>
      <c r="G323" s="3"/>
      <c r="H323"/>
      <c r="I323" s="22"/>
      <c r="J323" s="23"/>
      <c r="K323" s="207">
        <f>SUM(K324:K332)</f>
        <v>0</v>
      </c>
      <c r="L323" s="217">
        <f>SUM(L324:L332)</f>
        <v>0</v>
      </c>
      <c r="M323" s="217">
        <f>SUM(M324:M332)</f>
        <v>0</v>
      </c>
      <c r="N323" s="217">
        <f>SUM(N324:N332)</f>
        <v>0</v>
      </c>
      <c r="O323" s="214">
        <f>SUM(O324:O332)</f>
        <v>0</v>
      </c>
      <c r="P323" s="42"/>
      <c r="Q323" s="207">
        <f t="shared" ref="Q323:W323" si="98">SUM(Q324:Q332)</f>
        <v>0</v>
      </c>
      <c r="R323" s="217">
        <f t="shared" si="98"/>
        <v>0</v>
      </c>
      <c r="S323" s="217">
        <f t="shared" si="98"/>
        <v>0</v>
      </c>
      <c r="T323" s="217">
        <f>SUM(T324:T332)</f>
        <v>0</v>
      </c>
      <c r="U323" s="217">
        <f t="shared" si="98"/>
        <v>0</v>
      </c>
      <c r="V323" s="242">
        <f t="shared" si="98"/>
        <v>0</v>
      </c>
      <c r="W323" s="217">
        <f t="shared" si="98"/>
        <v>0</v>
      </c>
      <c r="X323" s="225">
        <f t="shared" ref="X323:AI323" si="99">SUM(X324:X332)</f>
        <v>0</v>
      </c>
      <c r="Y323" s="252">
        <f t="shared" si="99"/>
        <v>0</v>
      </c>
      <c r="Z323" s="252">
        <f t="shared" si="99"/>
        <v>0</v>
      </c>
      <c r="AA323" s="252">
        <f t="shared" si="99"/>
        <v>0</v>
      </c>
      <c r="AB323" s="217">
        <f t="shared" si="99"/>
        <v>0</v>
      </c>
      <c r="AC323" s="207">
        <f t="shared" si="99"/>
        <v>0</v>
      </c>
      <c r="AD323" s="217">
        <f t="shared" si="99"/>
        <v>0</v>
      </c>
      <c r="AE323" s="217">
        <f t="shared" si="99"/>
        <v>0</v>
      </c>
      <c r="AF323" s="217">
        <f t="shared" si="99"/>
        <v>0</v>
      </c>
      <c r="AG323" s="217">
        <f t="shared" si="99"/>
        <v>0</v>
      </c>
      <c r="AH323" s="217">
        <f t="shared" si="99"/>
        <v>0</v>
      </c>
      <c r="AI323" s="225">
        <f t="shared" si="99"/>
        <v>0</v>
      </c>
      <c r="AJ323" s="225">
        <f>SUM(AJ324:AJ332)</f>
        <v>0</v>
      </c>
      <c r="AK323" s="209"/>
      <c r="AL323" s="214">
        <f>SUM(AL324:AL332)</f>
        <v>0</v>
      </c>
      <c r="AM323" s="209"/>
      <c r="AN323" s="214">
        <f>SUM(AN324:AN332)</f>
        <v>0</v>
      </c>
      <c r="AX323" s="20"/>
      <c r="AY323" s="20"/>
    </row>
    <row r="324" spans="1:51" s="21" customFormat="1" x14ac:dyDescent="0.25">
      <c r="A324" s="3"/>
      <c r="B324" s="1"/>
      <c r="C324" s="1"/>
      <c r="D324" s="1"/>
      <c r="E324" s="1"/>
      <c r="F324" s="1"/>
      <c r="G324" s="5" t="s">
        <v>1026</v>
      </c>
      <c r="H324"/>
      <c r="I324" s="24" t="s">
        <v>882</v>
      </c>
      <c r="J324" s="25" t="s">
        <v>883</v>
      </c>
      <c r="K324" s="211"/>
      <c r="L324" s="210"/>
      <c r="M324" s="210"/>
      <c r="N324" s="210"/>
      <c r="O324" s="206"/>
      <c r="P324" s="42"/>
      <c r="Q324" s="211"/>
      <c r="R324" s="210"/>
      <c r="S324" s="210"/>
      <c r="T324" s="210"/>
      <c r="U324" s="210"/>
      <c r="V324" s="241"/>
      <c r="W324" s="210"/>
      <c r="X324" s="224"/>
      <c r="Y324" s="251"/>
      <c r="Z324" s="251"/>
      <c r="AA324" s="251"/>
      <c r="AB324" s="210"/>
      <c r="AC324" s="211"/>
      <c r="AD324" s="210"/>
      <c r="AE324" s="210"/>
      <c r="AF324" s="210"/>
      <c r="AG324" s="210"/>
      <c r="AH324" s="210"/>
      <c r="AI324" s="224"/>
      <c r="AJ324" s="224"/>
      <c r="AK324" s="209"/>
      <c r="AL324" s="206"/>
      <c r="AM324" s="209"/>
      <c r="AN324" s="206"/>
      <c r="AX324" s="20"/>
      <c r="AY324" s="20"/>
    </row>
    <row r="325" spans="1:51" s="21" customFormat="1" x14ac:dyDescent="0.25">
      <c r="A325" s="3"/>
      <c r="B325" s="177"/>
      <c r="C325" s="3"/>
      <c r="D325" s="3"/>
      <c r="E325" s="3"/>
      <c r="F325" s="3"/>
      <c r="G325" s="10" t="s">
        <v>1026</v>
      </c>
      <c r="H325"/>
      <c r="I325" s="22" t="s">
        <v>884</v>
      </c>
      <c r="J325" s="23" t="s">
        <v>885</v>
      </c>
      <c r="K325" s="226">
        <f>+'0BJ PROGR. I-II Y III'!K326</f>
        <v>0</v>
      </c>
      <c r="L325" s="209">
        <f>+'0BJ PROGR. I-II Y III'!L325</f>
        <v>0</v>
      </c>
      <c r="M325" s="209">
        <f>+'0BJ PROGR. I-II Y III'!M325</f>
        <v>0</v>
      </c>
      <c r="N325" s="209">
        <f>+'0BJ PROGR. I-II Y III'!N325</f>
        <v>0</v>
      </c>
      <c r="O325" s="208">
        <f t="shared" ref="O325:O332" si="100">SUM(K325:N325)</f>
        <v>0</v>
      </c>
      <c r="P325" s="42"/>
      <c r="Q325" s="226">
        <f>+'0BJ PROGR. I-II Y III'!Q325</f>
        <v>0</v>
      </c>
      <c r="R325" s="209">
        <f>+'0BJ PROGR. I-II Y III'!R325</f>
        <v>0</v>
      </c>
      <c r="S325" s="209">
        <f>+'0BJ PROGR. I-II Y III'!S325</f>
        <v>0</v>
      </c>
      <c r="T325" s="209">
        <f>+'0BJ PROGR. I-II Y III'!T325</f>
        <v>0</v>
      </c>
      <c r="U325" s="209">
        <f>+'0BJ PROGR. I-II Y III'!U325</f>
        <v>0</v>
      </c>
      <c r="V325" s="243">
        <f>+'0BJ PROGR. I-II Y III'!V325</f>
        <v>0</v>
      </c>
      <c r="W325" s="209">
        <f>+'0BJ PROGR. I-II Y III'!W325</f>
        <v>0</v>
      </c>
      <c r="X325" s="227">
        <f>+'0BJ PROGR. I-II Y III'!X325</f>
        <v>0</v>
      </c>
      <c r="Y325" s="250">
        <f>+'0BJ PROGR. I-II Y III'!Y325</f>
        <v>0</v>
      </c>
      <c r="Z325" s="250">
        <f>+'0BJ PROGR. I-II Y III'!Z325</f>
        <v>0</v>
      </c>
      <c r="AA325" s="250">
        <f>+'0BJ PROGR. I-II Y III'!AA325</f>
        <v>0</v>
      </c>
      <c r="AB325" s="209">
        <f>+'0BJ PROGR. I-II Y III'!AB325</f>
        <v>0</v>
      </c>
      <c r="AC325" s="226">
        <f>+'0BJ PROGR. I-II Y III'!AC325</f>
        <v>0</v>
      </c>
      <c r="AD325" s="209">
        <f>+'0BJ PROGR. I-II Y III'!AD325</f>
        <v>0</v>
      </c>
      <c r="AE325" s="209">
        <f>+'0BJ PROGR. I-II Y III'!AE325</f>
        <v>0</v>
      </c>
      <c r="AF325" s="209">
        <f>+'0BJ PROGR. I-II Y III'!AF325</f>
        <v>0</v>
      </c>
      <c r="AG325" s="209">
        <f>+'0BJ PROGR. I-II Y III'!AG325</f>
        <v>0</v>
      </c>
      <c r="AH325" s="209">
        <f>+'0BJ PROGR. I-II Y III'!AH325</f>
        <v>0</v>
      </c>
      <c r="AI325" s="227">
        <f>+'0BJ PROGR. I-II Y III'!AI325</f>
        <v>0</v>
      </c>
      <c r="AJ325" s="208">
        <f t="shared" ref="AJ325:AJ332" si="101">+Q325+R325+S325+T325+U325++X325+AB325+AC325+AD325+AE325+AF325+AG325+AH325+AI325</f>
        <v>0</v>
      </c>
      <c r="AK325" s="209"/>
      <c r="AL325" s="208">
        <v>0</v>
      </c>
      <c r="AM325" s="209"/>
      <c r="AN325" s="208">
        <f t="shared" ref="AN325:AN332" si="102">+O325+AJ325+AL325</f>
        <v>0</v>
      </c>
      <c r="AX325" s="20"/>
      <c r="AY325" s="20"/>
    </row>
    <row r="326" spans="1:51" s="21" customFormat="1" x14ac:dyDescent="0.25">
      <c r="A326" s="3"/>
      <c r="B326" s="3"/>
      <c r="C326" s="3"/>
      <c r="D326" s="3"/>
      <c r="E326" s="3"/>
      <c r="F326" s="3"/>
      <c r="G326" s="10" t="s">
        <v>1026</v>
      </c>
      <c r="H326"/>
      <c r="I326" s="22" t="s">
        <v>886</v>
      </c>
      <c r="J326" s="23" t="s">
        <v>887</v>
      </c>
      <c r="K326" s="226">
        <f>+'0BJ PROGR. I-II Y III'!K327</f>
        <v>0</v>
      </c>
      <c r="L326" s="209">
        <f>+'0BJ PROGR. I-II Y III'!L326</f>
        <v>0</v>
      </c>
      <c r="M326" s="209">
        <f>+'0BJ PROGR. I-II Y III'!M326</f>
        <v>0</v>
      </c>
      <c r="N326" s="209">
        <f>+'0BJ PROGR. I-II Y III'!N326</f>
        <v>0</v>
      </c>
      <c r="O326" s="208">
        <f t="shared" si="100"/>
        <v>0</v>
      </c>
      <c r="P326" s="42"/>
      <c r="Q326" s="226">
        <f>+'0BJ PROGR. I-II Y III'!Q326</f>
        <v>0</v>
      </c>
      <c r="R326" s="209">
        <f>+'0BJ PROGR. I-II Y III'!R326</f>
        <v>0</v>
      </c>
      <c r="S326" s="209">
        <f>+'0BJ PROGR. I-II Y III'!S326</f>
        <v>0</v>
      </c>
      <c r="T326" s="209">
        <f>+'0BJ PROGR. I-II Y III'!T326</f>
        <v>0</v>
      </c>
      <c r="U326" s="209">
        <f>+'0BJ PROGR. I-II Y III'!U326</f>
        <v>0</v>
      </c>
      <c r="V326" s="243">
        <f>+'0BJ PROGR. I-II Y III'!V326</f>
        <v>0</v>
      </c>
      <c r="W326" s="209">
        <f>+'0BJ PROGR. I-II Y III'!W326</f>
        <v>0</v>
      </c>
      <c r="X326" s="227">
        <f>+'0BJ PROGR. I-II Y III'!X326</f>
        <v>0</v>
      </c>
      <c r="Y326" s="250">
        <f>+'0BJ PROGR. I-II Y III'!Y326</f>
        <v>0</v>
      </c>
      <c r="Z326" s="250">
        <f>+'0BJ PROGR. I-II Y III'!Z326</f>
        <v>0</v>
      </c>
      <c r="AA326" s="250">
        <f>+'0BJ PROGR. I-II Y III'!AA326</f>
        <v>0</v>
      </c>
      <c r="AB326" s="209">
        <f>+'0BJ PROGR. I-II Y III'!AB326</f>
        <v>0</v>
      </c>
      <c r="AC326" s="226">
        <f>+'0BJ PROGR. I-II Y III'!AC326</f>
        <v>0</v>
      </c>
      <c r="AD326" s="209">
        <f>+'0BJ PROGR. I-II Y III'!AD326</f>
        <v>0</v>
      </c>
      <c r="AE326" s="209">
        <f>+'0BJ PROGR. I-II Y III'!AE326</f>
        <v>0</v>
      </c>
      <c r="AF326" s="209">
        <f>+'0BJ PROGR. I-II Y III'!AF326</f>
        <v>0</v>
      </c>
      <c r="AG326" s="209">
        <f>+'0BJ PROGR. I-II Y III'!AG326</f>
        <v>0</v>
      </c>
      <c r="AH326" s="209">
        <f>+'0BJ PROGR. I-II Y III'!AH326</f>
        <v>0</v>
      </c>
      <c r="AI326" s="227">
        <f>+'0BJ PROGR. I-II Y III'!AI326</f>
        <v>0</v>
      </c>
      <c r="AJ326" s="208">
        <f t="shared" si="101"/>
        <v>0</v>
      </c>
      <c r="AK326" s="209"/>
      <c r="AL326" s="208">
        <v>0</v>
      </c>
      <c r="AM326" s="209"/>
      <c r="AN326" s="208">
        <f t="shared" si="102"/>
        <v>0</v>
      </c>
      <c r="AX326" s="20"/>
      <c r="AY326" s="20"/>
    </row>
    <row r="327" spans="1:51" s="21" customFormat="1" x14ac:dyDescent="0.25">
      <c r="A327" s="3"/>
      <c r="B327" s="177"/>
      <c r="C327" s="3"/>
      <c r="D327" s="3"/>
      <c r="E327" s="3"/>
      <c r="F327" s="3"/>
      <c r="G327" s="10" t="s">
        <v>1026</v>
      </c>
      <c r="H327"/>
      <c r="I327" s="22" t="s">
        <v>888</v>
      </c>
      <c r="J327" s="23" t="s">
        <v>889</v>
      </c>
      <c r="K327" s="226">
        <f>+'0BJ PROGR. I-II Y III'!K328</f>
        <v>0</v>
      </c>
      <c r="L327" s="209">
        <f>+'0BJ PROGR. I-II Y III'!L327</f>
        <v>0</v>
      </c>
      <c r="M327" s="209">
        <f>+'0BJ PROGR. I-II Y III'!M327</f>
        <v>0</v>
      </c>
      <c r="N327" s="209">
        <f>+'0BJ PROGR. I-II Y III'!N327</f>
        <v>0</v>
      </c>
      <c r="O327" s="208">
        <f t="shared" si="100"/>
        <v>0</v>
      </c>
      <c r="P327" s="42"/>
      <c r="Q327" s="226">
        <f>+'0BJ PROGR. I-II Y III'!Q327</f>
        <v>0</v>
      </c>
      <c r="R327" s="209">
        <f>+'0BJ PROGR. I-II Y III'!R327</f>
        <v>0</v>
      </c>
      <c r="S327" s="209">
        <f>+'0BJ PROGR. I-II Y III'!S327</f>
        <v>0</v>
      </c>
      <c r="T327" s="209">
        <f>+'0BJ PROGR. I-II Y III'!T327</f>
        <v>0</v>
      </c>
      <c r="U327" s="209">
        <f>+'0BJ PROGR. I-II Y III'!U327</f>
        <v>0</v>
      </c>
      <c r="V327" s="243">
        <f>+'0BJ PROGR. I-II Y III'!V327</f>
        <v>0</v>
      </c>
      <c r="W327" s="209">
        <f>+'0BJ PROGR. I-II Y III'!W327</f>
        <v>0</v>
      </c>
      <c r="X327" s="227">
        <f>+'0BJ PROGR. I-II Y III'!X327</f>
        <v>0</v>
      </c>
      <c r="Y327" s="250">
        <f>+'0BJ PROGR. I-II Y III'!Y327</f>
        <v>0</v>
      </c>
      <c r="Z327" s="250">
        <f>+'0BJ PROGR. I-II Y III'!Z327</f>
        <v>0</v>
      </c>
      <c r="AA327" s="250">
        <f>+'0BJ PROGR. I-II Y III'!AA327</f>
        <v>0</v>
      </c>
      <c r="AB327" s="209">
        <f>+'0BJ PROGR. I-II Y III'!AB327</f>
        <v>0</v>
      </c>
      <c r="AC327" s="226">
        <f>+'0BJ PROGR. I-II Y III'!AC327</f>
        <v>0</v>
      </c>
      <c r="AD327" s="209">
        <f>+'0BJ PROGR. I-II Y III'!AD327</f>
        <v>0</v>
      </c>
      <c r="AE327" s="209">
        <f>+'0BJ PROGR. I-II Y III'!AE327</f>
        <v>0</v>
      </c>
      <c r="AF327" s="209">
        <f>+'0BJ PROGR. I-II Y III'!AF327</f>
        <v>0</v>
      </c>
      <c r="AG327" s="209">
        <f>+'0BJ PROGR. I-II Y III'!AG327</f>
        <v>0</v>
      </c>
      <c r="AH327" s="209">
        <f>+'0BJ PROGR. I-II Y III'!AH327</f>
        <v>0</v>
      </c>
      <c r="AI327" s="227">
        <f>+'0BJ PROGR. I-II Y III'!AI327</f>
        <v>0</v>
      </c>
      <c r="AJ327" s="208">
        <f t="shared" si="101"/>
        <v>0</v>
      </c>
      <c r="AK327" s="209"/>
      <c r="AL327" s="208">
        <v>0</v>
      </c>
      <c r="AM327" s="209"/>
      <c r="AN327" s="208">
        <f t="shared" si="102"/>
        <v>0</v>
      </c>
      <c r="AX327" s="20"/>
      <c r="AY327" s="20"/>
    </row>
    <row r="328" spans="1:51" s="21" customFormat="1" x14ac:dyDescent="0.25">
      <c r="A328" s="3"/>
      <c r="B328" s="177"/>
      <c r="C328" s="3"/>
      <c r="D328" s="3"/>
      <c r="E328" s="3"/>
      <c r="F328" s="3"/>
      <c r="G328" s="10" t="s">
        <v>1026</v>
      </c>
      <c r="H328"/>
      <c r="I328" s="22" t="s">
        <v>890</v>
      </c>
      <c r="J328" s="23" t="s">
        <v>891</v>
      </c>
      <c r="K328" s="226">
        <f>+'0BJ PROGR. I-II Y III'!K329</f>
        <v>0</v>
      </c>
      <c r="L328" s="209">
        <f>+'0BJ PROGR. I-II Y III'!L328</f>
        <v>0</v>
      </c>
      <c r="M328" s="209">
        <f>+'0BJ PROGR. I-II Y III'!M328</f>
        <v>0</v>
      </c>
      <c r="N328" s="209">
        <f>+'0BJ PROGR. I-II Y III'!N328</f>
        <v>0</v>
      </c>
      <c r="O328" s="208">
        <f t="shared" si="100"/>
        <v>0</v>
      </c>
      <c r="P328" s="42"/>
      <c r="Q328" s="226">
        <f>+'0BJ PROGR. I-II Y III'!Q328</f>
        <v>0</v>
      </c>
      <c r="R328" s="209">
        <f>+'0BJ PROGR. I-II Y III'!R328</f>
        <v>0</v>
      </c>
      <c r="S328" s="209">
        <f>+'0BJ PROGR. I-II Y III'!S328</f>
        <v>0</v>
      </c>
      <c r="T328" s="209">
        <f>+'0BJ PROGR. I-II Y III'!T328</f>
        <v>0</v>
      </c>
      <c r="U328" s="209">
        <f>+'0BJ PROGR. I-II Y III'!U328</f>
        <v>0</v>
      </c>
      <c r="V328" s="243">
        <f>+'0BJ PROGR. I-II Y III'!V328</f>
        <v>0</v>
      </c>
      <c r="W328" s="209">
        <f>+'0BJ PROGR. I-II Y III'!W328</f>
        <v>0</v>
      </c>
      <c r="X328" s="227">
        <f>+'0BJ PROGR. I-II Y III'!X328</f>
        <v>0</v>
      </c>
      <c r="Y328" s="250">
        <f>+'0BJ PROGR. I-II Y III'!Y328</f>
        <v>0</v>
      </c>
      <c r="Z328" s="250">
        <f>+'0BJ PROGR. I-II Y III'!Z328</f>
        <v>0</v>
      </c>
      <c r="AA328" s="250">
        <f>+'0BJ PROGR. I-II Y III'!AA328</f>
        <v>0</v>
      </c>
      <c r="AB328" s="209">
        <f>+'0BJ PROGR. I-II Y III'!AB328</f>
        <v>0</v>
      </c>
      <c r="AC328" s="226">
        <f>+'0BJ PROGR. I-II Y III'!AC328</f>
        <v>0</v>
      </c>
      <c r="AD328" s="209">
        <f>+'0BJ PROGR. I-II Y III'!AD328</f>
        <v>0</v>
      </c>
      <c r="AE328" s="209">
        <f>+'0BJ PROGR. I-II Y III'!AE328</f>
        <v>0</v>
      </c>
      <c r="AF328" s="209">
        <f>+'0BJ PROGR. I-II Y III'!AF328</f>
        <v>0</v>
      </c>
      <c r="AG328" s="209">
        <f>+'0BJ PROGR. I-II Y III'!AG328</f>
        <v>0</v>
      </c>
      <c r="AH328" s="209">
        <f>+'0BJ PROGR. I-II Y III'!AH328</f>
        <v>0</v>
      </c>
      <c r="AI328" s="227">
        <f>+'0BJ PROGR. I-II Y III'!AI328</f>
        <v>0</v>
      </c>
      <c r="AJ328" s="208">
        <f t="shared" si="101"/>
        <v>0</v>
      </c>
      <c r="AK328" s="209"/>
      <c r="AL328" s="208">
        <v>0</v>
      </c>
      <c r="AM328" s="209"/>
      <c r="AN328" s="208">
        <f t="shared" si="102"/>
        <v>0</v>
      </c>
      <c r="AX328" s="20"/>
      <c r="AY328" s="20"/>
    </row>
    <row r="329" spans="1:51" s="21" customFormat="1" x14ac:dyDescent="0.25">
      <c r="A329" s="3"/>
      <c r="B329" s="177"/>
      <c r="C329" s="3"/>
      <c r="D329" s="3"/>
      <c r="E329" s="3"/>
      <c r="F329" s="3"/>
      <c r="G329" s="10" t="s">
        <v>1026</v>
      </c>
      <c r="H329"/>
      <c r="I329" s="22" t="s">
        <v>892</v>
      </c>
      <c r="J329" s="23" t="s">
        <v>893</v>
      </c>
      <c r="K329" s="226">
        <f>+'0BJ PROGR. I-II Y III'!K330</f>
        <v>0</v>
      </c>
      <c r="L329" s="209">
        <f>+'0BJ PROGR. I-II Y III'!L329</f>
        <v>0</v>
      </c>
      <c r="M329" s="209">
        <f>+'0BJ PROGR. I-II Y III'!M329</f>
        <v>0</v>
      </c>
      <c r="N329" s="209">
        <f>+'0BJ PROGR. I-II Y III'!N329</f>
        <v>0</v>
      </c>
      <c r="O329" s="208">
        <f t="shared" si="100"/>
        <v>0</v>
      </c>
      <c r="P329" s="42"/>
      <c r="Q329" s="226">
        <f>+'0BJ PROGR. I-II Y III'!Q329</f>
        <v>0</v>
      </c>
      <c r="R329" s="209">
        <f>+'0BJ PROGR. I-II Y III'!R329</f>
        <v>0</v>
      </c>
      <c r="S329" s="209">
        <f>+'0BJ PROGR. I-II Y III'!S329</f>
        <v>0</v>
      </c>
      <c r="T329" s="209">
        <f>+'0BJ PROGR. I-II Y III'!T329</f>
        <v>0</v>
      </c>
      <c r="U329" s="209">
        <f>+'0BJ PROGR. I-II Y III'!U329</f>
        <v>0</v>
      </c>
      <c r="V329" s="243">
        <f>+'0BJ PROGR. I-II Y III'!V329</f>
        <v>0</v>
      </c>
      <c r="W329" s="209">
        <f>+'0BJ PROGR. I-II Y III'!W329</f>
        <v>0</v>
      </c>
      <c r="X329" s="227">
        <f>+'0BJ PROGR. I-II Y III'!X329</f>
        <v>0</v>
      </c>
      <c r="Y329" s="250">
        <f>+'0BJ PROGR. I-II Y III'!Y329</f>
        <v>0</v>
      </c>
      <c r="Z329" s="250">
        <f>+'0BJ PROGR. I-II Y III'!Z329</f>
        <v>0</v>
      </c>
      <c r="AA329" s="250">
        <f>+'0BJ PROGR. I-II Y III'!AA329</f>
        <v>0</v>
      </c>
      <c r="AB329" s="209">
        <f>+'0BJ PROGR. I-II Y III'!AB329</f>
        <v>0</v>
      </c>
      <c r="AC329" s="226">
        <f>+'0BJ PROGR. I-II Y III'!AC329</f>
        <v>0</v>
      </c>
      <c r="AD329" s="209">
        <f>+'0BJ PROGR. I-II Y III'!AD329</f>
        <v>0</v>
      </c>
      <c r="AE329" s="209">
        <f>+'0BJ PROGR. I-II Y III'!AE329</f>
        <v>0</v>
      </c>
      <c r="AF329" s="209">
        <f>+'0BJ PROGR. I-II Y III'!AF329</f>
        <v>0</v>
      </c>
      <c r="AG329" s="209">
        <f>+'0BJ PROGR. I-II Y III'!AG329</f>
        <v>0</v>
      </c>
      <c r="AH329" s="209">
        <f>+'0BJ PROGR. I-II Y III'!AH329</f>
        <v>0</v>
      </c>
      <c r="AI329" s="227">
        <f>+'0BJ PROGR. I-II Y III'!AI329</f>
        <v>0</v>
      </c>
      <c r="AJ329" s="208">
        <f t="shared" si="101"/>
        <v>0</v>
      </c>
      <c r="AK329" s="209"/>
      <c r="AL329" s="208">
        <v>0</v>
      </c>
      <c r="AM329" s="209"/>
      <c r="AN329" s="208">
        <f t="shared" si="102"/>
        <v>0</v>
      </c>
      <c r="AX329" s="20"/>
      <c r="AY329" s="20"/>
    </row>
    <row r="330" spans="1:51" s="21" customFormat="1" x14ac:dyDescent="0.25">
      <c r="A330" s="3"/>
      <c r="B330" s="177"/>
      <c r="C330" s="3"/>
      <c r="D330" s="3"/>
      <c r="E330" s="3"/>
      <c r="F330" s="3"/>
      <c r="G330" s="10" t="s">
        <v>1026</v>
      </c>
      <c r="H330"/>
      <c r="I330" s="22" t="s">
        <v>894</v>
      </c>
      <c r="J330" s="23" t="s">
        <v>895</v>
      </c>
      <c r="K330" s="226">
        <f>+'0BJ PROGR. I-II Y III'!K331</f>
        <v>0</v>
      </c>
      <c r="L330" s="209">
        <f>+'0BJ PROGR. I-II Y III'!L330</f>
        <v>0</v>
      </c>
      <c r="M330" s="209">
        <f>+'0BJ PROGR. I-II Y III'!M330</f>
        <v>0</v>
      </c>
      <c r="N330" s="209">
        <f>+'0BJ PROGR. I-II Y III'!N330</f>
        <v>0</v>
      </c>
      <c r="O330" s="208">
        <f t="shared" si="100"/>
        <v>0</v>
      </c>
      <c r="P330" s="42"/>
      <c r="Q330" s="226">
        <f>+'0BJ PROGR. I-II Y III'!Q330</f>
        <v>0</v>
      </c>
      <c r="R330" s="209">
        <f>+'0BJ PROGR. I-II Y III'!R330</f>
        <v>0</v>
      </c>
      <c r="S330" s="209">
        <f>+'0BJ PROGR. I-II Y III'!S330</f>
        <v>0</v>
      </c>
      <c r="T330" s="209">
        <f>+'0BJ PROGR. I-II Y III'!T330</f>
        <v>0</v>
      </c>
      <c r="U330" s="209">
        <f>+'0BJ PROGR. I-II Y III'!U330</f>
        <v>0</v>
      </c>
      <c r="V330" s="243">
        <f>+'0BJ PROGR. I-II Y III'!V330</f>
        <v>0</v>
      </c>
      <c r="W330" s="209">
        <f>+'0BJ PROGR. I-II Y III'!W330</f>
        <v>0</v>
      </c>
      <c r="X330" s="227">
        <f>+'0BJ PROGR. I-II Y III'!X330</f>
        <v>0</v>
      </c>
      <c r="Y330" s="250">
        <f>+'0BJ PROGR. I-II Y III'!Y330</f>
        <v>0</v>
      </c>
      <c r="Z330" s="250">
        <f>+'0BJ PROGR. I-II Y III'!Z330</f>
        <v>0</v>
      </c>
      <c r="AA330" s="250">
        <f>+'0BJ PROGR. I-II Y III'!AA330</f>
        <v>0</v>
      </c>
      <c r="AB330" s="209">
        <f>+'0BJ PROGR. I-II Y III'!AB330</f>
        <v>0</v>
      </c>
      <c r="AC330" s="226">
        <f>+'0BJ PROGR. I-II Y III'!AC330</f>
        <v>0</v>
      </c>
      <c r="AD330" s="209">
        <f>+'0BJ PROGR. I-II Y III'!AD330</f>
        <v>0</v>
      </c>
      <c r="AE330" s="209">
        <f>+'0BJ PROGR. I-II Y III'!AE330</f>
        <v>0</v>
      </c>
      <c r="AF330" s="209">
        <f>+'0BJ PROGR. I-II Y III'!AF330</f>
        <v>0</v>
      </c>
      <c r="AG330" s="209">
        <f>+'0BJ PROGR. I-II Y III'!AG330</f>
        <v>0</v>
      </c>
      <c r="AH330" s="209">
        <f>+'0BJ PROGR. I-II Y III'!AH330</f>
        <v>0</v>
      </c>
      <c r="AI330" s="227">
        <f>+'0BJ PROGR. I-II Y III'!AI330</f>
        <v>0</v>
      </c>
      <c r="AJ330" s="208">
        <f t="shared" si="101"/>
        <v>0</v>
      </c>
      <c r="AK330" s="209"/>
      <c r="AL330" s="208">
        <v>0</v>
      </c>
      <c r="AM330" s="209"/>
      <c r="AN330" s="208">
        <f t="shared" si="102"/>
        <v>0</v>
      </c>
      <c r="AX330" s="20"/>
      <c r="AY330" s="20"/>
    </row>
    <row r="331" spans="1:51" s="21" customFormat="1" x14ac:dyDescent="0.25">
      <c r="A331" s="3"/>
      <c r="B331" s="177"/>
      <c r="C331" s="3"/>
      <c r="D331" s="3"/>
      <c r="E331" s="3"/>
      <c r="F331" s="3"/>
      <c r="G331" s="10" t="s">
        <v>1026</v>
      </c>
      <c r="H331"/>
      <c r="I331" s="22" t="s">
        <v>896</v>
      </c>
      <c r="J331" s="23" t="s">
        <v>897</v>
      </c>
      <c r="K331" s="226">
        <f>+'0BJ PROGR. I-II Y III'!K332</f>
        <v>0</v>
      </c>
      <c r="L331" s="209">
        <f>+'0BJ PROGR. I-II Y III'!L331</f>
        <v>0</v>
      </c>
      <c r="M331" s="209">
        <f>+'0BJ PROGR. I-II Y III'!M331</f>
        <v>0</v>
      </c>
      <c r="N331" s="209">
        <f>+'0BJ PROGR. I-II Y III'!N331</f>
        <v>0</v>
      </c>
      <c r="O331" s="208">
        <f t="shared" si="100"/>
        <v>0</v>
      </c>
      <c r="P331" s="42"/>
      <c r="Q331" s="226">
        <f>+'0BJ PROGR. I-II Y III'!Q331</f>
        <v>0</v>
      </c>
      <c r="R331" s="209">
        <f>+'0BJ PROGR. I-II Y III'!R331</f>
        <v>0</v>
      </c>
      <c r="S331" s="209">
        <f>+'0BJ PROGR. I-II Y III'!S331</f>
        <v>0</v>
      </c>
      <c r="T331" s="209">
        <f>+'0BJ PROGR. I-II Y III'!T331</f>
        <v>0</v>
      </c>
      <c r="U331" s="209">
        <f>+'0BJ PROGR. I-II Y III'!U331</f>
        <v>0</v>
      </c>
      <c r="V331" s="243">
        <f>+'0BJ PROGR. I-II Y III'!V331</f>
        <v>0</v>
      </c>
      <c r="W331" s="209">
        <f>+'0BJ PROGR. I-II Y III'!W331</f>
        <v>0</v>
      </c>
      <c r="X331" s="227">
        <f>+'0BJ PROGR. I-II Y III'!X331</f>
        <v>0</v>
      </c>
      <c r="Y331" s="250">
        <f>+'0BJ PROGR. I-II Y III'!Y331</f>
        <v>0</v>
      </c>
      <c r="Z331" s="250">
        <f>+'0BJ PROGR. I-II Y III'!Z331</f>
        <v>0</v>
      </c>
      <c r="AA331" s="250">
        <f>+'0BJ PROGR. I-II Y III'!AA331</f>
        <v>0</v>
      </c>
      <c r="AB331" s="209">
        <f>+'0BJ PROGR. I-II Y III'!AB331</f>
        <v>0</v>
      </c>
      <c r="AC331" s="226">
        <f>+'0BJ PROGR. I-II Y III'!AC331</f>
        <v>0</v>
      </c>
      <c r="AD331" s="209">
        <f>+'0BJ PROGR. I-II Y III'!AD331</f>
        <v>0</v>
      </c>
      <c r="AE331" s="209">
        <f>+'0BJ PROGR. I-II Y III'!AE331</f>
        <v>0</v>
      </c>
      <c r="AF331" s="209">
        <f>+'0BJ PROGR. I-II Y III'!AF331</f>
        <v>0</v>
      </c>
      <c r="AG331" s="209">
        <f>+'0BJ PROGR. I-II Y III'!AG331</f>
        <v>0</v>
      </c>
      <c r="AH331" s="209">
        <f>+'0BJ PROGR. I-II Y III'!AH331</f>
        <v>0</v>
      </c>
      <c r="AI331" s="227">
        <f>+'0BJ PROGR. I-II Y III'!AI331</f>
        <v>0</v>
      </c>
      <c r="AJ331" s="208">
        <f t="shared" si="101"/>
        <v>0</v>
      </c>
      <c r="AK331" s="209"/>
      <c r="AL331" s="208">
        <v>0</v>
      </c>
      <c r="AM331" s="209"/>
      <c r="AN331" s="208">
        <f t="shared" si="102"/>
        <v>0</v>
      </c>
      <c r="AX331" s="20"/>
      <c r="AY331" s="20"/>
    </row>
    <row r="332" spans="1:51" s="21" customFormat="1" x14ac:dyDescent="0.25">
      <c r="A332" s="3"/>
      <c r="B332" s="177"/>
      <c r="C332" s="3"/>
      <c r="D332" s="3"/>
      <c r="E332" s="3"/>
      <c r="F332" s="3"/>
      <c r="G332" s="10" t="s">
        <v>1026</v>
      </c>
      <c r="H332"/>
      <c r="I332" s="22" t="s">
        <v>898</v>
      </c>
      <c r="J332" s="23" t="s">
        <v>899</v>
      </c>
      <c r="K332" s="226">
        <f>+'0BJ PROGR. I-II Y III'!K333</f>
        <v>0</v>
      </c>
      <c r="L332" s="209">
        <f>+'0BJ PROGR. I-II Y III'!L332</f>
        <v>0</v>
      </c>
      <c r="M332" s="209">
        <f>+'0BJ PROGR. I-II Y III'!M332</f>
        <v>0</v>
      </c>
      <c r="N332" s="209">
        <f>+'0BJ PROGR. I-II Y III'!N332</f>
        <v>0</v>
      </c>
      <c r="O332" s="208">
        <f t="shared" si="100"/>
        <v>0</v>
      </c>
      <c r="P332" s="42"/>
      <c r="Q332" s="226">
        <f>+'0BJ PROGR. I-II Y III'!Q332</f>
        <v>0</v>
      </c>
      <c r="R332" s="209">
        <f>+'0BJ PROGR. I-II Y III'!R332</f>
        <v>0</v>
      </c>
      <c r="S332" s="209">
        <f>+'0BJ PROGR. I-II Y III'!S332</f>
        <v>0</v>
      </c>
      <c r="T332" s="209">
        <f>+'0BJ PROGR. I-II Y III'!T332</f>
        <v>0</v>
      </c>
      <c r="U332" s="209">
        <f>+'0BJ PROGR. I-II Y III'!U332</f>
        <v>0</v>
      </c>
      <c r="V332" s="243">
        <f>+'0BJ PROGR. I-II Y III'!V332</f>
        <v>0</v>
      </c>
      <c r="W332" s="209">
        <f>+'0BJ PROGR. I-II Y III'!W332</f>
        <v>0</v>
      </c>
      <c r="X332" s="227">
        <f>+'0BJ PROGR. I-II Y III'!X332</f>
        <v>0</v>
      </c>
      <c r="Y332" s="250">
        <f>+'0BJ PROGR. I-II Y III'!Y332</f>
        <v>0</v>
      </c>
      <c r="Z332" s="250">
        <f>+'0BJ PROGR. I-II Y III'!Z332</f>
        <v>0</v>
      </c>
      <c r="AA332" s="250">
        <f>+'0BJ PROGR. I-II Y III'!AA332</f>
        <v>0</v>
      </c>
      <c r="AB332" s="209">
        <f>+'0BJ PROGR. I-II Y III'!AB332</f>
        <v>0</v>
      </c>
      <c r="AC332" s="226">
        <f>+'0BJ PROGR. I-II Y III'!AC332</f>
        <v>0</v>
      </c>
      <c r="AD332" s="209">
        <f>+'0BJ PROGR. I-II Y III'!AD332</f>
        <v>0</v>
      </c>
      <c r="AE332" s="209">
        <f>+'0BJ PROGR. I-II Y III'!AE332</f>
        <v>0</v>
      </c>
      <c r="AF332" s="209">
        <f>+'0BJ PROGR. I-II Y III'!AF332</f>
        <v>0</v>
      </c>
      <c r="AG332" s="209">
        <f>+'0BJ PROGR. I-II Y III'!AG332</f>
        <v>0</v>
      </c>
      <c r="AH332" s="209">
        <f>+'0BJ PROGR. I-II Y III'!AH332</f>
        <v>0</v>
      </c>
      <c r="AI332" s="227">
        <f>+'0BJ PROGR. I-II Y III'!AI332</f>
        <v>0</v>
      </c>
      <c r="AJ332" s="208">
        <f t="shared" si="101"/>
        <v>0</v>
      </c>
      <c r="AK332" s="209"/>
      <c r="AL332" s="208">
        <v>0</v>
      </c>
      <c r="AM332" s="209"/>
      <c r="AN332" s="208">
        <f t="shared" si="102"/>
        <v>0</v>
      </c>
      <c r="AX332" s="20"/>
      <c r="AY332" s="20"/>
    </row>
    <row r="333" spans="1:51" s="21" customFormat="1" x14ac:dyDescent="0.25">
      <c r="A333" s="3"/>
      <c r="B333" s="177"/>
      <c r="C333" s="3"/>
      <c r="D333" s="6"/>
      <c r="E333" s="6"/>
      <c r="F333" s="3"/>
      <c r="G333" s="3"/>
      <c r="H333"/>
      <c r="I333" s="22"/>
      <c r="J333" s="23"/>
      <c r="K333" s="226"/>
      <c r="L333" s="209"/>
      <c r="M333" s="209"/>
      <c r="N333" s="209"/>
      <c r="O333" s="208"/>
      <c r="P333" s="42"/>
      <c r="Q333" s="226"/>
      <c r="R333" s="209"/>
      <c r="S333" s="209"/>
      <c r="T333" s="209"/>
      <c r="U333" s="209"/>
      <c r="V333" s="243"/>
      <c r="W333" s="209"/>
      <c r="X333" s="227"/>
      <c r="Y333" s="250"/>
      <c r="Z333" s="250"/>
      <c r="AA333" s="250"/>
      <c r="AB333" s="209"/>
      <c r="AC333" s="226"/>
      <c r="AD333" s="209"/>
      <c r="AE333" s="209"/>
      <c r="AF333" s="209"/>
      <c r="AG333" s="209"/>
      <c r="AH333" s="209"/>
      <c r="AI333" s="227"/>
      <c r="AJ333" s="227"/>
      <c r="AK333" s="209"/>
      <c r="AL333" s="208"/>
      <c r="AM333" s="209"/>
      <c r="AN333" s="208"/>
      <c r="AX333" s="20"/>
      <c r="AY333" s="20"/>
    </row>
    <row r="334" spans="1:51" s="21" customFormat="1" x14ac:dyDescent="0.25">
      <c r="A334" s="3"/>
      <c r="B334" s="15" t="s">
        <v>1028</v>
      </c>
      <c r="C334" s="6" t="s">
        <v>901</v>
      </c>
      <c r="D334" s="6"/>
      <c r="E334" s="6"/>
      <c r="F334" s="3"/>
      <c r="G334" s="3"/>
      <c r="H334"/>
      <c r="I334" s="22"/>
      <c r="J334" s="23"/>
      <c r="K334" s="207">
        <f>SUM(K335:K343)</f>
        <v>0</v>
      </c>
      <c r="L334" s="217">
        <f>SUM(L335:L343)</f>
        <v>0</v>
      </c>
      <c r="M334" s="217">
        <f>SUM(M335:M343)</f>
        <v>0</v>
      </c>
      <c r="N334" s="217">
        <f>SUM(N335:N343)</f>
        <v>0</v>
      </c>
      <c r="O334" s="214">
        <f>SUM(O335:O343)</f>
        <v>0</v>
      </c>
      <c r="P334" s="42"/>
      <c r="Q334" s="207">
        <f t="shared" ref="Q334:W334" si="103">SUM(Q335:Q343)</f>
        <v>0</v>
      </c>
      <c r="R334" s="217">
        <f t="shared" si="103"/>
        <v>0</v>
      </c>
      <c r="S334" s="217">
        <f t="shared" si="103"/>
        <v>0</v>
      </c>
      <c r="T334" s="217">
        <f>SUM(T335:T343)</f>
        <v>0</v>
      </c>
      <c r="U334" s="217">
        <f t="shared" si="103"/>
        <v>0</v>
      </c>
      <c r="V334" s="242">
        <f t="shared" si="103"/>
        <v>0</v>
      </c>
      <c r="W334" s="217">
        <f t="shared" si="103"/>
        <v>0</v>
      </c>
      <c r="X334" s="225">
        <f t="shared" ref="X334:AI334" si="104">SUM(X335:X343)</f>
        <v>0</v>
      </c>
      <c r="Y334" s="252">
        <f t="shared" si="104"/>
        <v>0</v>
      </c>
      <c r="Z334" s="252">
        <f t="shared" si="104"/>
        <v>0</v>
      </c>
      <c r="AA334" s="252">
        <f t="shared" si="104"/>
        <v>0</v>
      </c>
      <c r="AB334" s="217">
        <f t="shared" si="104"/>
        <v>0</v>
      </c>
      <c r="AC334" s="207">
        <f t="shared" si="104"/>
        <v>0</v>
      </c>
      <c r="AD334" s="217">
        <f t="shared" si="104"/>
        <v>0</v>
      </c>
      <c r="AE334" s="217">
        <f t="shared" si="104"/>
        <v>0</v>
      </c>
      <c r="AF334" s="217">
        <f t="shared" si="104"/>
        <v>0</v>
      </c>
      <c r="AG334" s="217">
        <f t="shared" si="104"/>
        <v>0</v>
      </c>
      <c r="AH334" s="217">
        <f t="shared" si="104"/>
        <v>0</v>
      </c>
      <c r="AI334" s="225">
        <f t="shared" si="104"/>
        <v>0</v>
      </c>
      <c r="AJ334" s="225">
        <f>SUM(AJ335:AJ343)</f>
        <v>0</v>
      </c>
      <c r="AK334" s="209"/>
      <c r="AL334" s="214">
        <f>SUM(AL335:AL343)</f>
        <v>0</v>
      </c>
      <c r="AM334" s="209"/>
      <c r="AN334" s="214">
        <f>SUM(AN335:AN343)</f>
        <v>0</v>
      </c>
      <c r="AX334" s="20"/>
      <c r="AY334" s="20"/>
    </row>
    <row r="335" spans="1:51" s="21" customFormat="1" x14ac:dyDescent="0.25">
      <c r="A335" s="3"/>
      <c r="B335" s="1"/>
      <c r="C335" s="1"/>
      <c r="D335" s="1"/>
      <c r="E335" s="1"/>
      <c r="F335" s="1"/>
      <c r="G335" s="5" t="s">
        <v>1028</v>
      </c>
      <c r="H335"/>
      <c r="I335" s="24" t="s">
        <v>900</v>
      </c>
      <c r="J335" s="25" t="s">
        <v>901</v>
      </c>
      <c r="K335" s="211"/>
      <c r="L335" s="210"/>
      <c r="M335" s="210"/>
      <c r="N335" s="210"/>
      <c r="O335" s="206"/>
      <c r="P335" s="42"/>
      <c r="Q335" s="211"/>
      <c r="R335" s="210"/>
      <c r="S335" s="210"/>
      <c r="T335" s="210"/>
      <c r="U335" s="210"/>
      <c r="V335" s="241"/>
      <c r="W335" s="210"/>
      <c r="X335" s="224"/>
      <c r="Y335" s="251"/>
      <c r="Z335" s="251"/>
      <c r="AA335" s="251"/>
      <c r="AB335" s="210"/>
      <c r="AC335" s="211"/>
      <c r="AD335" s="210"/>
      <c r="AE335" s="210"/>
      <c r="AF335" s="210"/>
      <c r="AG335" s="210"/>
      <c r="AH335" s="210"/>
      <c r="AI335" s="224"/>
      <c r="AJ335" s="224"/>
      <c r="AK335" s="209"/>
      <c r="AL335" s="206"/>
      <c r="AM335" s="209"/>
      <c r="AN335" s="206"/>
      <c r="AX335" s="20"/>
      <c r="AY335" s="20"/>
    </row>
    <row r="336" spans="1:51" s="21" customFormat="1" x14ac:dyDescent="0.25">
      <c r="A336" s="3"/>
      <c r="B336" s="3"/>
      <c r="C336" s="3"/>
      <c r="D336" s="3"/>
      <c r="E336" s="3"/>
      <c r="F336" s="3"/>
      <c r="G336" s="10" t="s">
        <v>1028</v>
      </c>
      <c r="H336"/>
      <c r="I336" s="22" t="s">
        <v>902</v>
      </c>
      <c r="J336" s="23" t="s">
        <v>903</v>
      </c>
      <c r="K336" s="226">
        <f>+'0BJ PROGR. I-II Y III'!K336</f>
        <v>0</v>
      </c>
      <c r="L336" s="209">
        <f>+'0BJ PROGR. I-II Y III'!L335</f>
        <v>0</v>
      </c>
      <c r="M336" s="209">
        <f>+'0BJ PROGR. I-II Y III'!M335</f>
        <v>0</v>
      </c>
      <c r="N336" s="209">
        <f>+'0BJ PROGR. I-II Y III'!N335</f>
        <v>0</v>
      </c>
      <c r="O336" s="208">
        <f t="shared" ref="O336:O343" si="105">SUM(K336:N336)</f>
        <v>0</v>
      </c>
      <c r="P336" s="42"/>
      <c r="Q336" s="226">
        <f>+'0BJ PROGR. I-II Y III'!Q335</f>
        <v>0</v>
      </c>
      <c r="R336" s="209">
        <f>+'0BJ PROGR. I-II Y III'!R335</f>
        <v>0</v>
      </c>
      <c r="S336" s="209">
        <f>+'0BJ PROGR. I-II Y III'!S335</f>
        <v>0</v>
      </c>
      <c r="T336" s="209">
        <f>+'0BJ PROGR. I-II Y III'!T335</f>
        <v>0</v>
      </c>
      <c r="U336" s="209">
        <f>+'0BJ PROGR. I-II Y III'!U335</f>
        <v>0</v>
      </c>
      <c r="V336" s="243">
        <f>+'0BJ PROGR. I-II Y III'!V335</f>
        <v>0</v>
      </c>
      <c r="W336" s="209">
        <f>+'0BJ PROGR. I-II Y III'!W335</f>
        <v>0</v>
      </c>
      <c r="X336" s="227">
        <f>+'0BJ PROGR. I-II Y III'!X335</f>
        <v>0</v>
      </c>
      <c r="Y336" s="250">
        <f>+'0BJ PROGR. I-II Y III'!Y335</f>
        <v>0</v>
      </c>
      <c r="Z336" s="250">
        <f>+'0BJ PROGR. I-II Y III'!Z335</f>
        <v>0</v>
      </c>
      <c r="AA336" s="250">
        <f>+'0BJ PROGR. I-II Y III'!AA335</f>
        <v>0</v>
      </c>
      <c r="AB336" s="209">
        <f>+'0BJ PROGR. I-II Y III'!AB335</f>
        <v>0</v>
      </c>
      <c r="AC336" s="226">
        <f>+'0BJ PROGR. I-II Y III'!AC335</f>
        <v>0</v>
      </c>
      <c r="AD336" s="209">
        <f>+'0BJ PROGR. I-II Y III'!AD335</f>
        <v>0</v>
      </c>
      <c r="AE336" s="209">
        <f>+'0BJ PROGR. I-II Y III'!AE335</f>
        <v>0</v>
      </c>
      <c r="AF336" s="209">
        <f>+'0BJ PROGR. I-II Y III'!AF335</f>
        <v>0</v>
      </c>
      <c r="AG336" s="209">
        <f>+'0BJ PROGR. I-II Y III'!AG335</f>
        <v>0</v>
      </c>
      <c r="AH336" s="209">
        <f>+'0BJ PROGR. I-II Y III'!AH335</f>
        <v>0</v>
      </c>
      <c r="AI336" s="227">
        <f>+'0BJ PROGR. I-II Y III'!AI335</f>
        <v>0</v>
      </c>
      <c r="AJ336" s="208">
        <f t="shared" ref="AJ336:AJ343" si="106">+Q336+R336+S336+T336+U336++X336+AB336+AC336+AD336+AE336+AF336+AG336+AH336+AI336</f>
        <v>0</v>
      </c>
      <c r="AK336" s="209"/>
      <c r="AL336" s="208">
        <v>0</v>
      </c>
      <c r="AM336" s="209"/>
      <c r="AN336" s="208">
        <f t="shared" ref="AN336:AN343" si="107">+O336+AJ336+AL336</f>
        <v>0</v>
      </c>
      <c r="AX336" s="20"/>
      <c r="AY336" s="20"/>
    </row>
    <row r="337" spans="1:51" s="21" customFormat="1" x14ac:dyDescent="0.25">
      <c r="A337" s="3"/>
      <c r="B337" s="3"/>
      <c r="C337" s="3"/>
      <c r="D337" s="3"/>
      <c r="E337" s="3"/>
      <c r="F337" s="3"/>
      <c r="G337" s="10" t="s">
        <v>1028</v>
      </c>
      <c r="H337"/>
      <c r="I337" s="22" t="s">
        <v>904</v>
      </c>
      <c r="J337" s="23" t="s">
        <v>905</v>
      </c>
      <c r="K337" s="226">
        <f>+'0BJ PROGR. I-II Y III'!K337</f>
        <v>0</v>
      </c>
      <c r="L337" s="209">
        <f>+'0BJ PROGR. I-II Y III'!L336</f>
        <v>0</v>
      </c>
      <c r="M337" s="209">
        <f>+'0BJ PROGR. I-II Y III'!M336</f>
        <v>0</v>
      </c>
      <c r="N337" s="209">
        <f>+'0BJ PROGR. I-II Y III'!N336</f>
        <v>0</v>
      </c>
      <c r="O337" s="208">
        <f t="shared" si="105"/>
        <v>0</v>
      </c>
      <c r="P337" s="42"/>
      <c r="Q337" s="226">
        <f>+'0BJ PROGR. I-II Y III'!Q336</f>
        <v>0</v>
      </c>
      <c r="R337" s="209">
        <f>+'0BJ PROGR. I-II Y III'!R336</f>
        <v>0</v>
      </c>
      <c r="S337" s="209">
        <f>+'0BJ PROGR. I-II Y III'!S336</f>
        <v>0</v>
      </c>
      <c r="T337" s="209">
        <f>+'0BJ PROGR. I-II Y III'!T336</f>
        <v>0</v>
      </c>
      <c r="U337" s="209">
        <f>+'0BJ PROGR. I-II Y III'!U336</f>
        <v>0</v>
      </c>
      <c r="V337" s="243">
        <f>+'0BJ PROGR. I-II Y III'!V336</f>
        <v>0</v>
      </c>
      <c r="W337" s="209">
        <f>+'0BJ PROGR. I-II Y III'!W336</f>
        <v>0</v>
      </c>
      <c r="X337" s="227">
        <f>+'0BJ PROGR. I-II Y III'!X336</f>
        <v>0</v>
      </c>
      <c r="Y337" s="250">
        <f>+'0BJ PROGR. I-II Y III'!Y336</f>
        <v>0</v>
      </c>
      <c r="Z337" s="250">
        <f>+'0BJ PROGR. I-II Y III'!Z336</f>
        <v>0</v>
      </c>
      <c r="AA337" s="250">
        <f>+'0BJ PROGR. I-II Y III'!AA336</f>
        <v>0</v>
      </c>
      <c r="AB337" s="209">
        <f>+'0BJ PROGR. I-II Y III'!AB336</f>
        <v>0</v>
      </c>
      <c r="AC337" s="226">
        <f>+'0BJ PROGR. I-II Y III'!AC336</f>
        <v>0</v>
      </c>
      <c r="AD337" s="209">
        <f>+'0BJ PROGR. I-II Y III'!AD336</f>
        <v>0</v>
      </c>
      <c r="AE337" s="209">
        <f>+'0BJ PROGR. I-II Y III'!AE336</f>
        <v>0</v>
      </c>
      <c r="AF337" s="209">
        <f>+'0BJ PROGR. I-II Y III'!AF336</f>
        <v>0</v>
      </c>
      <c r="AG337" s="209">
        <f>+'0BJ PROGR. I-II Y III'!AG336</f>
        <v>0</v>
      </c>
      <c r="AH337" s="209">
        <f>+'0BJ PROGR. I-II Y III'!AH336</f>
        <v>0</v>
      </c>
      <c r="AI337" s="227">
        <f>+'0BJ PROGR. I-II Y III'!AI336</f>
        <v>0</v>
      </c>
      <c r="AJ337" s="208">
        <f t="shared" si="106"/>
        <v>0</v>
      </c>
      <c r="AK337" s="209"/>
      <c r="AL337" s="208">
        <v>0</v>
      </c>
      <c r="AM337" s="209"/>
      <c r="AN337" s="208">
        <f t="shared" si="107"/>
        <v>0</v>
      </c>
      <c r="AX337" s="20"/>
      <c r="AY337" s="20"/>
    </row>
    <row r="338" spans="1:51" s="21" customFormat="1" x14ac:dyDescent="0.25">
      <c r="A338" s="3"/>
      <c r="B338" s="3"/>
      <c r="C338" s="3"/>
      <c r="D338" s="3"/>
      <c r="E338" s="3"/>
      <c r="F338" s="3"/>
      <c r="G338" s="10" t="s">
        <v>1028</v>
      </c>
      <c r="H338"/>
      <c r="I338" s="22" t="s">
        <v>906</v>
      </c>
      <c r="J338" s="23" t="s">
        <v>907</v>
      </c>
      <c r="K338" s="226">
        <f>+'0BJ PROGR. I-II Y III'!K338</f>
        <v>0</v>
      </c>
      <c r="L338" s="209">
        <f>+'0BJ PROGR. I-II Y III'!L337</f>
        <v>0</v>
      </c>
      <c r="M338" s="209">
        <f>+'0BJ PROGR. I-II Y III'!M337</f>
        <v>0</v>
      </c>
      <c r="N338" s="209">
        <f>+'0BJ PROGR. I-II Y III'!N337</f>
        <v>0</v>
      </c>
      <c r="O338" s="208">
        <f t="shared" si="105"/>
        <v>0</v>
      </c>
      <c r="P338" s="42"/>
      <c r="Q338" s="226">
        <f>+'0BJ PROGR. I-II Y III'!Q337</f>
        <v>0</v>
      </c>
      <c r="R338" s="209">
        <f>+'0BJ PROGR. I-II Y III'!R337</f>
        <v>0</v>
      </c>
      <c r="S338" s="209">
        <f>+'0BJ PROGR. I-II Y III'!S337</f>
        <v>0</v>
      </c>
      <c r="T338" s="209">
        <f>+'0BJ PROGR. I-II Y III'!T337</f>
        <v>0</v>
      </c>
      <c r="U338" s="209">
        <f>+'0BJ PROGR. I-II Y III'!U337</f>
        <v>0</v>
      </c>
      <c r="V338" s="243">
        <f>+'0BJ PROGR. I-II Y III'!V337</f>
        <v>0</v>
      </c>
      <c r="W338" s="209">
        <f>+'0BJ PROGR. I-II Y III'!W337</f>
        <v>0</v>
      </c>
      <c r="X338" s="227">
        <f>+'0BJ PROGR. I-II Y III'!X337</f>
        <v>0</v>
      </c>
      <c r="Y338" s="250">
        <f>+'0BJ PROGR. I-II Y III'!Y337</f>
        <v>0</v>
      </c>
      <c r="Z338" s="250">
        <f>+'0BJ PROGR. I-II Y III'!Z337</f>
        <v>0</v>
      </c>
      <c r="AA338" s="250">
        <f>+'0BJ PROGR. I-II Y III'!AA337</f>
        <v>0</v>
      </c>
      <c r="AB338" s="209">
        <f>+'0BJ PROGR. I-II Y III'!AB337</f>
        <v>0</v>
      </c>
      <c r="AC338" s="226">
        <f>+'0BJ PROGR. I-II Y III'!AC337</f>
        <v>0</v>
      </c>
      <c r="AD338" s="209">
        <f>+'0BJ PROGR. I-II Y III'!AD337</f>
        <v>0</v>
      </c>
      <c r="AE338" s="209">
        <f>+'0BJ PROGR. I-II Y III'!AE337</f>
        <v>0</v>
      </c>
      <c r="AF338" s="209">
        <f>+'0BJ PROGR. I-II Y III'!AF337</f>
        <v>0</v>
      </c>
      <c r="AG338" s="209">
        <f>+'0BJ PROGR. I-II Y III'!AG337</f>
        <v>0</v>
      </c>
      <c r="AH338" s="209">
        <f>+'0BJ PROGR. I-II Y III'!AH337</f>
        <v>0</v>
      </c>
      <c r="AI338" s="227">
        <f>+'0BJ PROGR. I-II Y III'!AI337</f>
        <v>0</v>
      </c>
      <c r="AJ338" s="208">
        <f t="shared" si="106"/>
        <v>0</v>
      </c>
      <c r="AK338" s="209"/>
      <c r="AL338" s="208">
        <v>0</v>
      </c>
      <c r="AM338" s="209"/>
      <c r="AN338" s="208">
        <f t="shared" si="107"/>
        <v>0</v>
      </c>
      <c r="AX338" s="20"/>
      <c r="AY338" s="20"/>
    </row>
    <row r="339" spans="1:51" s="21" customFormat="1" x14ac:dyDescent="0.25">
      <c r="A339" s="3"/>
      <c r="B339" s="3"/>
      <c r="C339" s="3"/>
      <c r="D339" s="3"/>
      <c r="E339" s="3"/>
      <c r="F339" s="3"/>
      <c r="G339" s="10" t="s">
        <v>1028</v>
      </c>
      <c r="H339"/>
      <c r="I339" s="22" t="s">
        <v>908</v>
      </c>
      <c r="J339" s="23" t="s">
        <v>909</v>
      </c>
      <c r="K339" s="226">
        <f>+'0BJ PROGR. I-II Y III'!K339</f>
        <v>0</v>
      </c>
      <c r="L339" s="209">
        <f>+'0BJ PROGR. I-II Y III'!L338</f>
        <v>0</v>
      </c>
      <c r="M339" s="209">
        <f>+'0BJ PROGR. I-II Y III'!M338</f>
        <v>0</v>
      </c>
      <c r="N339" s="209">
        <f>+'0BJ PROGR. I-II Y III'!N338</f>
        <v>0</v>
      </c>
      <c r="O339" s="208">
        <f t="shared" si="105"/>
        <v>0</v>
      </c>
      <c r="P339" s="42"/>
      <c r="Q339" s="226">
        <f>+'0BJ PROGR. I-II Y III'!Q338</f>
        <v>0</v>
      </c>
      <c r="R339" s="209">
        <f>+'0BJ PROGR. I-II Y III'!R338</f>
        <v>0</v>
      </c>
      <c r="S339" s="209">
        <f>+'0BJ PROGR. I-II Y III'!S338</f>
        <v>0</v>
      </c>
      <c r="T339" s="209">
        <f>+'0BJ PROGR. I-II Y III'!T338</f>
        <v>0</v>
      </c>
      <c r="U339" s="209">
        <f>+'0BJ PROGR. I-II Y III'!U338</f>
        <v>0</v>
      </c>
      <c r="V339" s="243">
        <f>+'0BJ PROGR. I-II Y III'!V338</f>
        <v>0</v>
      </c>
      <c r="W339" s="209">
        <f>+'0BJ PROGR. I-II Y III'!W338</f>
        <v>0</v>
      </c>
      <c r="X339" s="227">
        <f>+'0BJ PROGR. I-II Y III'!X338</f>
        <v>0</v>
      </c>
      <c r="Y339" s="250">
        <f>+'0BJ PROGR. I-II Y III'!Y338</f>
        <v>0</v>
      </c>
      <c r="Z339" s="250">
        <f>+'0BJ PROGR. I-II Y III'!Z338</f>
        <v>0</v>
      </c>
      <c r="AA339" s="250">
        <f>+'0BJ PROGR. I-II Y III'!AA338</f>
        <v>0</v>
      </c>
      <c r="AB339" s="209">
        <f>+'0BJ PROGR. I-II Y III'!AB338</f>
        <v>0</v>
      </c>
      <c r="AC339" s="226">
        <f>+'0BJ PROGR. I-II Y III'!AC338</f>
        <v>0</v>
      </c>
      <c r="AD339" s="209">
        <f>+'0BJ PROGR. I-II Y III'!AD338</f>
        <v>0</v>
      </c>
      <c r="AE339" s="209">
        <f>+'0BJ PROGR. I-II Y III'!AE338</f>
        <v>0</v>
      </c>
      <c r="AF339" s="209">
        <f>+'0BJ PROGR. I-II Y III'!AF338</f>
        <v>0</v>
      </c>
      <c r="AG339" s="209">
        <f>+'0BJ PROGR. I-II Y III'!AG338</f>
        <v>0</v>
      </c>
      <c r="AH339" s="209">
        <f>+'0BJ PROGR. I-II Y III'!AH338</f>
        <v>0</v>
      </c>
      <c r="AI339" s="227">
        <f>+'0BJ PROGR. I-II Y III'!AI338</f>
        <v>0</v>
      </c>
      <c r="AJ339" s="208">
        <f t="shared" si="106"/>
        <v>0</v>
      </c>
      <c r="AK339" s="209"/>
      <c r="AL339" s="208">
        <v>0</v>
      </c>
      <c r="AM339" s="209"/>
      <c r="AN339" s="208">
        <f t="shared" si="107"/>
        <v>0</v>
      </c>
      <c r="AX339" s="20"/>
      <c r="AY339" s="20"/>
    </row>
    <row r="340" spans="1:51" s="21" customFormat="1" x14ac:dyDescent="0.25">
      <c r="A340" s="3"/>
      <c r="B340" s="3"/>
      <c r="C340" s="3"/>
      <c r="D340" s="3"/>
      <c r="E340" s="3"/>
      <c r="F340" s="3"/>
      <c r="G340" s="10" t="s">
        <v>1028</v>
      </c>
      <c r="H340"/>
      <c r="I340" s="22" t="s">
        <v>910</v>
      </c>
      <c r="J340" s="23" t="s">
        <v>911</v>
      </c>
      <c r="K340" s="226">
        <f>+'0BJ PROGR. I-II Y III'!K340</f>
        <v>0</v>
      </c>
      <c r="L340" s="209">
        <f>+'0BJ PROGR. I-II Y III'!L339</f>
        <v>0</v>
      </c>
      <c r="M340" s="209">
        <f>+'0BJ PROGR. I-II Y III'!M339</f>
        <v>0</v>
      </c>
      <c r="N340" s="209">
        <f>+'0BJ PROGR. I-II Y III'!N339</f>
        <v>0</v>
      </c>
      <c r="O340" s="208">
        <f t="shared" si="105"/>
        <v>0</v>
      </c>
      <c r="P340" s="42"/>
      <c r="Q340" s="226">
        <f>+'0BJ PROGR. I-II Y III'!Q339</f>
        <v>0</v>
      </c>
      <c r="R340" s="209">
        <f>+'0BJ PROGR. I-II Y III'!R339</f>
        <v>0</v>
      </c>
      <c r="S340" s="209">
        <f>+'0BJ PROGR. I-II Y III'!S339</f>
        <v>0</v>
      </c>
      <c r="T340" s="209">
        <f>+'0BJ PROGR. I-II Y III'!T339</f>
        <v>0</v>
      </c>
      <c r="U340" s="209">
        <f>+'0BJ PROGR. I-II Y III'!U339</f>
        <v>0</v>
      </c>
      <c r="V340" s="243">
        <f>+'0BJ PROGR. I-II Y III'!V339</f>
        <v>0</v>
      </c>
      <c r="W340" s="209">
        <f>+'0BJ PROGR. I-II Y III'!W339</f>
        <v>0</v>
      </c>
      <c r="X340" s="227">
        <f>+'0BJ PROGR. I-II Y III'!X339</f>
        <v>0</v>
      </c>
      <c r="Y340" s="250">
        <f>+'0BJ PROGR. I-II Y III'!Y339</f>
        <v>0</v>
      </c>
      <c r="Z340" s="250">
        <f>+'0BJ PROGR. I-II Y III'!Z339</f>
        <v>0</v>
      </c>
      <c r="AA340" s="250">
        <f>+'0BJ PROGR. I-II Y III'!AA339</f>
        <v>0</v>
      </c>
      <c r="AB340" s="209">
        <f>+'0BJ PROGR. I-II Y III'!AB339</f>
        <v>0</v>
      </c>
      <c r="AC340" s="226">
        <f>+'0BJ PROGR. I-II Y III'!AC339</f>
        <v>0</v>
      </c>
      <c r="AD340" s="209">
        <f>+'0BJ PROGR. I-II Y III'!AD339</f>
        <v>0</v>
      </c>
      <c r="AE340" s="209">
        <f>+'0BJ PROGR. I-II Y III'!AE339</f>
        <v>0</v>
      </c>
      <c r="AF340" s="209">
        <f>+'0BJ PROGR. I-II Y III'!AF339</f>
        <v>0</v>
      </c>
      <c r="AG340" s="209">
        <f>+'0BJ PROGR. I-II Y III'!AG339</f>
        <v>0</v>
      </c>
      <c r="AH340" s="209">
        <f>+'0BJ PROGR. I-II Y III'!AH339</f>
        <v>0</v>
      </c>
      <c r="AI340" s="227">
        <f>+'0BJ PROGR. I-II Y III'!AI339</f>
        <v>0</v>
      </c>
      <c r="AJ340" s="208">
        <f t="shared" si="106"/>
        <v>0</v>
      </c>
      <c r="AK340" s="209"/>
      <c r="AL340" s="208">
        <v>0</v>
      </c>
      <c r="AM340" s="209"/>
      <c r="AN340" s="208">
        <f t="shared" si="107"/>
        <v>0</v>
      </c>
      <c r="AX340" s="20"/>
      <c r="AY340" s="20"/>
    </row>
    <row r="341" spans="1:51" s="21" customFormat="1" x14ac:dyDescent="0.25">
      <c r="A341" s="3"/>
      <c r="B341" s="3"/>
      <c r="C341" s="3"/>
      <c r="D341" s="3"/>
      <c r="E341" s="3"/>
      <c r="F341" s="3"/>
      <c r="G341" s="10" t="s">
        <v>1028</v>
      </c>
      <c r="H341"/>
      <c r="I341" s="22" t="s">
        <v>912</v>
      </c>
      <c r="J341" s="23" t="s">
        <v>913</v>
      </c>
      <c r="K341" s="226">
        <f>+'0BJ PROGR. I-II Y III'!K341</f>
        <v>0</v>
      </c>
      <c r="L341" s="209">
        <f>+'0BJ PROGR. I-II Y III'!L340</f>
        <v>0</v>
      </c>
      <c r="M341" s="209">
        <f>+'0BJ PROGR. I-II Y III'!M340</f>
        <v>0</v>
      </c>
      <c r="N341" s="209">
        <f>+'0BJ PROGR. I-II Y III'!N340</f>
        <v>0</v>
      </c>
      <c r="O341" s="208">
        <f t="shared" si="105"/>
        <v>0</v>
      </c>
      <c r="P341" s="42"/>
      <c r="Q341" s="226">
        <f>+'0BJ PROGR. I-II Y III'!Q340</f>
        <v>0</v>
      </c>
      <c r="R341" s="209">
        <f>+'0BJ PROGR. I-II Y III'!R340</f>
        <v>0</v>
      </c>
      <c r="S341" s="209">
        <f>+'0BJ PROGR. I-II Y III'!S340</f>
        <v>0</v>
      </c>
      <c r="T341" s="209">
        <f>+'0BJ PROGR. I-II Y III'!T340</f>
        <v>0</v>
      </c>
      <c r="U341" s="209">
        <f>+'0BJ PROGR. I-II Y III'!U340</f>
        <v>0</v>
      </c>
      <c r="V341" s="243">
        <f>+'0BJ PROGR. I-II Y III'!V340</f>
        <v>0</v>
      </c>
      <c r="W341" s="209">
        <f>+'0BJ PROGR. I-II Y III'!W340</f>
        <v>0</v>
      </c>
      <c r="X341" s="227">
        <f>+'0BJ PROGR. I-II Y III'!X340</f>
        <v>0</v>
      </c>
      <c r="Y341" s="250">
        <f>+'0BJ PROGR. I-II Y III'!Y340</f>
        <v>0</v>
      </c>
      <c r="Z341" s="250">
        <f>+'0BJ PROGR. I-II Y III'!Z340</f>
        <v>0</v>
      </c>
      <c r="AA341" s="250">
        <f>+'0BJ PROGR. I-II Y III'!AA340</f>
        <v>0</v>
      </c>
      <c r="AB341" s="209">
        <f>+'0BJ PROGR. I-II Y III'!AB340</f>
        <v>0</v>
      </c>
      <c r="AC341" s="226">
        <f>+'0BJ PROGR. I-II Y III'!AC340</f>
        <v>0</v>
      </c>
      <c r="AD341" s="209">
        <f>+'0BJ PROGR. I-II Y III'!AD340</f>
        <v>0</v>
      </c>
      <c r="AE341" s="209">
        <f>+'0BJ PROGR. I-II Y III'!AE340</f>
        <v>0</v>
      </c>
      <c r="AF341" s="209">
        <f>+'0BJ PROGR. I-II Y III'!AF340</f>
        <v>0</v>
      </c>
      <c r="AG341" s="209">
        <f>+'0BJ PROGR. I-II Y III'!AG340</f>
        <v>0</v>
      </c>
      <c r="AH341" s="209">
        <f>+'0BJ PROGR. I-II Y III'!AH340</f>
        <v>0</v>
      </c>
      <c r="AI341" s="227">
        <f>+'0BJ PROGR. I-II Y III'!AI340</f>
        <v>0</v>
      </c>
      <c r="AJ341" s="208">
        <f t="shared" si="106"/>
        <v>0</v>
      </c>
      <c r="AK341" s="209"/>
      <c r="AL341" s="208">
        <v>0</v>
      </c>
      <c r="AM341" s="209"/>
      <c r="AN341" s="208">
        <f t="shared" si="107"/>
        <v>0</v>
      </c>
      <c r="AX341" s="20"/>
      <c r="AY341" s="20"/>
    </row>
    <row r="342" spans="1:51" s="21" customFormat="1" x14ac:dyDescent="0.25">
      <c r="A342" s="3"/>
      <c r="B342" s="3"/>
      <c r="C342" s="3"/>
      <c r="D342" s="3"/>
      <c r="E342" s="3"/>
      <c r="F342" s="3"/>
      <c r="G342" s="10" t="s">
        <v>1028</v>
      </c>
      <c r="H342"/>
      <c r="I342" s="22" t="s">
        <v>914</v>
      </c>
      <c r="J342" s="23" t="s">
        <v>915</v>
      </c>
      <c r="K342" s="226">
        <f>+'0BJ PROGR. I-II Y III'!K342</f>
        <v>0</v>
      </c>
      <c r="L342" s="209">
        <f>+'0BJ PROGR. I-II Y III'!L341</f>
        <v>0</v>
      </c>
      <c r="M342" s="209">
        <f>+'0BJ PROGR. I-II Y III'!M341</f>
        <v>0</v>
      </c>
      <c r="N342" s="209">
        <f>+'0BJ PROGR. I-II Y III'!N341</f>
        <v>0</v>
      </c>
      <c r="O342" s="208">
        <f t="shared" si="105"/>
        <v>0</v>
      </c>
      <c r="P342" s="42"/>
      <c r="Q342" s="226">
        <f>+'0BJ PROGR. I-II Y III'!Q341</f>
        <v>0</v>
      </c>
      <c r="R342" s="209">
        <f>+'0BJ PROGR. I-II Y III'!R341</f>
        <v>0</v>
      </c>
      <c r="S342" s="209">
        <f>+'0BJ PROGR. I-II Y III'!S341</f>
        <v>0</v>
      </c>
      <c r="T342" s="209">
        <f>+'0BJ PROGR. I-II Y III'!T341</f>
        <v>0</v>
      </c>
      <c r="U342" s="209">
        <f>+'0BJ PROGR. I-II Y III'!U341</f>
        <v>0</v>
      </c>
      <c r="V342" s="243">
        <f>+'0BJ PROGR. I-II Y III'!V341</f>
        <v>0</v>
      </c>
      <c r="W342" s="209">
        <f>+'0BJ PROGR. I-II Y III'!W341</f>
        <v>0</v>
      </c>
      <c r="X342" s="227">
        <f>+'0BJ PROGR. I-II Y III'!X341</f>
        <v>0</v>
      </c>
      <c r="Y342" s="250">
        <f>+'0BJ PROGR. I-II Y III'!Y341</f>
        <v>0</v>
      </c>
      <c r="Z342" s="250">
        <f>+'0BJ PROGR. I-II Y III'!Z341</f>
        <v>0</v>
      </c>
      <c r="AA342" s="250">
        <f>+'0BJ PROGR. I-II Y III'!AA341</f>
        <v>0</v>
      </c>
      <c r="AB342" s="209">
        <f>+'0BJ PROGR. I-II Y III'!AB341</f>
        <v>0</v>
      </c>
      <c r="AC342" s="226">
        <f>+'0BJ PROGR. I-II Y III'!AC341</f>
        <v>0</v>
      </c>
      <c r="AD342" s="209">
        <f>+'0BJ PROGR. I-II Y III'!AD341</f>
        <v>0</v>
      </c>
      <c r="AE342" s="209">
        <f>+'0BJ PROGR. I-II Y III'!AE341</f>
        <v>0</v>
      </c>
      <c r="AF342" s="209">
        <f>+'0BJ PROGR. I-II Y III'!AF341</f>
        <v>0</v>
      </c>
      <c r="AG342" s="209">
        <f>+'0BJ PROGR. I-II Y III'!AG341</f>
        <v>0</v>
      </c>
      <c r="AH342" s="209">
        <f>+'0BJ PROGR. I-II Y III'!AH341</f>
        <v>0</v>
      </c>
      <c r="AI342" s="227">
        <f>+'0BJ PROGR. I-II Y III'!AI341</f>
        <v>0</v>
      </c>
      <c r="AJ342" s="208">
        <f t="shared" si="106"/>
        <v>0</v>
      </c>
      <c r="AK342" s="209"/>
      <c r="AL342" s="208">
        <v>0</v>
      </c>
      <c r="AM342" s="209"/>
      <c r="AN342" s="208">
        <f t="shared" si="107"/>
        <v>0</v>
      </c>
      <c r="AX342" s="20"/>
      <c r="AY342" s="20"/>
    </row>
    <row r="343" spans="1:51" s="21" customFormat="1" x14ac:dyDescent="0.25">
      <c r="A343" s="3"/>
      <c r="B343" s="3"/>
      <c r="C343" s="3"/>
      <c r="D343" s="3"/>
      <c r="E343" s="3"/>
      <c r="F343" s="3"/>
      <c r="G343" s="10" t="s">
        <v>1028</v>
      </c>
      <c r="H343"/>
      <c r="I343" s="22" t="s">
        <v>916</v>
      </c>
      <c r="J343" s="23" t="s">
        <v>917</v>
      </c>
      <c r="K343" s="226">
        <f>+'0BJ PROGR. I-II Y III'!K343</f>
        <v>0</v>
      </c>
      <c r="L343" s="209">
        <f>+'0BJ PROGR. I-II Y III'!L342</f>
        <v>0</v>
      </c>
      <c r="M343" s="209">
        <f>+'0BJ PROGR. I-II Y III'!M342</f>
        <v>0</v>
      </c>
      <c r="N343" s="209">
        <f>+'0BJ PROGR. I-II Y III'!N342</f>
        <v>0</v>
      </c>
      <c r="O343" s="208">
        <f t="shared" si="105"/>
        <v>0</v>
      </c>
      <c r="P343" s="42"/>
      <c r="Q343" s="226">
        <f>+'0BJ PROGR. I-II Y III'!Q342</f>
        <v>0</v>
      </c>
      <c r="R343" s="209">
        <f>+'0BJ PROGR. I-II Y III'!R342</f>
        <v>0</v>
      </c>
      <c r="S343" s="209">
        <f>+'0BJ PROGR. I-II Y III'!S342</f>
        <v>0</v>
      </c>
      <c r="T343" s="209">
        <f>+'0BJ PROGR. I-II Y III'!T342</f>
        <v>0</v>
      </c>
      <c r="U343" s="209">
        <f>+'0BJ PROGR. I-II Y III'!U342</f>
        <v>0</v>
      </c>
      <c r="V343" s="243">
        <f>+'0BJ PROGR. I-II Y III'!V342</f>
        <v>0</v>
      </c>
      <c r="W343" s="209">
        <f>+'0BJ PROGR. I-II Y III'!W342</f>
        <v>0</v>
      </c>
      <c r="X343" s="227">
        <f>+'0BJ PROGR. I-II Y III'!X342</f>
        <v>0</v>
      </c>
      <c r="Y343" s="250">
        <f>+'0BJ PROGR. I-II Y III'!Y342</f>
        <v>0</v>
      </c>
      <c r="Z343" s="250">
        <f>+'0BJ PROGR. I-II Y III'!Z342</f>
        <v>0</v>
      </c>
      <c r="AA343" s="250">
        <f>+'0BJ PROGR. I-II Y III'!AA342</f>
        <v>0</v>
      </c>
      <c r="AB343" s="209">
        <f>+'0BJ PROGR. I-II Y III'!AB342</f>
        <v>0</v>
      </c>
      <c r="AC343" s="226">
        <f>+'0BJ PROGR. I-II Y III'!AC342</f>
        <v>0</v>
      </c>
      <c r="AD343" s="209">
        <f>+'0BJ PROGR. I-II Y III'!AD342</f>
        <v>0</v>
      </c>
      <c r="AE343" s="209">
        <f>+'0BJ PROGR. I-II Y III'!AE342</f>
        <v>0</v>
      </c>
      <c r="AF343" s="209">
        <f>+'0BJ PROGR. I-II Y III'!AF342</f>
        <v>0</v>
      </c>
      <c r="AG343" s="209">
        <f>+'0BJ PROGR. I-II Y III'!AG342</f>
        <v>0</v>
      </c>
      <c r="AH343" s="209">
        <f>+'0BJ PROGR. I-II Y III'!AH342</f>
        <v>0</v>
      </c>
      <c r="AI343" s="227">
        <f>+'0BJ PROGR. I-II Y III'!AI342</f>
        <v>0</v>
      </c>
      <c r="AJ343" s="208">
        <f t="shared" si="106"/>
        <v>0</v>
      </c>
      <c r="AK343" s="209"/>
      <c r="AL343" s="208">
        <v>0</v>
      </c>
      <c r="AM343" s="209"/>
      <c r="AN343" s="208">
        <f t="shared" si="107"/>
        <v>0</v>
      </c>
      <c r="AX343" s="20"/>
      <c r="AY343" s="20"/>
    </row>
    <row r="344" spans="1:51" s="21" customFormat="1" x14ac:dyDescent="0.25">
      <c r="A344" s="3"/>
      <c r="B344" s="3"/>
      <c r="C344" s="3"/>
      <c r="D344" s="3"/>
      <c r="E344" s="3"/>
      <c r="F344" s="3"/>
      <c r="G344" s="3"/>
      <c r="H344"/>
      <c r="I344" s="22"/>
      <c r="J344" s="23"/>
      <c r="K344" s="226"/>
      <c r="L344" s="209"/>
      <c r="M344" s="209"/>
      <c r="N344" s="209"/>
      <c r="O344" s="208"/>
      <c r="P344" s="42"/>
      <c r="Q344" s="226"/>
      <c r="R344" s="209"/>
      <c r="S344" s="209"/>
      <c r="T344" s="209"/>
      <c r="U344" s="209"/>
      <c r="V344" s="243"/>
      <c r="W344" s="209"/>
      <c r="X344" s="227"/>
      <c r="Y344" s="250"/>
      <c r="Z344" s="250"/>
      <c r="AA344" s="250"/>
      <c r="AB344" s="209"/>
      <c r="AC344" s="226"/>
      <c r="AD344" s="209"/>
      <c r="AE344" s="209"/>
      <c r="AF344" s="209"/>
      <c r="AG344" s="209"/>
      <c r="AH344" s="209"/>
      <c r="AI344" s="227"/>
      <c r="AJ344" s="227"/>
      <c r="AK344" s="209"/>
      <c r="AL344" s="208"/>
      <c r="AM344" s="209"/>
      <c r="AN344" s="208"/>
      <c r="AX344" s="20"/>
      <c r="AY344" s="20"/>
    </row>
    <row r="345" spans="1:51" s="21" customFormat="1" x14ac:dyDescent="0.25">
      <c r="A345" s="3"/>
      <c r="B345" s="5" t="s">
        <v>1029</v>
      </c>
      <c r="C345" s="6" t="s">
        <v>1030</v>
      </c>
      <c r="D345" s="3"/>
      <c r="E345" s="3"/>
      <c r="F345" s="3"/>
      <c r="G345" s="5" t="s">
        <v>1029</v>
      </c>
      <c r="H345"/>
      <c r="K345" s="211">
        <f>+K347+K362</f>
        <v>8040000</v>
      </c>
      <c r="L345" s="210">
        <f>+L347+L362</f>
        <v>0</v>
      </c>
      <c r="M345" s="210">
        <f>+M347+M362</f>
        <v>0</v>
      </c>
      <c r="N345" s="210">
        <f>+N347+N362</f>
        <v>0</v>
      </c>
      <c r="O345" s="206">
        <f>+O347+O362</f>
        <v>8040000</v>
      </c>
      <c r="P345" s="42"/>
      <c r="Q345" s="211">
        <f t="shared" ref="Q345:W345" si="108">+Q347+Q362</f>
        <v>0</v>
      </c>
      <c r="R345" s="210">
        <f t="shared" si="108"/>
        <v>43675910</v>
      </c>
      <c r="S345" s="210">
        <f t="shared" si="108"/>
        <v>0</v>
      </c>
      <c r="T345" s="210">
        <f>+T347+T362</f>
        <v>0</v>
      </c>
      <c r="U345" s="210">
        <f t="shared" si="108"/>
        <v>0</v>
      </c>
      <c r="V345" s="241">
        <f t="shared" si="108"/>
        <v>0</v>
      </c>
      <c r="W345" s="210">
        <f t="shared" si="108"/>
        <v>0</v>
      </c>
      <c r="X345" s="224">
        <f t="shared" ref="X345:AI345" si="109">+X347+X362</f>
        <v>0</v>
      </c>
      <c r="Y345" s="251">
        <f t="shared" si="109"/>
        <v>0</v>
      </c>
      <c r="Z345" s="251">
        <f t="shared" si="109"/>
        <v>0</v>
      </c>
      <c r="AA345" s="251">
        <f t="shared" si="109"/>
        <v>0</v>
      </c>
      <c r="AB345" s="210">
        <f t="shared" si="109"/>
        <v>0</v>
      </c>
      <c r="AC345" s="211">
        <f t="shared" si="109"/>
        <v>0</v>
      </c>
      <c r="AD345" s="210">
        <f t="shared" si="109"/>
        <v>0</v>
      </c>
      <c r="AE345" s="210">
        <f t="shared" si="109"/>
        <v>0</v>
      </c>
      <c r="AF345" s="210">
        <f t="shared" si="109"/>
        <v>0</v>
      </c>
      <c r="AG345" s="210">
        <f t="shared" si="109"/>
        <v>0</v>
      </c>
      <c r="AH345" s="210">
        <f t="shared" si="109"/>
        <v>0</v>
      </c>
      <c r="AI345" s="224">
        <f t="shared" si="109"/>
        <v>0</v>
      </c>
      <c r="AJ345" s="224">
        <f>+AJ347+AJ362</f>
        <v>43675910</v>
      </c>
      <c r="AK345" s="209"/>
      <c r="AL345" s="206">
        <f>+AL347+AL362</f>
        <v>21844246.34</v>
      </c>
      <c r="AM345" s="209"/>
      <c r="AN345" s="206">
        <f>+AN347+AN362</f>
        <v>73560156.340000004</v>
      </c>
      <c r="AX345" s="20"/>
      <c r="AY345" s="20"/>
    </row>
    <row r="346" spans="1:51" s="21" customFormat="1" x14ac:dyDescent="0.25">
      <c r="A346" s="3"/>
      <c r="B346" s="3"/>
      <c r="C346" s="3"/>
      <c r="D346" s="3"/>
      <c r="E346" s="3"/>
      <c r="F346" s="3"/>
      <c r="G346" s="3"/>
      <c r="H346"/>
      <c r="I346" s="24">
        <v>8</v>
      </c>
      <c r="J346" s="25" t="s">
        <v>918</v>
      </c>
      <c r="K346" s="226"/>
      <c r="L346" s="209"/>
      <c r="M346" s="209"/>
      <c r="N346" s="209"/>
      <c r="O346" s="208"/>
      <c r="P346" s="42"/>
      <c r="Q346" s="226"/>
      <c r="R346" s="209"/>
      <c r="S346" s="209"/>
      <c r="T346" s="209"/>
      <c r="U346" s="209"/>
      <c r="V346" s="243"/>
      <c r="W346" s="209"/>
      <c r="X346" s="227"/>
      <c r="Y346" s="250"/>
      <c r="Z346" s="250"/>
      <c r="AA346" s="250"/>
      <c r="AB346" s="209"/>
      <c r="AC346" s="226"/>
      <c r="AD346" s="209"/>
      <c r="AE346" s="209"/>
      <c r="AF346" s="209"/>
      <c r="AG346" s="209"/>
      <c r="AH346" s="209"/>
      <c r="AI346" s="227"/>
      <c r="AJ346" s="227"/>
      <c r="AK346" s="209"/>
      <c r="AL346" s="208"/>
      <c r="AM346" s="209"/>
      <c r="AN346" s="208"/>
      <c r="AX346" s="20"/>
      <c r="AY346" s="20"/>
    </row>
    <row r="347" spans="1:51" s="21" customFormat="1" x14ac:dyDescent="0.25">
      <c r="A347" s="3"/>
      <c r="B347" s="3"/>
      <c r="C347" s="10" t="s">
        <v>1031</v>
      </c>
      <c r="D347" s="3" t="s">
        <v>1032</v>
      </c>
      <c r="E347" s="3"/>
      <c r="F347" s="3"/>
      <c r="G347" s="3"/>
      <c r="H347"/>
      <c r="I347" s="22"/>
      <c r="J347" s="23"/>
      <c r="K347" s="207">
        <f>SUM(K348:K360)</f>
        <v>8040000</v>
      </c>
      <c r="L347" s="217">
        <f>SUM(L348:L360)</f>
        <v>0</v>
      </c>
      <c r="M347" s="217">
        <f>SUM(M348:M360)</f>
        <v>0</v>
      </c>
      <c r="N347" s="217">
        <f>SUM(N348:N360)</f>
        <v>0</v>
      </c>
      <c r="O347" s="214">
        <f>SUM(O348:O360)</f>
        <v>8040000</v>
      </c>
      <c r="P347" s="42"/>
      <c r="Q347" s="207">
        <f t="shared" ref="Q347:W347" si="110">SUM(Q348:Q360)</f>
        <v>0</v>
      </c>
      <c r="R347" s="217">
        <f t="shared" si="110"/>
        <v>43675910</v>
      </c>
      <c r="S347" s="217">
        <f t="shared" si="110"/>
        <v>0</v>
      </c>
      <c r="T347" s="217">
        <f>SUM(T348:T360)</f>
        <v>0</v>
      </c>
      <c r="U347" s="217">
        <f t="shared" si="110"/>
        <v>0</v>
      </c>
      <c r="V347" s="242">
        <f t="shared" si="110"/>
        <v>0</v>
      </c>
      <c r="W347" s="217">
        <f t="shared" si="110"/>
        <v>0</v>
      </c>
      <c r="X347" s="225">
        <f t="shared" ref="X347:AI347" si="111">SUM(X348:X360)</f>
        <v>0</v>
      </c>
      <c r="Y347" s="252">
        <f t="shared" si="111"/>
        <v>0</v>
      </c>
      <c r="Z347" s="252">
        <f t="shared" si="111"/>
        <v>0</v>
      </c>
      <c r="AA347" s="252">
        <f t="shared" si="111"/>
        <v>0</v>
      </c>
      <c r="AB347" s="217">
        <f t="shared" si="111"/>
        <v>0</v>
      </c>
      <c r="AC347" s="207">
        <f t="shared" si="111"/>
        <v>0</v>
      </c>
      <c r="AD347" s="217">
        <f t="shared" si="111"/>
        <v>0</v>
      </c>
      <c r="AE347" s="217">
        <f t="shared" si="111"/>
        <v>0</v>
      </c>
      <c r="AF347" s="217">
        <f t="shared" si="111"/>
        <v>0</v>
      </c>
      <c r="AG347" s="217">
        <f t="shared" si="111"/>
        <v>0</v>
      </c>
      <c r="AH347" s="217">
        <f t="shared" si="111"/>
        <v>0</v>
      </c>
      <c r="AI347" s="225">
        <f t="shared" si="111"/>
        <v>0</v>
      </c>
      <c r="AJ347" s="225">
        <f>SUM(AJ348:AJ360)</f>
        <v>43675910</v>
      </c>
      <c r="AK347" s="209"/>
      <c r="AL347" s="214">
        <f>SUM(AL348:AL360)</f>
        <v>21844246.34</v>
      </c>
      <c r="AM347" s="209"/>
      <c r="AN347" s="214">
        <f>SUM(AN348:AN360)</f>
        <v>73560156.340000004</v>
      </c>
      <c r="AX347" s="20"/>
      <c r="AY347" s="20"/>
    </row>
    <row r="348" spans="1:51" s="21" customFormat="1" x14ac:dyDescent="0.25">
      <c r="A348" s="3"/>
      <c r="B348" s="3"/>
      <c r="C348" s="3"/>
      <c r="D348" s="3"/>
      <c r="E348" s="3"/>
      <c r="F348" s="3"/>
      <c r="G348" s="5" t="s">
        <v>1031</v>
      </c>
      <c r="H348"/>
      <c r="I348" s="24" t="s">
        <v>919</v>
      </c>
      <c r="J348" s="25" t="s">
        <v>920</v>
      </c>
      <c r="K348" s="211"/>
      <c r="L348" s="210"/>
      <c r="M348" s="210"/>
      <c r="N348" s="210"/>
      <c r="O348" s="206"/>
      <c r="P348" s="42"/>
      <c r="Q348" s="211"/>
      <c r="R348" s="210"/>
      <c r="S348" s="210"/>
      <c r="T348" s="210"/>
      <c r="U348" s="210"/>
      <c r="V348" s="241"/>
      <c r="W348" s="210"/>
      <c r="X348" s="224"/>
      <c r="Y348" s="251"/>
      <c r="Z348" s="251"/>
      <c r="AA348" s="251"/>
      <c r="AB348" s="210"/>
      <c r="AC348" s="211"/>
      <c r="AD348" s="210"/>
      <c r="AE348" s="210"/>
      <c r="AF348" s="210"/>
      <c r="AG348" s="210"/>
      <c r="AH348" s="210"/>
      <c r="AI348" s="224"/>
      <c r="AJ348" s="224"/>
      <c r="AK348" s="209"/>
      <c r="AL348" s="206"/>
      <c r="AM348" s="209"/>
      <c r="AN348" s="206"/>
      <c r="AX348" s="20"/>
      <c r="AY348" s="20"/>
    </row>
    <row r="349" spans="1:51" s="21" customFormat="1" x14ac:dyDescent="0.25">
      <c r="A349" s="3"/>
      <c r="B349" s="3"/>
      <c r="C349" s="3"/>
      <c r="D349" s="3"/>
      <c r="E349" s="3"/>
      <c r="F349" s="3"/>
      <c r="G349" s="10" t="s">
        <v>1031</v>
      </c>
      <c r="H349"/>
      <c r="I349" s="22" t="s">
        <v>921</v>
      </c>
      <c r="J349" s="23" t="s">
        <v>922</v>
      </c>
      <c r="K349" s="226">
        <f>+'0BJ PROGR. I-II Y III'!K351</f>
        <v>0</v>
      </c>
      <c r="L349" s="209">
        <f>+'0BJ PROGR. I-II Y III'!L348</f>
        <v>0</v>
      </c>
      <c r="M349" s="209">
        <f>+'0BJ PROGR. I-II Y III'!M348</f>
        <v>0</v>
      </c>
      <c r="N349" s="209">
        <f>+'0BJ PROGR. I-II Y III'!N348</f>
        <v>0</v>
      </c>
      <c r="O349" s="208">
        <f>SUM(K349:N349)</f>
        <v>0</v>
      </c>
      <c r="P349" s="42"/>
      <c r="Q349" s="226">
        <f>+'0BJ PROGR. I-II Y III'!Q348</f>
        <v>0</v>
      </c>
      <c r="R349" s="209">
        <f>+'0BJ PROGR. I-II Y III'!R348</f>
        <v>0</v>
      </c>
      <c r="S349" s="209">
        <f>+'0BJ PROGR. I-II Y III'!S348</f>
        <v>0</v>
      </c>
      <c r="T349" s="209">
        <f>+'0BJ PROGR. I-II Y III'!T348</f>
        <v>0</v>
      </c>
      <c r="U349" s="209">
        <f>+'0BJ PROGR. I-II Y III'!U348</f>
        <v>0</v>
      </c>
      <c r="V349" s="243">
        <f>+'0BJ PROGR. I-II Y III'!V348</f>
        <v>0</v>
      </c>
      <c r="W349" s="209">
        <f>+'0BJ PROGR. I-II Y III'!W348</f>
        <v>0</v>
      </c>
      <c r="X349" s="227">
        <f>+'0BJ PROGR. I-II Y III'!X348</f>
        <v>0</v>
      </c>
      <c r="Y349" s="250">
        <f>+'0BJ PROGR. I-II Y III'!Y348</f>
        <v>0</v>
      </c>
      <c r="Z349" s="250">
        <f>+'0BJ PROGR. I-II Y III'!Z348</f>
        <v>0</v>
      </c>
      <c r="AA349" s="250">
        <f>+'0BJ PROGR. I-II Y III'!AA348</f>
        <v>0</v>
      </c>
      <c r="AB349" s="209">
        <f>+'0BJ PROGR. I-II Y III'!AB348</f>
        <v>0</v>
      </c>
      <c r="AC349" s="226">
        <f>+'0BJ PROGR. I-II Y III'!AC348</f>
        <v>0</v>
      </c>
      <c r="AD349" s="209">
        <f>+'0BJ PROGR. I-II Y III'!AD348</f>
        <v>0</v>
      </c>
      <c r="AE349" s="209">
        <f>+'0BJ PROGR. I-II Y III'!AE348</f>
        <v>0</v>
      </c>
      <c r="AF349" s="209">
        <f>+'0BJ PROGR. I-II Y III'!AF348</f>
        <v>0</v>
      </c>
      <c r="AG349" s="209">
        <f>+'0BJ PROGR. I-II Y III'!AG348</f>
        <v>0</v>
      </c>
      <c r="AH349" s="209">
        <f>+'0BJ PROGR. I-II Y III'!AH348</f>
        <v>0</v>
      </c>
      <c r="AI349" s="227">
        <f>+'0BJ PROGR. I-II Y III'!AI348</f>
        <v>0</v>
      </c>
      <c r="AJ349" s="208">
        <f>+Q349+R349+S349+T349+U349++X349+AB349+AC349+AD349+AE349+AF349+AG349+AH349+AI349</f>
        <v>0</v>
      </c>
      <c r="AK349" s="209"/>
      <c r="AL349" s="208">
        <v>0</v>
      </c>
      <c r="AM349" s="209"/>
      <c r="AN349" s="208">
        <f>+O349+AJ349+AL349</f>
        <v>0</v>
      </c>
      <c r="AX349" s="20"/>
      <c r="AY349" s="20"/>
    </row>
    <row r="350" spans="1:51" s="21" customFormat="1" x14ac:dyDescent="0.25">
      <c r="A350" s="3"/>
      <c r="B350" s="3"/>
      <c r="C350" s="3"/>
      <c r="D350" s="3"/>
      <c r="E350" s="3"/>
      <c r="F350" s="3"/>
      <c r="G350" s="10" t="s">
        <v>1031</v>
      </c>
      <c r="H350"/>
      <c r="I350" s="22" t="s">
        <v>923</v>
      </c>
      <c r="J350" s="23" t="s">
        <v>924</v>
      </c>
      <c r="K350" s="226">
        <f>+'0BJ PROGR. I-II Y III'!K352</f>
        <v>0</v>
      </c>
      <c r="L350" s="209">
        <f>+'0BJ PROGR. I-II Y III'!L349</f>
        <v>0</v>
      </c>
      <c r="M350" s="209">
        <f>+'0BJ PROGR. I-II Y III'!M349</f>
        <v>0</v>
      </c>
      <c r="N350" s="209">
        <f>+'0BJ PROGR. I-II Y III'!N349</f>
        <v>0</v>
      </c>
      <c r="O350" s="208">
        <f>SUM(K350:N350)</f>
        <v>0</v>
      </c>
      <c r="P350" s="42"/>
      <c r="Q350" s="226">
        <f>+'0BJ PROGR. I-II Y III'!Q349</f>
        <v>0</v>
      </c>
      <c r="R350" s="209">
        <f>+'0BJ PROGR. I-II Y III'!R349</f>
        <v>0</v>
      </c>
      <c r="S350" s="209">
        <f>+'0BJ PROGR. I-II Y III'!S349</f>
        <v>0</v>
      </c>
      <c r="T350" s="209">
        <f>+'0BJ PROGR. I-II Y III'!T349</f>
        <v>0</v>
      </c>
      <c r="U350" s="209">
        <f>+'0BJ PROGR. I-II Y III'!U349</f>
        <v>0</v>
      </c>
      <c r="V350" s="243">
        <f>+'0BJ PROGR. I-II Y III'!V349</f>
        <v>0</v>
      </c>
      <c r="W350" s="209">
        <f>+'0BJ PROGR. I-II Y III'!W349</f>
        <v>0</v>
      </c>
      <c r="X350" s="227">
        <f>+'0BJ PROGR. I-II Y III'!X349</f>
        <v>0</v>
      </c>
      <c r="Y350" s="250">
        <f>+'0BJ PROGR. I-II Y III'!Y349</f>
        <v>0</v>
      </c>
      <c r="Z350" s="250">
        <f>+'0BJ PROGR. I-II Y III'!Z349</f>
        <v>0</v>
      </c>
      <c r="AA350" s="250">
        <f>+'0BJ PROGR. I-II Y III'!AA349</f>
        <v>0</v>
      </c>
      <c r="AB350" s="209">
        <f>+'0BJ PROGR. I-II Y III'!AB349</f>
        <v>0</v>
      </c>
      <c r="AC350" s="226">
        <f>+'0BJ PROGR. I-II Y III'!AC349</f>
        <v>0</v>
      </c>
      <c r="AD350" s="209">
        <f>+'0BJ PROGR. I-II Y III'!AD349</f>
        <v>0</v>
      </c>
      <c r="AE350" s="209">
        <f>+'0BJ PROGR. I-II Y III'!AE349</f>
        <v>0</v>
      </c>
      <c r="AF350" s="209">
        <f>+'0BJ PROGR. I-II Y III'!AF349</f>
        <v>0</v>
      </c>
      <c r="AG350" s="209">
        <f>+'0BJ PROGR. I-II Y III'!AG349</f>
        <v>0</v>
      </c>
      <c r="AH350" s="209">
        <f>+'0BJ PROGR. I-II Y III'!AH349</f>
        <v>0</v>
      </c>
      <c r="AI350" s="227">
        <f>+'0BJ PROGR. I-II Y III'!AI349</f>
        <v>0</v>
      </c>
      <c r="AJ350" s="208">
        <f>+Q350+R350+S350+T350+U350++X350+AB350+AC350+AD350+AE350+AF350+AG350+AH350+AI350</f>
        <v>0</v>
      </c>
      <c r="AK350" s="209"/>
      <c r="AL350" s="208">
        <v>0</v>
      </c>
      <c r="AM350" s="209"/>
      <c r="AN350" s="208">
        <f>+O350+AJ350+AL350</f>
        <v>0</v>
      </c>
      <c r="AX350" s="20"/>
      <c r="AY350" s="20"/>
    </row>
    <row r="351" spans="1:51" s="21" customFormat="1" x14ac:dyDescent="0.25">
      <c r="A351" s="3"/>
      <c r="B351" s="3"/>
      <c r="C351" s="3"/>
      <c r="D351" s="3"/>
      <c r="E351" s="3"/>
      <c r="F351" s="3"/>
      <c r="G351" s="5" t="s">
        <v>1031</v>
      </c>
      <c r="H351"/>
      <c r="I351" s="24" t="s">
        <v>925</v>
      </c>
      <c r="J351" s="25" t="s">
        <v>926</v>
      </c>
      <c r="K351" s="226"/>
      <c r="L351" s="209"/>
      <c r="M351" s="209"/>
      <c r="N351" s="209"/>
      <c r="O351" s="206"/>
      <c r="P351" s="42"/>
      <c r="Q351" s="226"/>
      <c r="R351" s="209"/>
      <c r="S351" s="209"/>
      <c r="T351" s="209"/>
      <c r="U351" s="209"/>
      <c r="V351" s="243"/>
      <c r="W351" s="209"/>
      <c r="X351" s="227"/>
      <c r="Y351" s="250"/>
      <c r="Z351" s="250"/>
      <c r="AA351" s="250"/>
      <c r="AB351" s="209"/>
      <c r="AC351" s="226"/>
      <c r="AD351" s="209"/>
      <c r="AE351" s="209"/>
      <c r="AF351" s="209"/>
      <c r="AG351" s="209"/>
      <c r="AH351" s="209"/>
      <c r="AI351" s="227"/>
      <c r="AJ351" s="224"/>
      <c r="AK351" s="209"/>
      <c r="AL351" s="206"/>
      <c r="AM351" s="209"/>
      <c r="AN351" s="206"/>
      <c r="AX351" s="20"/>
      <c r="AY351" s="20"/>
    </row>
    <row r="352" spans="1:51" s="21" customFormat="1" x14ac:dyDescent="0.25">
      <c r="A352" s="3"/>
      <c r="B352" s="3"/>
      <c r="C352" s="3"/>
      <c r="D352" s="3"/>
      <c r="E352" s="3"/>
      <c r="F352" s="3"/>
      <c r="G352" s="10" t="s">
        <v>1031</v>
      </c>
      <c r="H352"/>
      <c r="I352" s="22" t="s">
        <v>927</v>
      </c>
      <c r="J352" s="23" t="s">
        <v>928</v>
      </c>
      <c r="K352" s="226">
        <f>+'0BJ PROGR. I-II Y III'!K351</f>
        <v>0</v>
      </c>
      <c r="L352" s="209">
        <f>+'0BJ PROGR. I-II Y III'!L351</f>
        <v>0</v>
      </c>
      <c r="M352" s="209">
        <f>+'0BJ PROGR. I-II Y III'!M351</f>
        <v>0</v>
      </c>
      <c r="N352" s="209">
        <f>+'0BJ PROGR. I-II Y III'!N351</f>
        <v>0</v>
      </c>
      <c r="O352" s="208">
        <f t="shared" ref="O352:O358" si="112">SUM(K352:N352)</f>
        <v>0</v>
      </c>
      <c r="P352" s="42"/>
      <c r="Q352" s="226">
        <f>+'0BJ PROGR. I-II Y III'!Q351</f>
        <v>0</v>
      </c>
      <c r="R352" s="209">
        <f>+'0BJ PROGR. I-II Y III'!R351</f>
        <v>0</v>
      </c>
      <c r="S352" s="209">
        <f>+'0BJ PROGR. I-II Y III'!S351</f>
        <v>0</v>
      </c>
      <c r="T352" s="209">
        <f>+'0BJ PROGR. I-II Y III'!T351</f>
        <v>0</v>
      </c>
      <c r="U352" s="209">
        <f>+'0BJ PROGR. I-II Y III'!U351</f>
        <v>0</v>
      </c>
      <c r="V352" s="243">
        <f>+'0BJ PROGR. I-II Y III'!V351</f>
        <v>0</v>
      </c>
      <c r="W352" s="209">
        <f>+'0BJ PROGR. I-II Y III'!W351</f>
        <v>0</v>
      </c>
      <c r="X352" s="227">
        <f>+'0BJ PROGR. I-II Y III'!X351</f>
        <v>0</v>
      </c>
      <c r="Y352" s="250">
        <f>+'0BJ PROGR. I-II Y III'!Y351</f>
        <v>0</v>
      </c>
      <c r="Z352" s="250">
        <f>+'0BJ PROGR. I-II Y III'!Z351</f>
        <v>0</v>
      </c>
      <c r="AA352" s="250">
        <f>+'0BJ PROGR. I-II Y III'!AA351</f>
        <v>0</v>
      </c>
      <c r="AB352" s="209">
        <f>+'0BJ PROGR. I-II Y III'!AB351</f>
        <v>0</v>
      </c>
      <c r="AC352" s="226">
        <f>+'0BJ PROGR. I-II Y III'!AC351</f>
        <v>0</v>
      </c>
      <c r="AD352" s="209">
        <f>+'0BJ PROGR. I-II Y III'!AD351</f>
        <v>0</v>
      </c>
      <c r="AE352" s="209">
        <f>+'0BJ PROGR. I-II Y III'!AE351</f>
        <v>0</v>
      </c>
      <c r="AF352" s="209">
        <f>+'0BJ PROGR. I-II Y III'!AF351</f>
        <v>0</v>
      </c>
      <c r="AG352" s="209">
        <f>+'0BJ PROGR. I-II Y III'!AG351</f>
        <v>0</v>
      </c>
      <c r="AH352" s="209">
        <f>+'0BJ PROGR. I-II Y III'!AH351</f>
        <v>0</v>
      </c>
      <c r="AI352" s="227">
        <f>+'0BJ PROGR. I-II Y III'!AI351</f>
        <v>0</v>
      </c>
      <c r="AJ352" s="208">
        <f t="shared" ref="AJ352:AJ358" si="113">+Q352+R352+S352+T352+U352++X352+AB352+AC352+AD352+AE352+AF352+AG352+AH352+AI352</f>
        <v>0</v>
      </c>
      <c r="AK352" s="209"/>
      <c r="AL352" s="208">
        <v>0</v>
      </c>
      <c r="AM352" s="209"/>
      <c r="AN352" s="208">
        <f t="shared" ref="AN352:AN358" si="114">+O352+AJ352+AL352</f>
        <v>0</v>
      </c>
      <c r="AX352" s="20"/>
      <c r="AY352" s="20"/>
    </row>
    <row r="353" spans="1:51" s="21" customFormat="1" x14ac:dyDescent="0.25">
      <c r="A353" s="3"/>
      <c r="B353" s="3"/>
      <c r="C353" s="3"/>
      <c r="D353" s="3"/>
      <c r="E353" s="3"/>
      <c r="F353" s="3"/>
      <c r="G353" s="10" t="s">
        <v>1031</v>
      </c>
      <c r="H353"/>
      <c r="I353" s="22" t="s">
        <v>929</v>
      </c>
      <c r="J353" s="23" t="s">
        <v>930</v>
      </c>
      <c r="K353" s="226">
        <f>+'0BJ PROGR. I-II Y III'!K352</f>
        <v>0</v>
      </c>
      <c r="L353" s="209">
        <f>+'0BJ PROGR. I-II Y III'!L352</f>
        <v>0</v>
      </c>
      <c r="M353" s="209">
        <f>+'0BJ PROGR. I-II Y III'!M352</f>
        <v>0</v>
      </c>
      <c r="N353" s="209">
        <f>+'0BJ PROGR. I-II Y III'!N352</f>
        <v>0</v>
      </c>
      <c r="O353" s="208">
        <f t="shared" si="112"/>
        <v>0</v>
      </c>
      <c r="P353" s="42"/>
      <c r="Q353" s="226">
        <f>+'0BJ PROGR. I-II Y III'!Q352</f>
        <v>0</v>
      </c>
      <c r="R353" s="209">
        <f>+'0BJ PROGR. I-II Y III'!R352</f>
        <v>0</v>
      </c>
      <c r="S353" s="209">
        <f>+'0BJ PROGR. I-II Y III'!S352</f>
        <v>0</v>
      </c>
      <c r="T353" s="209">
        <f>+'0BJ PROGR. I-II Y III'!T352</f>
        <v>0</v>
      </c>
      <c r="U353" s="209">
        <f>+'0BJ PROGR. I-II Y III'!U352</f>
        <v>0</v>
      </c>
      <c r="V353" s="243">
        <f>+'0BJ PROGR. I-II Y III'!V352</f>
        <v>0</v>
      </c>
      <c r="W353" s="209">
        <f>+'0BJ PROGR. I-II Y III'!W352</f>
        <v>0</v>
      </c>
      <c r="X353" s="227">
        <f>+'0BJ PROGR. I-II Y III'!X352</f>
        <v>0</v>
      </c>
      <c r="Y353" s="250">
        <f>+'0BJ PROGR. I-II Y III'!Y352</f>
        <v>0</v>
      </c>
      <c r="Z353" s="250">
        <f>+'0BJ PROGR. I-II Y III'!Z352</f>
        <v>0</v>
      </c>
      <c r="AA353" s="250">
        <f>+'0BJ PROGR. I-II Y III'!AA352</f>
        <v>0</v>
      </c>
      <c r="AB353" s="209">
        <f>+'0BJ PROGR. I-II Y III'!AB352</f>
        <v>0</v>
      </c>
      <c r="AC353" s="226">
        <f>+'0BJ PROGR. I-II Y III'!AC352</f>
        <v>0</v>
      </c>
      <c r="AD353" s="209">
        <f>+'0BJ PROGR. I-II Y III'!AD352</f>
        <v>0</v>
      </c>
      <c r="AE353" s="209">
        <f>+'0BJ PROGR. I-II Y III'!AE352</f>
        <v>0</v>
      </c>
      <c r="AF353" s="209">
        <f>+'0BJ PROGR. I-II Y III'!AF352</f>
        <v>0</v>
      </c>
      <c r="AG353" s="209">
        <f>+'0BJ PROGR. I-II Y III'!AG352</f>
        <v>0</v>
      </c>
      <c r="AH353" s="209">
        <f>+'0BJ PROGR. I-II Y III'!AH352</f>
        <v>0</v>
      </c>
      <c r="AI353" s="227">
        <f>+'0BJ PROGR. I-II Y III'!AI352</f>
        <v>0</v>
      </c>
      <c r="AJ353" s="208">
        <f t="shared" si="113"/>
        <v>0</v>
      </c>
      <c r="AK353" s="209"/>
      <c r="AL353" s="208">
        <v>0</v>
      </c>
      <c r="AM353" s="209"/>
      <c r="AN353" s="208">
        <f t="shared" si="114"/>
        <v>0</v>
      </c>
      <c r="AX353" s="20"/>
      <c r="AY353" s="20"/>
    </row>
    <row r="354" spans="1:51" s="21" customFormat="1" x14ac:dyDescent="0.25">
      <c r="A354" s="3"/>
      <c r="B354" s="3"/>
      <c r="C354" s="3"/>
      <c r="D354" s="3"/>
      <c r="E354" s="3"/>
      <c r="F354" s="3"/>
      <c r="G354" s="10" t="s">
        <v>1031</v>
      </c>
      <c r="H354"/>
      <c r="I354" s="22" t="s">
        <v>931</v>
      </c>
      <c r="J354" s="23" t="s">
        <v>932</v>
      </c>
      <c r="K354" s="226">
        <f>+'0BJ PROGR. I-II Y III'!K353</f>
        <v>0</v>
      </c>
      <c r="L354" s="209">
        <f>+'0BJ PROGR. I-II Y III'!L353</f>
        <v>0</v>
      </c>
      <c r="M354" s="209">
        <f>+'0BJ PROGR. I-II Y III'!M353</f>
        <v>0</v>
      </c>
      <c r="N354" s="209">
        <f>+'0BJ PROGR. I-II Y III'!N353</f>
        <v>0</v>
      </c>
      <c r="O354" s="208">
        <f t="shared" si="112"/>
        <v>0</v>
      </c>
      <c r="P354" s="42"/>
      <c r="Q354" s="226">
        <f>+'0BJ PROGR. I-II Y III'!Q353</f>
        <v>0</v>
      </c>
      <c r="R354" s="209">
        <f>+'0BJ PROGR. I-II Y III'!R353</f>
        <v>23875910</v>
      </c>
      <c r="S354" s="209">
        <f>+'0BJ PROGR. I-II Y III'!S353</f>
        <v>0</v>
      </c>
      <c r="T354" s="209">
        <f>+'0BJ PROGR. I-II Y III'!T353</f>
        <v>0</v>
      </c>
      <c r="U354" s="209">
        <f>+'0BJ PROGR. I-II Y III'!U353</f>
        <v>0</v>
      </c>
      <c r="V354" s="243">
        <f>+'0BJ PROGR. I-II Y III'!V353</f>
        <v>0</v>
      </c>
      <c r="W354" s="209">
        <f>+'0BJ PROGR. I-II Y III'!W353</f>
        <v>0</v>
      </c>
      <c r="X354" s="227">
        <f>+'0BJ PROGR. I-II Y III'!X353</f>
        <v>0</v>
      </c>
      <c r="Y354" s="250">
        <f>+'0BJ PROGR. I-II Y III'!Y353</f>
        <v>0</v>
      </c>
      <c r="Z354" s="250">
        <f>+'0BJ PROGR. I-II Y III'!Z353</f>
        <v>0</v>
      </c>
      <c r="AA354" s="250">
        <f>+'0BJ PROGR. I-II Y III'!AA353</f>
        <v>0</v>
      </c>
      <c r="AB354" s="209">
        <f>+'0BJ PROGR. I-II Y III'!AB353</f>
        <v>0</v>
      </c>
      <c r="AC354" s="226">
        <f>+'0BJ PROGR. I-II Y III'!AC353</f>
        <v>0</v>
      </c>
      <c r="AD354" s="209">
        <f>+'0BJ PROGR. I-II Y III'!AD353</f>
        <v>0</v>
      </c>
      <c r="AE354" s="209">
        <f>+'0BJ PROGR. I-II Y III'!AE353</f>
        <v>0</v>
      </c>
      <c r="AF354" s="209">
        <f>+'0BJ PROGR. I-II Y III'!AF353</f>
        <v>0</v>
      </c>
      <c r="AG354" s="209">
        <f>+'0BJ PROGR. I-II Y III'!AG353</f>
        <v>0</v>
      </c>
      <c r="AH354" s="209">
        <f>+'0BJ PROGR. I-II Y III'!AH353</f>
        <v>0</v>
      </c>
      <c r="AI354" s="227">
        <f>+'0BJ PROGR. I-II Y III'!AI353</f>
        <v>0</v>
      </c>
      <c r="AJ354" s="208">
        <f t="shared" si="113"/>
        <v>23875910</v>
      </c>
      <c r="AK354" s="209"/>
      <c r="AL354" s="208">
        <f>+'DETALLE PROG. III'!D149</f>
        <v>21844246.34</v>
      </c>
      <c r="AM354" s="209"/>
      <c r="AN354" s="208">
        <f t="shared" si="114"/>
        <v>45720156.340000004</v>
      </c>
      <c r="AX354" s="20"/>
      <c r="AY354" s="20"/>
    </row>
    <row r="355" spans="1:51" s="21" customFormat="1" x14ac:dyDescent="0.25">
      <c r="A355" s="3"/>
      <c r="B355" s="3"/>
      <c r="C355" s="3"/>
      <c r="D355" s="3"/>
      <c r="E355" s="3"/>
      <c r="F355" s="3"/>
      <c r="G355" s="10" t="s">
        <v>1031</v>
      </c>
      <c r="H355"/>
      <c r="I355" s="22" t="s">
        <v>933</v>
      </c>
      <c r="J355" s="23" t="s">
        <v>934</v>
      </c>
      <c r="K355" s="226">
        <f>+'0BJ PROGR. I-II Y III'!K354</f>
        <v>0</v>
      </c>
      <c r="L355" s="209">
        <f>+'0BJ PROGR. I-II Y III'!L354</f>
        <v>0</v>
      </c>
      <c r="M355" s="209">
        <f>+'0BJ PROGR. I-II Y III'!M354</f>
        <v>0</v>
      </c>
      <c r="N355" s="209">
        <f>+'0BJ PROGR. I-II Y III'!N354</f>
        <v>0</v>
      </c>
      <c r="O355" s="208">
        <f t="shared" si="112"/>
        <v>0</v>
      </c>
      <c r="P355" s="42"/>
      <c r="Q355" s="226">
        <f>+'0BJ PROGR. I-II Y III'!Q354</f>
        <v>0</v>
      </c>
      <c r="R355" s="209">
        <f>+'0BJ PROGR. I-II Y III'!R354</f>
        <v>0</v>
      </c>
      <c r="S355" s="209">
        <f>+'0BJ PROGR. I-II Y III'!S354</f>
        <v>0</v>
      </c>
      <c r="T355" s="209">
        <f>+'0BJ PROGR. I-II Y III'!T354</f>
        <v>0</v>
      </c>
      <c r="U355" s="209">
        <f>+'0BJ PROGR. I-II Y III'!U354</f>
        <v>0</v>
      </c>
      <c r="V355" s="243">
        <f>+'0BJ PROGR. I-II Y III'!V354</f>
        <v>0</v>
      </c>
      <c r="W355" s="209">
        <f>+'0BJ PROGR. I-II Y III'!W354</f>
        <v>0</v>
      </c>
      <c r="X355" s="227">
        <f>+'0BJ PROGR. I-II Y III'!X354</f>
        <v>0</v>
      </c>
      <c r="Y355" s="250">
        <f>+'0BJ PROGR. I-II Y III'!Y354</f>
        <v>0</v>
      </c>
      <c r="Z355" s="250">
        <f>+'0BJ PROGR. I-II Y III'!Z354</f>
        <v>0</v>
      </c>
      <c r="AA355" s="250">
        <f>+'0BJ PROGR. I-II Y III'!AA354</f>
        <v>0</v>
      </c>
      <c r="AB355" s="209">
        <f>+'0BJ PROGR. I-II Y III'!AB354</f>
        <v>0</v>
      </c>
      <c r="AC355" s="226">
        <f>+'0BJ PROGR. I-II Y III'!AC354</f>
        <v>0</v>
      </c>
      <c r="AD355" s="209">
        <f>+'0BJ PROGR. I-II Y III'!AD354</f>
        <v>0</v>
      </c>
      <c r="AE355" s="209">
        <f>+'0BJ PROGR. I-II Y III'!AE354</f>
        <v>0</v>
      </c>
      <c r="AF355" s="209">
        <f>+'0BJ PROGR. I-II Y III'!AF354</f>
        <v>0</v>
      </c>
      <c r="AG355" s="209">
        <f>+'0BJ PROGR. I-II Y III'!AG354</f>
        <v>0</v>
      </c>
      <c r="AH355" s="209">
        <f>+'0BJ PROGR. I-II Y III'!AH354</f>
        <v>0</v>
      </c>
      <c r="AI355" s="227">
        <f>+'0BJ PROGR. I-II Y III'!AI354</f>
        <v>0</v>
      </c>
      <c r="AJ355" s="208">
        <f t="shared" si="113"/>
        <v>0</v>
      </c>
      <c r="AK355" s="209"/>
      <c r="AL355" s="208">
        <v>0</v>
      </c>
      <c r="AM355" s="209"/>
      <c r="AN355" s="208">
        <f t="shared" si="114"/>
        <v>0</v>
      </c>
      <c r="AX355" s="20"/>
      <c r="AY355" s="20"/>
    </row>
    <row r="356" spans="1:51" s="21" customFormat="1" x14ac:dyDescent="0.25">
      <c r="A356" s="3"/>
      <c r="B356" s="3"/>
      <c r="C356" s="3"/>
      <c r="D356" s="3"/>
      <c r="E356" s="3"/>
      <c r="F356" s="3"/>
      <c r="G356" s="10" t="s">
        <v>1031</v>
      </c>
      <c r="H356"/>
      <c r="I356" s="22" t="s">
        <v>935</v>
      </c>
      <c r="J356" s="23" t="s">
        <v>936</v>
      </c>
      <c r="K356" s="226">
        <f>+'0BJ PROGR. I-II Y III'!K355</f>
        <v>0</v>
      </c>
      <c r="L356" s="209">
        <f>+'0BJ PROGR. I-II Y III'!L355</f>
        <v>0</v>
      </c>
      <c r="M356" s="209">
        <f>+'0BJ PROGR. I-II Y III'!M355</f>
        <v>0</v>
      </c>
      <c r="N356" s="209">
        <f>+'0BJ PROGR. I-II Y III'!N355</f>
        <v>0</v>
      </c>
      <c r="O356" s="208">
        <f t="shared" si="112"/>
        <v>0</v>
      </c>
      <c r="P356" s="42"/>
      <c r="Q356" s="226">
        <f>+'0BJ PROGR. I-II Y III'!Q355</f>
        <v>0</v>
      </c>
      <c r="R356" s="209">
        <f>+'0BJ PROGR. I-II Y III'!R355</f>
        <v>0</v>
      </c>
      <c r="S356" s="209">
        <f>+'0BJ PROGR. I-II Y III'!S355</f>
        <v>0</v>
      </c>
      <c r="T356" s="209">
        <f>+'0BJ PROGR. I-II Y III'!T355</f>
        <v>0</v>
      </c>
      <c r="U356" s="209">
        <f>+'0BJ PROGR. I-II Y III'!U355</f>
        <v>0</v>
      </c>
      <c r="V356" s="243">
        <f>+'0BJ PROGR. I-II Y III'!V355</f>
        <v>0</v>
      </c>
      <c r="W356" s="209">
        <f>+'0BJ PROGR. I-II Y III'!W355</f>
        <v>0</v>
      </c>
      <c r="X356" s="227">
        <f>+'0BJ PROGR. I-II Y III'!X355</f>
        <v>0</v>
      </c>
      <c r="Y356" s="250">
        <f>+'0BJ PROGR. I-II Y III'!Y355</f>
        <v>0</v>
      </c>
      <c r="Z356" s="250">
        <f>+'0BJ PROGR. I-II Y III'!Z355</f>
        <v>0</v>
      </c>
      <c r="AA356" s="250">
        <f>+'0BJ PROGR. I-II Y III'!AA355</f>
        <v>0</v>
      </c>
      <c r="AB356" s="209">
        <f>+'0BJ PROGR. I-II Y III'!AB355</f>
        <v>0</v>
      </c>
      <c r="AC356" s="226">
        <f>+'0BJ PROGR. I-II Y III'!AC355</f>
        <v>0</v>
      </c>
      <c r="AD356" s="209">
        <f>+'0BJ PROGR. I-II Y III'!AD355</f>
        <v>0</v>
      </c>
      <c r="AE356" s="209">
        <f>+'0BJ PROGR. I-II Y III'!AE355</f>
        <v>0</v>
      </c>
      <c r="AF356" s="209">
        <f>+'0BJ PROGR. I-II Y III'!AF355</f>
        <v>0</v>
      </c>
      <c r="AG356" s="209">
        <f>+'0BJ PROGR. I-II Y III'!AG355</f>
        <v>0</v>
      </c>
      <c r="AH356" s="209">
        <f>+'0BJ PROGR. I-II Y III'!AH355</f>
        <v>0</v>
      </c>
      <c r="AI356" s="227">
        <f>+'0BJ PROGR. I-II Y III'!AI355</f>
        <v>0</v>
      </c>
      <c r="AJ356" s="208">
        <f t="shared" si="113"/>
        <v>0</v>
      </c>
      <c r="AK356" s="209"/>
      <c r="AL356" s="208">
        <v>0</v>
      </c>
      <c r="AM356" s="209"/>
      <c r="AN356" s="208">
        <f t="shared" si="114"/>
        <v>0</v>
      </c>
      <c r="AX356" s="20"/>
      <c r="AY356" s="20"/>
    </row>
    <row r="357" spans="1:51" s="21" customFormat="1" x14ac:dyDescent="0.25">
      <c r="A357" s="3"/>
      <c r="B357" s="3"/>
      <c r="C357" s="3"/>
      <c r="D357" s="3"/>
      <c r="E357" s="3"/>
      <c r="F357" s="3"/>
      <c r="G357" s="10" t="s">
        <v>1031</v>
      </c>
      <c r="H357"/>
      <c r="I357" s="22" t="s">
        <v>937</v>
      </c>
      <c r="J357" s="23" t="s">
        <v>938</v>
      </c>
      <c r="K357" s="226">
        <f>+'0BJ PROGR. I-II Y III'!K356</f>
        <v>8040000</v>
      </c>
      <c r="L357" s="209">
        <f>+'0BJ PROGR. I-II Y III'!L356</f>
        <v>0</v>
      </c>
      <c r="M357" s="209">
        <f>+'0BJ PROGR. I-II Y III'!M356</f>
        <v>0</v>
      </c>
      <c r="N357" s="209">
        <f>+'0BJ PROGR. I-II Y III'!N356</f>
        <v>0</v>
      </c>
      <c r="O357" s="208">
        <f t="shared" si="112"/>
        <v>8040000</v>
      </c>
      <c r="P357" s="42"/>
      <c r="Q357" s="226">
        <f>+'0BJ PROGR. I-II Y III'!Q356</f>
        <v>0</v>
      </c>
      <c r="R357" s="209">
        <f>+'0BJ PROGR. I-II Y III'!R356</f>
        <v>19800000</v>
      </c>
      <c r="S357" s="209">
        <f>+'0BJ PROGR. I-II Y III'!S356</f>
        <v>0</v>
      </c>
      <c r="T357" s="209">
        <f>+'0BJ PROGR. I-II Y III'!T356</f>
        <v>0</v>
      </c>
      <c r="U357" s="209">
        <f>+'0BJ PROGR. I-II Y III'!U356</f>
        <v>0</v>
      </c>
      <c r="V357" s="243">
        <f>+'0BJ PROGR. I-II Y III'!V356</f>
        <v>0</v>
      </c>
      <c r="W357" s="209">
        <f>+'0BJ PROGR. I-II Y III'!W356</f>
        <v>0</v>
      </c>
      <c r="X357" s="227">
        <f>+'0BJ PROGR. I-II Y III'!X356</f>
        <v>0</v>
      </c>
      <c r="Y357" s="250">
        <f>+'0BJ PROGR. I-II Y III'!Y356</f>
        <v>0</v>
      </c>
      <c r="Z357" s="250">
        <f>+'0BJ PROGR. I-II Y III'!Z356</f>
        <v>0</v>
      </c>
      <c r="AA357" s="250">
        <f>+'0BJ PROGR. I-II Y III'!AA356</f>
        <v>0</v>
      </c>
      <c r="AB357" s="209">
        <f>+'0BJ PROGR. I-II Y III'!AB356</f>
        <v>0</v>
      </c>
      <c r="AC357" s="226">
        <f>+'0BJ PROGR. I-II Y III'!AC356</f>
        <v>0</v>
      </c>
      <c r="AD357" s="209">
        <f>+'0BJ PROGR. I-II Y III'!AD356</f>
        <v>0</v>
      </c>
      <c r="AE357" s="209">
        <f>+'0BJ PROGR. I-II Y III'!AE356</f>
        <v>0</v>
      </c>
      <c r="AF357" s="209">
        <f>+'0BJ PROGR. I-II Y III'!AF356</f>
        <v>0</v>
      </c>
      <c r="AG357" s="209">
        <f>+'0BJ PROGR. I-II Y III'!AG356</f>
        <v>0</v>
      </c>
      <c r="AH357" s="209">
        <f>+'0BJ PROGR. I-II Y III'!AH356</f>
        <v>0</v>
      </c>
      <c r="AI357" s="227">
        <f>+'0BJ PROGR. I-II Y III'!AI356</f>
        <v>0</v>
      </c>
      <c r="AJ357" s="208">
        <f t="shared" si="113"/>
        <v>19800000</v>
      </c>
      <c r="AK357" s="209"/>
      <c r="AL357" s="208">
        <v>0</v>
      </c>
      <c r="AM357" s="209"/>
      <c r="AN357" s="208">
        <f t="shared" si="114"/>
        <v>27840000</v>
      </c>
      <c r="AX357" s="20"/>
      <c r="AY357" s="20"/>
    </row>
    <row r="358" spans="1:51" s="21" customFormat="1" x14ac:dyDescent="0.25">
      <c r="A358" s="3"/>
      <c r="B358" s="3"/>
      <c r="C358" s="3"/>
      <c r="D358" s="3"/>
      <c r="E358" s="3"/>
      <c r="F358" s="3"/>
      <c r="G358" s="10" t="s">
        <v>1031</v>
      </c>
      <c r="H358"/>
      <c r="I358" s="22" t="s">
        <v>939</v>
      </c>
      <c r="J358" s="23" t="s">
        <v>940</v>
      </c>
      <c r="K358" s="226">
        <f>+'0BJ PROGR. I-II Y III'!K357</f>
        <v>0</v>
      </c>
      <c r="L358" s="209">
        <f>+'0BJ PROGR. I-II Y III'!L357</f>
        <v>0</v>
      </c>
      <c r="M358" s="209">
        <f>+'0BJ PROGR. I-II Y III'!M357</f>
        <v>0</v>
      </c>
      <c r="N358" s="209">
        <f>+'0BJ PROGR. I-II Y III'!N357</f>
        <v>0</v>
      </c>
      <c r="O358" s="208">
        <f t="shared" si="112"/>
        <v>0</v>
      </c>
      <c r="P358" s="42"/>
      <c r="Q358" s="226">
        <f>+'0BJ PROGR. I-II Y III'!Q357</f>
        <v>0</v>
      </c>
      <c r="R358" s="209">
        <f>+'0BJ PROGR. I-II Y III'!R357</f>
        <v>0</v>
      </c>
      <c r="S358" s="209">
        <f>+'0BJ PROGR. I-II Y III'!S357</f>
        <v>0</v>
      </c>
      <c r="T358" s="209">
        <f>+'0BJ PROGR. I-II Y III'!T357</f>
        <v>0</v>
      </c>
      <c r="U358" s="209">
        <f>+'0BJ PROGR. I-II Y III'!U357</f>
        <v>0</v>
      </c>
      <c r="V358" s="243">
        <f>+'0BJ PROGR. I-II Y III'!V357</f>
        <v>0</v>
      </c>
      <c r="W358" s="209">
        <f>+'0BJ PROGR. I-II Y III'!W357</f>
        <v>0</v>
      </c>
      <c r="X358" s="227">
        <f>+'0BJ PROGR. I-II Y III'!X357</f>
        <v>0</v>
      </c>
      <c r="Y358" s="250">
        <f>+'0BJ PROGR. I-II Y III'!Y357</f>
        <v>0</v>
      </c>
      <c r="Z358" s="250">
        <f>+'0BJ PROGR. I-II Y III'!Z357</f>
        <v>0</v>
      </c>
      <c r="AA358" s="250">
        <f>+'0BJ PROGR. I-II Y III'!AA357</f>
        <v>0</v>
      </c>
      <c r="AB358" s="209">
        <f>+'0BJ PROGR. I-II Y III'!AB357</f>
        <v>0</v>
      </c>
      <c r="AC358" s="226">
        <f>+'0BJ PROGR. I-II Y III'!AC357</f>
        <v>0</v>
      </c>
      <c r="AD358" s="209">
        <f>+'0BJ PROGR. I-II Y III'!AD357</f>
        <v>0</v>
      </c>
      <c r="AE358" s="209">
        <f>+'0BJ PROGR. I-II Y III'!AE357</f>
        <v>0</v>
      </c>
      <c r="AF358" s="209">
        <f>+'0BJ PROGR. I-II Y III'!AF357</f>
        <v>0</v>
      </c>
      <c r="AG358" s="209">
        <f>+'0BJ PROGR. I-II Y III'!AG357</f>
        <v>0</v>
      </c>
      <c r="AH358" s="209">
        <f>+'0BJ PROGR. I-II Y III'!AH357</f>
        <v>0</v>
      </c>
      <c r="AI358" s="227">
        <f>+'0BJ PROGR. I-II Y III'!AI357</f>
        <v>0</v>
      </c>
      <c r="AJ358" s="208">
        <f t="shared" si="113"/>
        <v>0</v>
      </c>
      <c r="AK358" s="209"/>
      <c r="AL358" s="208">
        <v>0</v>
      </c>
      <c r="AM358" s="209"/>
      <c r="AN358" s="208">
        <f t="shared" si="114"/>
        <v>0</v>
      </c>
      <c r="AX358" s="20"/>
      <c r="AY358" s="20"/>
    </row>
    <row r="359" spans="1:51" s="21" customFormat="1" x14ac:dyDescent="0.25">
      <c r="A359" s="3"/>
      <c r="B359" s="3"/>
      <c r="C359" s="3"/>
      <c r="D359" s="3"/>
      <c r="E359" s="3"/>
      <c r="F359" s="10"/>
      <c r="G359" s="16" t="s">
        <v>1031</v>
      </c>
      <c r="H359"/>
      <c r="I359" s="29" t="s">
        <v>941</v>
      </c>
      <c r="J359" s="30" t="s">
        <v>942</v>
      </c>
      <c r="K359" s="226"/>
      <c r="L359" s="209"/>
      <c r="M359" s="209"/>
      <c r="N359" s="209"/>
      <c r="O359" s="206"/>
      <c r="P359" s="42"/>
      <c r="Q359" s="226"/>
      <c r="R359" s="209"/>
      <c r="S359" s="209"/>
      <c r="T359" s="209"/>
      <c r="U359" s="209"/>
      <c r="V359" s="243"/>
      <c r="W359" s="209"/>
      <c r="X359" s="227"/>
      <c r="Y359" s="250"/>
      <c r="Z359" s="250"/>
      <c r="AA359" s="250"/>
      <c r="AB359" s="209"/>
      <c r="AC359" s="226"/>
      <c r="AD359" s="209"/>
      <c r="AE359" s="209"/>
      <c r="AF359" s="209"/>
      <c r="AG359" s="209"/>
      <c r="AH359" s="209"/>
      <c r="AI359" s="227"/>
      <c r="AJ359" s="224"/>
      <c r="AK359" s="209"/>
      <c r="AL359" s="206"/>
      <c r="AM359" s="209"/>
      <c r="AN359" s="206"/>
      <c r="AX359" s="20"/>
      <c r="AY359" s="20"/>
    </row>
    <row r="360" spans="1:51" s="21" customFormat="1" x14ac:dyDescent="0.25">
      <c r="A360" s="3"/>
      <c r="B360" s="3"/>
      <c r="C360" s="3"/>
      <c r="D360" s="3"/>
      <c r="E360" s="3"/>
      <c r="F360" s="3"/>
      <c r="G360" s="18" t="s">
        <v>1031</v>
      </c>
      <c r="H360"/>
      <c r="I360" s="31" t="s">
        <v>943</v>
      </c>
      <c r="J360" s="27" t="s">
        <v>944</v>
      </c>
      <c r="K360" s="226">
        <f>+'0BJ PROGR. I-II Y III'!K360</f>
        <v>0</v>
      </c>
      <c r="L360" s="209">
        <f>+'0BJ PROGR. I-II Y III'!L359</f>
        <v>0</v>
      </c>
      <c r="M360" s="209">
        <f>+'0BJ PROGR. I-II Y III'!M359</f>
        <v>0</v>
      </c>
      <c r="N360" s="209">
        <f>+'0BJ PROGR. I-II Y III'!N359</f>
        <v>0</v>
      </c>
      <c r="O360" s="208">
        <f>SUM(K360:N360)</f>
        <v>0</v>
      </c>
      <c r="P360" s="42"/>
      <c r="Q360" s="226">
        <f>+'0BJ PROGR. I-II Y III'!Q359</f>
        <v>0</v>
      </c>
      <c r="R360" s="209">
        <f>+'0BJ PROGR. I-II Y III'!R359</f>
        <v>0</v>
      </c>
      <c r="S360" s="209">
        <f>+'0BJ PROGR. I-II Y III'!S359</f>
        <v>0</v>
      </c>
      <c r="T360" s="209">
        <f>+'0BJ PROGR. I-II Y III'!T359</f>
        <v>0</v>
      </c>
      <c r="U360" s="209">
        <f>+'0BJ PROGR. I-II Y III'!U359</f>
        <v>0</v>
      </c>
      <c r="V360" s="243">
        <f>+'0BJ PROGR. I-II Y III'!V359</f>
        <v>0</v>
      </c>
      <c r="W360" s="209">
        <f>+'0BJ PROGR. I-II Y III'!W359</f>
        <v>0</v>
      </c>
      <c r="X360" s="227">
        <f>+'0BJ PROGR. I-II Y III'!X359</f>
        <v>0</v>
      </c>
      <c r="Y360" s="250">
        <f>+'0BJ PROGR. I-II Y III'!Y359</f>
        <v>0</v>
      </c>
      <c r="Z360" s="250">
        <f>+'0BJ PROGR. I-II Y III'!Z359</f>
        <v>0</v>
      </c>
      <c r="AA360" s="250">
        <f>+'0BJ PROGR. I-II Y III'!AA359</f>
        <v>0</v>
      </c>
      <c r="AB360" s="209">
        <f>+'0BJ PROGR. I-II Y III'!AB359</f>
        <v>0</v>
      </c>
      <c r="AC360" s="226">
        <f>+'0BJ PROGR. I-II Y III'!AC359</f>
        <v>0</v>
      </c>
      <c r="AD360" s="209">
        <f>+'0BJ PROGR. I-II Y III'!AD359</f>
        <v>0</v>
      </c>
      <c r="AE360" s="209">
        <f>+'0BJ PROGR. I-II Y III'!AE359</f>
        <v>0</v>
      </c>
      <c r="AF360" s="209">
        <f>+'0BJ PROGR. I-II Y III'!AF359</f>
        <v>0</v>
      </c>
      <c r="AG360" s="209">
        <f>+'0BJ PROGR. I-II Y III'!AG359</f>
        <v>0</v>
      </c>
      <c r="AH360" s="209">
        <f>+'0BJ PROGR. I-II Y III'!AH359</f>
        <v>0</v>
      </c>
      <c r="AI360" s="227">
        <f>+'0BJ PROGR. I-II Y III'!AI359</f>
        <v>0</v>
      </c>
      <c r="AJ360" s="208">
        <f>+Q360+R360+S360+T360+U360++X360+AB360+AC360+AD360+AE360+AF360+AG360+AH360+AI360</f>
        <v>0</v>
      </c>
      <c r="AK360" s="209"/>
      <c r="AL360" s="208">
        <v>0</v>
      </c>
      <c r="AM360" s="209"/>
      <c r="AN360" s="208">
        <f>+O360+AJ360+AL360</f>
        <v>0</v>
      </c>
      <c r="AX360" s="20"/>
      <c r="AY360" s="20"/>
    </row>
    <row r="361" spans="1:51" s="21" customFormat="1" x14ac:dyDescent="0.25">
      <c r="A361" s="3"/>
      <c r="B361" s="3"/>
      <c r="C361" s="3"/>
      <c r="D361" s="3"/>
      <c r="E361" s="3"/>
      <c r="F361" s="3"/>
      <c r="G361" s="10"/>
      <c r="H361"/>
      <c r="I361" s="22"/>
      <c r="J361" s="23"/>
      <c r="K361" s="226"/>
      <c r="L361" s="209"/>
      <c r="M361" s="209"/>
      <c r="N361" s="209"/>
      <c r="O361" s="208"/>
      <c r="P361" s="42"/>
      <c r="Q361" s="226"/>
      <c r="R361" s="209"/>
      <c r="S361" s="209"/>
      <c r="T361" s="209"/>
      <c r="U361" s="209"/>
      <c r="V361" s="243"/>
      <c r="W361" s="209"/>
      <c r="X361" s="227"/>
      <c r="Y361" s="250"/>
      <c r="Z361" s="250"/>
      <c r="AA361" s="250"/>
      <c r="AB361" s="209"/>
      <c r="AC361" s="226"/>
      <c r="AD361" s="209"/>
      <c r="AE361" s="209"/>
      <c r="AF361" s="209"/>
      <c r="AG361" s="209"/>
      <c r="AH361" s="209"/>
      <c r="AI361" s="227"/>
      <c r="AJ361" s="227"/>
      <c r="AK361" s="209"/>
      <c r="AL361" s="208"/>
      <c r="AM361" s="209"/>
      <c r="AN361" s="208"/>
      <c r="AX361" s="20"/>
      <c r="AY361" s="20"/>
    </row>
    <row r="362" spans="1:51" s="21" customFormat="1" x14ac:dyDescent="0.25">
      <c r="A362" s="3"/>
      <c r="B362" s="3"/>
      <c r="C362" s="10" t="s">
        <v>1033</v>
      </c>
      <c r="D362" s="3" t="s">
        <v>1034</v>
      </c>
      <c r="E362" s="3"/>
      <c r="F362" s="3"/>
      <c r="G362" s="3"/>
      <c r="H362"/>
      <c r="I362" s="22"/>
      <c r="J362" s="23"/>
      <c r="K362" s="207">
        <f>SUM(K363:K367)</f>
        <v>0</v>
      </c>
      <c r="L362" s="217">
        <f>SUM(L363:L367)</f>
        <v>0</v>
      </c>
      <c r="M362" s="217">
        <f>SUM(M363:M367)</f>
        <v>0</v>
      </c>
      <c r="N362" s="217">
        <f>SUM(N363:N367)</f>
        <v>0</v>
      </c>
      <c r="O362" s="214">
        <f>SUM(O363:O367)</f>
        <v>0</v>
      </c>
      <c r="P362" s="42"/>
      <c r="Q362" s="207">
        <f t="shared" ref="Q362:W362" si="115">SUM(Q363:Q367)</f>
        <v>0</v>
      </c>
      <c r="R362" s="217">
        <f t="shared" si="115"/>
        <v>0</v>
      </c>
      <c r="S362" s="217">
        <f t="shared" si="115"/>
        <v>0</v>
      </c>
      <c r="T362" s="217">
        <f>SUM(T363:T367)</f>
        <v>0</v>
      </c>
      <c r="U362" s="217">
        <f t="shared" si="115"/>
        <v>0</v>
      </c>
      <c r="V362" s="242">
        <f t="shared" si="115"/>
        <v>0</v>
      </c>
      <c r="W362" s="217">
        <f t="shared" si="115"/>
        <v>0</v>
      </c>
      <c r="X362" s="225">
        <f t="shared" ref="X362:AI362" si="116">SUM(X363:X367)</f>
        <v>0</v>
      </c>
      <c r="Y362" s="252">
        <f t="shared" si="116"/>
        <v>0</v>
      </c>
      <c r="Z362" s="252">
        <f t="shared" si="116"/>
        <v>0</v>
      </c>
      <c r="AA362" s="252">
        <f t="shared" si="116"/>
        <v>0</v>
      </c>
      <c r="AB362" s="217">
        <f t="shared" si="116"/>
        <v>0</v>
      </c>
      <c r="AC362" s="207">
        <f t="shared" si="116"/>
        <v>0</v>
      </c>
      <c r="AD362" s="217">
        <f t="shared" si="116"/>
        <v>0</v>
      </c>
      <c r="AE362" s="217">
        <f t="shared" si="116"/>
        <v>0</v>
      </c>
      <c r="AF362" s="217">
        <f t="shared" si="116"/>
        <v>0</v>
      </c>
      <c r="AG362" s="217">
        <f t="shared" si="116"/>
        <v>0</v>
      </c>
      <c r="AH362" s="217">
        <f t="shared" si="116"/>
        <v>0</v>
      </c>
      <c r="AI362" s="225">
        <f t="shared" si="116"/>
        <v>0</v>
      </c>
      <c r="AJ362" s="225">
        <f>SUM(AJ363:AJ367)</f>
        <v>0</v>
      </c>
      <c r="AK362" s="209"/>
      <c r="AL362" s="214">
        <f>SUM(AL363:AL367)</f>
        <v>0</v>
      </c>
      <c r="AM362" s="209"/>
      <c r="AN362" s="214">
        <f>SUM(AN363:AN367)</f>
        <v>0</v>
      </c>
      <c r="AX362" s="20"/>
      <c r="AY362" s="20"/>
    </row>
    <row r="363" spans="1:51" s="21" customFormat="1" x14ac:dyDescent="0.25">
      <c r="A363" s="3"/>
      <c r="B363" s="3"/>
      <c r="C363" s="3"/>
      <c r="D363" s="3"/>
      <c r="E363" s="3"/>
      <c r="F363" s="3"/>
      <c r="G363" s="5" t="s">
        <v>1033</v>
      </c>
      <c r="H363"/>
      <c r="I363" s="24" t="s">
        <v>919</v>
      </c>
      <c r="J363" s="25" t="s">
        <v>920</v>
      </c>
      <c r="K363" s="207"/>
      <c r="L363" s="217"/>
      <c r="M363" s="217"/>
      <c r="N363" s="217"/>
      <c r="O363" s="214"/>
      <c r="P363" s="42"/>
      <c r="Q363" s="207"/>
      <c r="R363" s="217"/>
      <c r="S363" s="217"/>
      <c r="T363" s="217"/>
      <c r="U363" s="217"/>
      <c r="V363" s="242"/>
      <c r="W363" s="217"/>
      <c r="X363" s="225"/>
      <c r="Y363" s="252"/>
      <c r="Z363" s="252"/>
      <c r="AA363" s="252"/>
      <c r="AB363" s="217"/>
      <c r="AC363" s="207"/>
      <c r="AD363" s="217"/>
      <c r="AE363" s="217"/>
      <c r="AF363" s="217"/>
      <c r="AG363" s="217"/>
      <c r="AH363" s="217"/>
      <c r="AI363" s="225"/>
      <c r="AJ363" s="225"/>
      <c r="AK363" s="209"/>
      <c r="AL363" s="214"/>
      <c r="AM363" s="209"/>
      <c r="AN363" s="214"/>
      <c r="AX363" s="20"/>
      <c r="AY363" s="20"/>
    </row>
    <row r="364" spans="1:51" s="21" customFormat="1" x14ac:dyDescent="0.25">
      <c r="A364" s="3"/>
      <c r="B364" s="3"/>
      <c r="C364" s="3"/>
      <c r="D364" s="3"/>
      <c r="E364" s="3"/>
      <c r="F364" s="3"/>
      <c r="G364" s="10" t="s">
        <v>1033</v>
      </c>
      <c r="H364"/>
      <c r="I364" s="22" t="s">
        <v>945</v>
      </c>
      <c r="J364" s="23" t="s">
        <v>946</v>
      </c>
      <c r="K364" s="226">
        <f>+'0BJ PROGR. I-II Y III'!K364</f>
        <v>0</v>
      </c>
      <c r="L364" s="209">
        <f>+'0BJ PROGR. I-II Y III'!L363</f>
        <v>0</v>
      </c>
      <c r="M364" s="209">
        <f>+'0BJ PROGR. I-II Y III'!M363</f>
        <v>0</v>
      </c>
      <c r="N364" s="209">
        <f>+'0BJ PROGR. I-II Y III'!N363</f>
        <v>0</v>
      </c>
      <c r="O364" s="208">
        <f>SUM(K364:N364)</f>
        <v>0</v>
      </c>
      <c r="P364" s="42"/>
      <c r="Q364" s="226">
        <f>+'0BJ PROGR. I-II Y III'!Q363</f>
        <v>0</v>
      </c>
      <c r="R364" s="209">
        <f>+'0BJ PROGR. I-II Y III'!R363</f>
        <v>0</v>
      </c>
      <c r="S364" s="209">
        <f>+'0BJ PROGR. I-II Y III'!S363</f>
        <v>0</v>
      </c>
      <c r="T364" s="209">
        <f>+'0BJ PROGR. I-II Y III'!T363</f>
        <v>0</v>
      </c>
      <c r="U364" s="209">
        <f>+'0BJ PROGR. I-II Y III'!U363</f>
        <v>0</v>
      </c>
      <c r="V364" s="243">
        <f>+'0BJ PROGR. I-II Y III'!V363</f>
        <v>0</v>
      </c>
      <c r="W364" s="209">
        <f>+'0BJ PROGR. I-II Y III'!W363</f>
        <v>0</v>
      </c>
      <c r="X364" s="227">
        <f>+'0BJ PROGR. I-II Y III'!X363</f>
        <v>0</v>
      </c>
      <c r="Y364" s="250">
        <f>+'0BJ PROGR. I-II Y III'!Y363</f>
        <v>0</v>
      </c>
      <c r="Z364" s="250">
        <f>+'0BJ PROGR. I-II Y III'!Z363</f>
        <v>0</v>
      </c>
      <c r="AA364" s="250">
        <f>+'0BJ PROGR. I-II Y III'!AA363</f>
        <v>0</v>
      </c>
      <c r="AB364" s="209">
        <f>+'0BJ PROGR. I-II Y III'!AB363</f>
        <v>0</v>
      </c>
      <c r="AC364" s="226">
        <f>+'0BJ PROGR. I-II Y III'!AC363</f>
        <v>0</v>
      </c>
      <c r="AD364" s="209">
        <f>+'0BJ PROGR. I-II Y III'!AD363</f>
        <v>0</v>
      </c>
      <c r="AE364" s="209">
        <f>+'0BJ PROGR. I-II Y III'!AE363</f>
        <v>0</v>
      </c>
      <c r="AF364" s="209">
        <f>+'0BJ PROGR. I-II Y III'!AF363</f>
        <v>0</v>
      </c>
      <c r="AG364" s="209">
        <f>+'0BJ PROGR. I-II Y III'!AG363</f>
        <v>0</v>
      </c>
      <c r="AH364" s="209">
        <f>+'0BJ PROGR. I-II Y III'!AH363</f>
        <v>0</v>
      </c>
      <c r="AI364" s="227">
        <f>+'0BJ PROGR. I-II Y III'!AI363</f>
        <v>0</v>
      </c>
      <c r="AJ364" s="208">
        <f>+Q364+R364+S364+T364+U364++X364+AB364+AC364+AD364+AE364+AF364+AG364+AH364+AI364</f>
        <v>0</v>
      </c>
      <c r="AK364" s="209"/>
      <c r="AL364" s="208">
        <v>0</v>
      </c>
      <c r="AM364" s="209"/>
      <c r="AN364" s="208">
        <f>+O364+AJ364+AL364</f>
        <v>0</v>
      </c>
      <c r="AX364" s="20"/>
      <c r="AY364" s="20"/>
    </row>
    <row r="365" spans="1:51" s="21" customFormat="1" x14ac:dyDescent="0.25">
      <c r="A365" s="3"/>
      <c r="B365" s="3"/>
      <c r="C365" s="3"/>
      <c r="D365" s="3"/>
      <c r="E365" s="3"/>
      <c r="F365" s="3"/>
      <c r="G365" s="10" t="s">
        <v>1033</v>
      </c>
      <c r="H365"/>
      <c r="I365" s="22" t="s">
        <v>947</v>
      </c>
      <c r="J365" s="23" t="s">
        <v>948</v>
      </c>
      <c r="K365" s="226">
        <f>+'0BJ PROGR. I-II Y III'!K365</f>
        <v>0</v>
      </c>
      <c r="L365" s="209">
        <f>+'0BJ PROGR. I-II Y III'!L364</f>
        <v>0</v>
      </c>
      <c r="M365" s="209">
        <f>+'0BJ PROGR. I-II Y III'!M364</f>
        <v>0</v>
      </c>
      <c r="N365" s="209">
        <f>+'0BJ PROGR. I-II Y III'!N364</f>
        <v>0</v>
      </c>
      <c r="O365" s="208">
        <f>SUM(K365:N365)</f>
        <v>0</v>
      </c>
      <c r="P365" s="42"/>
      <c r="Q365" s="226">
        <f>+'0BJ PROGR. I-II Y III'!Q364</f>
        <v>0</v>
      </c>
      <c r="R365" s="209">
        <f>+'0BJ PROGR. I-II Y III'!R364</f>
        <v>0</v>
      </c>
      <c r="S365" s="209">
        <f>+'0BJ PROGR. I-II Y III'!S364</f>
        <v>0</v>
      </c>
      <c r="T365" s="209">
        <f>+'0BJ PROGR. I-II Y III'!T364</f>
        <v>0</v>
      </c>
      <c r="U365" s="209">
        <f>+'0BJ PROGR. I-II Y III'!U364</f>
        <v>0</v>
      </c>
      <c r="V365" s="243">
        <f>+'0BJ PROGR. I-II Y III'!V364</f>
        <v>0</v>
      </c>
      <c r="W365" s="209">
        <f>+'0BJ PROGR. I-II Y III'!W364</f>
        <v>0</v>
      </c>
      <c r="X365" s="227">
        <f>+'0BJ PROGR. I-II Y III'!X364</f>
        <v>0</v>
      </c>
      <c r="Y365" s="250">
        <f>+'0BJ PROGR. I-II Y III'!Y364</f>
        <v>0</v>
      </c>
      <c r="Z365" s="250">
        <f>+'0BJ PROGR. I-II Y III'!Z364</f>
        <v>0</v>
      </c>
      <c r="AA365" s="250">
        <f>+'0BJ PROGR. I-II Y III'!AA364</f>
        <v>0</v>
      </c>
      <c r="AB365" s="209">
        <f>+'0BJ PROGR. I-II Y III'!AB364</f>
        <v>0</v>
      </c>
      <c r="AC365" s="226">
        <f>+'0BJ PROGR. I-II Y III'!AC364</f>
        <v>0</v>
      </c>
      <c r="AD365" s="209">
        <f>+'0BJ PROGR. I-II Y III'!AD364</f>
        <v>0</v>
      </c>
      <c r="AE365" s="209">
        <f>+'0BJ PROGR. I-II Y III'!AE364</f>
        <v>0</v>
      </c>
      <c r="AF365" s="209">
        <f>+'0BJ PROGR. I-II Y III'!AF364</f>
        <v>0</v>
      </c>
      <c r="AG365" s="209">
        <f>+'0BJ PROGR. I-II Y III'!AG364</f>
        <v>0</v>
      </c>
      <c r="AH365" s="209">
        <f>+'0BJ PROGR. I-II Y III'!AH364</f>
        <v>0</v>
      </c>
      <c r="AI365" s="227">
        <f>+'0BJ PROGR. I-II Y III'!AI364</f>
        <v>0</v>
      </c>
      <c r="AJ365" s="208">
        <f>+Q365+R365+S365+T365+U365++X365+AB365+AC365+AD365+AE365+AF365+AG365+AH365+AI365</f>
        <v>0</v>
      </c>
      <c r="AK365" s="209"/>
      <c r="AL365" s="208">
        <v>0</v>
      </c>
      <c r="AM365" s="209"/>
      <c r="AN365" s="208">
        <f>+O365+AJ365+AL365</f>
        <v>0</v>
      </c>
      <c r="AX365" s="20"/>
      <c r="AY365" s="20"/>
    </row>
    <row r="366" spans="1:51" s="21" customFormat="1" x14ac:dyDescent="0.25">
      <c r="A366" s="3"/>
      <c r="B366" s="3"/>
      <c r="C366" s="3"/>
      <c r="D366" s="3"/>
      <c r="E366" s="3"/>
      <c r="F366" s="3"/>
      <c r="G366" s="5" t="s">
        <v>1033</v>
      </c>
      <c r="H366"/>
      <c r="I366" s="24" t="s">
        <v>925</v>
      </c>
      <c r="J366" s="25" t="s">
        <v>926</v>
      </c>
      <c r="K366" s="226"/>
      <c r="L366" s="209"/>
      <c r="M366" s="209"/>
      <c r="N366" s="209"/>
      <c r="O366" s="214"/>
      <c r="P366" s="42"/>
      <c r="Q366" s="226"/>
      <c r="R366" s="209"/>
      <c r="S366" s="209"/>
      <c r="T366" s="209"/>
      <c r="U366" s="209"/>
      <c r="V366" s="243"/>
      <c r="W366" s="209"/>
      <c r="X366" s="227"/>
      <c r="Y366" s="250"/>
      <c r="Z366" s="250"/>
      <c r="AA366" s="250"/>
      <c r="AB366" s="209"/>
      <c r="AC366" s="226"/>
      <c r="AD366" s="209"/>
      <c r="AE366" s="209"/>
      <c r="AF366" s="209"/>
      <c r="AG366" s="209"/>
      <c r="AH366" s="209"/>
      <c r="AI366" s="227"/>
      <c r="AJ366" s="225"/>
      <c r="AK366" s="209"/>
      <c r="AL366" s="214"/>
      <c r="AM366" s="209"/>
      <c r="AN366" s="214"/>
      <c r="AX366" s="20"/>
      <c r="AY366" s="20"/>
    </row>
    <row r="367" spans="1:51" s="21" customFormat="1" x14ac:dyDescent="0.25">
      <c r="A367" s="3"/>
      <c r="B367" s="3"/>
      <c r="C367" s="3"/>
      <c r="D367" s="3"/>
      <c r="E367" s="3"/>
      <c r="F367" s="3"/>
      <c r="G367" s="10" t="s">
        <v>1033</v>
      </c>
      <c r="H367"/>
      <c r="I367" s="22" t="s">
        <v>949</v>
      </c>
      <c r="J367" s="23" t="s">
        <v>950</v>
      </c>
      <c r="K367" s="226">
        <f>+'0BJ PROGR. I-II Y III'!K367</f>
        <v>0</v>
      </c>
      <c r="L367" s="209">
        <f>+'0BJ PROGR. I-II Y III'!L366</f>
        <v>0</v>
      </c>
      <c r="M367" s="209">
        <f>+'0BJ PROGR. I-II Y III'!M366</f>
        <v>0</v>
      </c>
      <c r="N367" s="209">
        <f>+'0BJ PROGR. I-II Y III'!N366</f>
        <v>0</v>
      </c>
      <c r="O367" s="208">
        <f>SUM(K367:N367)</f>
        <v>0</v>
      </c>
      <c r="P367" s="42"/>
      <c r="Q367" s="226">
        <f>+'0BJ PROGR. I-II Y III'!Q366</f>
        <v>0</v>
      </c>
      <c r="R367" s="209">
        <f>+'0BJ PROGR. I-II Y III'!R366</f>
        <v>0</v>
      </c>
      <c r="S367" s="209">
        <f>+'0BJ PROGR. I-II Y III'!S366</f>
        <v>0</v>
      </c>
      <c r="T367" s="209">
        <f>+'0BJ PROGR. I-II Y III'!T366</f>
        <v>0</v>
      </c>
      <c r="U367" s="209">
        <f>+'0BJ PROGR. I-II Y III'!U366</f>
        <v>0</v>
      </c>
      <c r="V367" s="243">
        <f>+'0BJ PROGR. I-II Y III'!V366</f>
        <v>0</v>
      </c>
      <c r="W367" s="209">
        <f>+'0BJ PROGR. I-II Y III'!W366</f>
        <v>0</v>
      </c>
      <c r="X367" s="227">
        <f>+'0BJ PROGR. I-II Y III'!X366</f>
        <v>0</v>
      </c>
      <c r="Y367" s="250">
        <f>+'0BJ PROGR. I-II Y III'!Y366</f>
        <v>0</v>
      </c>
      <c r="Z367" s="250">
        <f>+'0BJ PROGR. I-II Y III'!Z366</f>
        <v>0</v>
      </c>
      <c r="AA367" s="250">
        <f>+'0BJ PROGR. I-II Y III'!AA366</f>
        <v>0</v>
      </c>
      <c r="AB367" s="209">
        <f>+'0BJ PROGR. I-II Y III'!AB366</f>
        <v>0</v>
      </c>
      <c r="AC367" s="226">
        <f>+'0BJ PROGR. I-II Y III'!AC366</f>
        <v>0</v>
      </c>
      <c r="AD367" s="209">
        <f>+'0BJ PROGR. I-II Y III'!AD366</f>
        <v>0</v>
      </c>
      <c r="AE367" s="209">
        <f>+'0BJ PROGR. I-II Y III'!AE366</f>
        <v>0</v>
      </c>
      <c r="AF367" s="209">
        <f>+'0BJ PROGR. I-II Y III'!AF366</f>
        <v>0</v>
      </c>
      <c r="AG367" s="209">
        <f>+'0BJ PROGR. I-II Y III'!AG366</f>
        <v>0</v>
      </c>
      <c r="AH367" s="209">
        <f>+'0BJ PROGR. I-II Y III'!AH366</f>
        <v>0</v>
      </c>
      <c r="AI367" s="227">
        <f>+'0BJ PROGR. I-II Y III'!AI366</f>
        <v>0</v>
      </c>
      <c r="AJ367" s="208">
        <f>+Q367+R367+S367+T367+U367++X367+AB367+AC367+AD367+AE367+AF367+AG367+AH367+AI367</f>
        <v>0</v>
      </c>
      <c r="AK367" s="209"/>
      <c r="AL367" s="208">
        <v>0</v>
      </c>
      <c r="AM367" s="209"/>
      <c r="AN367" s="208">
        <f>+O367+AJ367+AL367</f>
        <v>0</v>
      </c>
      <c r="AX367" s="20"/>
      <c r="AY367" s="20"/>
    </row>
    <row r="368" spans="1:51" s="21" customFormat="1" x14ac:dyDescent="0.25">
      <c r="A368" s="3"/>
      <c r="B368" s="3"/>
      <c r="C368" s="3"/>
      <c r="D368" s="3"/>
      <c r="E368" s="3"/>
      <c r="F368" s="3"/>
      <c r="G368" s="3"/>
      <c r="H368"/>
      <c r="I368" s="22"/>
      <c r="J368" s="23"/>
      <c r="K368" s="226"/>
      <c r="L368" s="209"/>
      <c r="M368" s="209"/>
      <c r="N368" s="209"/>
      <c r="O368" s="208"/>
      <c r="P368" s="42"/>
      <c r="Q368" s="226"/>
      <c r="R368" s="209"/>
      <c r="S368" s="209"/>
      <c r="T368" s="209"/>
      <c r="U368" s="209"/>
      <c r="V368" s="243"/>
      <c r="W368" s="209"/>
      <c r="X368" s="227"/>
      <c r="Y368" s="250"/>
      <c r="Z368" s="250"/>
      <c r="AA368" s="250"/>
      <c r="AB368" s="209"/>
      <c r="AC368" s="226"/>
      <c r="AD368" s="209"/>
      <c r="AE368" s="209"/>
      <c r="AF368" s="209"/>
      <c r="AG368" s="209"/>
      <c r="AH368" s="209"/>
      <c r="AI368" s="227"/>
      <c r="AJ368" s="227"/>
      <c r="AK368" s="209"/>
      <c r="AL368" s="208"/>
      <c r="AM368" s="209"/>
      <c r="AN368" s="208"/>
      <c r="AX368" s="20"/>
      <c r="AY368" s="20"/>
    </row>
    <row r="369" spans="1:51" s="21" customFormat="1" x14ac:dyDescent="0.25">
      <c r="A369" s="3"/>
      <c r="B369" s="5" t="s">
        <v>1035</v>
      </c>
      <c r="C369" s="6" t="s">
        <v>952</v>
      </c>
      <c r="D369" s="3"/>
      <c r="E369" s="3"/>
      <c r="F369" s="3"/>
      <c r="G369" s="3"/>
      <c r="H369"/>
      <c r="I369" s="22"/>
      <c r="J369" s="23"/>
      <c r="K369" s="207">
        <f>SUM(K370:K372)</f>
        <v>0</v>
      </c>
      <c r="L369" s="217">
        <f>SUM(L370:L372)</f>
        <v>0</v>
      </c>
      <c r="M369" s="217">
        <f>SUM(M370:M372)</f>
        <v>0</v>
      </c>
      <c r="N369" s="217">
        <f>SUM(N370:N372)</f>
        <v>0</v>
      </c>
      <c r="O369" s="214">
        <f>SUM(O370:O372)</f>
        <v>0</v>
      </c>
      <c r="P369" s="42"/>
      <c r="Q369" s="207">
        <f t="shared" ref="Q369:W369" si="117">SUM(Q370:Q372)</f>
        <v>0</v>
      </c>
      <c r="R369" s="217">
        <f t="shared" si="117"/>
        <v>0</v>
      </c>
      <c r="S369" s="217">
        <f t="shared" si="117"/>
        <v>0</v>
      </c>
      <c r="T369" s="217">
        <f>SUM(T370:T372)</f>
        <v>0</v>
      </c>
      <c r="U369" s="217">
        <f t="shared" si="117"/>
        <v>0</v>
      </c>
      <c r="V369" s="242">
        <f t="shared" si="117"/>
        <v>0</v>
      </c>
      <c r="W369" s="217">
        <f t="shared" si="117"/>
        <v>0</v>
      </c>
      <c r="X369" s="225">
        <f t="shared" ref="X369:AI369" si="118">SUM(X370:X372)</f>
        <v>0</v>
      </c>
      <c r="Y369" s="252">
        <f t="shared" si="118"/>
        <v>0</v>
      </c>
      <c r="Z369" s="252">
        <f t="shared" si="118"/>
        <v>0</v>
      </c>
      <c r="AA369" s="252">
        <f t="shared" si="118"/>
        <v>0</v>
      </c>
      <c r="AB369" s="217">
        <f t="shared" si="118"/>
        <v>0</v>
      </c>
      <c r="AC369" s="207">
        <f t="shared" si="118"/>
        <v>0</v>
      </c>
      <c r="AD369" s="217">
        <f t="shared" si="118"/>
        <v>0</v>
      </c>
      <c r="AE369" s="217">
        <f t="shared" si="118"/>
        <v>0</v>
      </c>
      <c r="AF369" s="217">
        <f t="shared" si="118"/>
        <v>0</v>
      </c>
      <c r="AG369" s="217">
        <f t="shared" si="118"/>
        <v>0</v>
      </c>
      <c r="AH369" s="217">
        <f t="shared" si="118"/>
        <v>0</v>
      </c>
      <c r="AI369" s="225">
        <f t="shared" si="118"/>
        <v>0</v>
      </c>
      <c r="AJ369" s="225">
        <f>SUM(AJ370:AJ372)</f>
        <v>0</v>
      </c>
      <c r="AK369" s="209"/>
      <c r="AL369" s="214">
        <f>SUM(AL370:AL372)</f>
        <v>0</v>
      </c>
      <c r="AM369" s="209"/>
      <c r="AN369" s="214">
        <f>SUM(AN370:AN372)</f>
        <v>0</v>
      </c>
      <c r="AX369" s="20"/>
      <c r="AY369" s="20"/>
    </row>
    <row r="370" spans="1:51" s="21" customFormat="1" x14ac:dyDescent="0.25">
      <c r="A370" s="3"/>
      <c r="B370" s="1"/>
      <c r="C370" s="1"/>
      <c r="D370" s="6"/>
      <c r="E370" s="6"/>
      <c r="F370" s="3"/>
      <c r="G370" s="5" t="s">
        <v>1035</v>
      </c>
      <c r="H370"/>
      <c r="I370" s="24" t="s">
        <v>951</v>
      </c>
      <c r="J370" s="25" t="s">
        <v>952</v>
      </c>
      <c r="K370" s="211"/>
      <c r="L370" s="210"/>
      <c r="M370" s="210"/>
      <c r="N370" s="210"/>
      <c r="O370" s="206"/>
      <c r="P370" s="42"/>
      <c r="Q370" s="211"/>
      <c r="R370" s="210"/>
      <c r="S370" s="210"/>
      <c r="T370" s="210"/>
      <c r="U370" s="210"/>
      <c r="V370" s="241"/>
      <c r="W370" s="210"/>
      <c r="X370" s="224"/>
      <c r="Y370" s="251"/>
      <c r="Z370" s="251"/>
      <c r="AA370" s="251"/>
      <c r="AB370" s="210"/>
      <c r="AC370" s="211"/>
      <c r="AD370" s="210"/>
      <c r="AE370" s="210"/>
      <c r="AF370" s="210"/>
      <c r="AG370" s="210"/>
      <c r="AH370" s="210"/>
      <c r="AI370" s="224"/>
      <c r="AJ370" s="224"/>
      <c r="AK370" s="209"/>
      <c r="AL370" s="206"/>
      <c r="AM370" s="209"/>
      <c r="AN370" s="206"/>
      <c r="AX370" s="20"/>
      <c r="AY370" s="20"/>
    </row>
    <row r="371" spans="1:51" s="21" customFormat="1" x14ac:dyDescent="0.25">
      <c r="A371" s="3"/>
      <c r="B371" s="3"/>
      <c r="C371" s="3"/>
      <c r="D371" s="3"/>
      <c r="E371" s="3"/>
      <c r="F371" s="3"/>
      <c r="G371" s="10" t="s">
        <v>1035</v>
      </c>
      <c r="H371"/>
      <c r="I371" s="22" t="s">
        <v>953</v>
      </c>
      <c r="J371" s="23" t="s">
        <v>954</v>
      </c>
      <c r="K371" s="226">
        <f>+'0BJ PROGR. I-II Y III'!K370</f>
        <v>0</v>
      </c>
      <c r="L371" s="209">
        <f>+'0BJ PROGR. I-II Y III'!L369</f>
        <v>0</v>
      </c>
      <c r="M371" s="209">
        <f>+'0BJ PROGR. I-II Y III'!M369</f>
        <v>0</v>
      </c>
      <c r="N371" s="209">
        <f>+'0BJ PROGR. I-II Y III'!N369</f>
        <v>0</v>
      </c>
      <c r="O371" s="208">
        <f>SUM(K371:N371)</f>
        <v>0</v>
      </c>
      <c r="P371" s="42"/>
      <c r="Q371" s="226">
        <f>+'0BJ PROGR. I-II Y III'!Q369</f>
        <v>0</v>
      </c>
      <c r="R371" s="209">
        <f>+'0BJ PROGR. I-II Y III'!R369</f>
        <v>0</v>
      </c>
      <c r="S371" s="209">
        <f>+'0BJ PROGR. I-II Y III'!S369</f>
        <v>0</v>
      </c>
      <c r="T371" s="209">
        <f>+'0BJ PROGR. I-II Y III'!T369</f>
        <v>0</v>
      </c>
      <c r="U371" s="209">
        <f>+'0BJ PROGR. I-II Y III'!U369</f>
        <v>0</v>
      </c>
      <c r="V371" s="243">
        <f>+'0BJ PROGR. I-II Y III'!V369</f>
        <v>0</v>
      </c>
      <c r="W371" s="209">
        <f>+'0BJ PROGR. I-II Y III'!W369</f>
        <v>0</v>
      </c>
      <c r="X371" s="227">
        <f>+'0BJ PROGR. I-II Y III'!X369</f>
        <v>0</v>
      </c>
      <c r="Y371" s="250">
        <f>+'0BJ PROGR. I-II Y III'!Y369</f>
        <v>0</v>
      </c>
      <c r="Z371" s="250">
        <f>+'0BJ PROGR. I-II Y III'!Z369</f>
        <v>0</v>
      </c>
      <c r="AA371" s="250">
        <f>+'0BJ PROGR. I-II Y III'!AA369</f>
        <v>0</v>
      </c>
      <c r="AB371" s="209">
        <f>+'0BJ PROGR. I-II Y III'!AB369</f>
        <v>0</v>
      </c>
      <c r="AC371" s="226">
        <f>+'0BJ PROGR. I-II Y III'!AC369</f>
        <v>0</v>
      </c>
      <c r="AD371" s="209">
        <f>+'0BJ PROGR. I-II Y III'!AD369</f>
        <v>0</v>
      </c>
      <c r="AE371" s="209">
        <f>+'0BJ PROGR. I-II Y III'!AE369</f>
        <v>0</v>
      </c>
      <c r="AF371" s="209">
        <f>+'0BJ PROGR. I-II Y III'!AF369</f>
        <v>0</v>
      </c>
      <c r="AG371" s="209">
        <f>+'0BJ PROGR. I-II Y III'!AG369</f>
        <v>0</v>
      </c>
      <c r="AH371" s="209">
        <f>+'0BJ PROGR. I-II Y III'!AH369</f>
        <v>0</v>
      </c>
      <c r="AI371" s="227">
        <f>+'0BJ PROGR. I-II Y III'!AI369</f>
        <v>0</v>
      </c>
      <c r="AJ371" s="208">
        <f>+Q371+R371+S371+T371+U371++X371+AB371+AC371+AD371+AE371+AF371+AG371+AH371+AI371</f>
        <v>0</v>
      </c>
      <c r="AK371" s="209"/>
      <c r="AL371" s="208">
        <v>0</v>
      </c>
      <c r="AM371" s="209"/>
      <c r="AN371" s="208">
        <f>+O371+AJ371+AL371</f>
        <v>0</v>
      </c>
      <c r="AX371" s="20"/>
      <c r="AY371" s="20"/>
    </row>
    <row r="372" spans="1:51" s="21" customFormat="1" x14ac:dyDescent="0.25">
      <c r="A372" s="3"/>
      <c r="B372" s="3"/>
      <c r="C372" s="3"/>
      <c r="D372" s="3"/>
      <c r="E372" s="3" t="s">
        <v>14</v>
      </c>
      <c r="F372" s="3"/>
      <c r="G372" s="10" t="s">
        <v>1035</v>
      </c>
      <c r="H372"/>
      <c r="I372" s="22" t="s">
        <v>955</v>
      </c>
      <c r="J372" s="23" t="s">
        <v>956</v>
      </c>
      <c r="K372" s="226">
        <f>+'0BJ PROGR. I-II Y III'!K371</f>
        <v>0</v>
      </c>
      <c r="L372" s="209">
        <f>+'0BJ PROGR. I-II Y III'!L370</f>
        <v>0</v>
      </c>
      <c r="M372" s="209">
        <f>+'0BJ PROGR. I-II Y III'!M370</f>
        <v>0</v>
      </c>
      <c r="N372" s="209">
        <f>+'0BJ PROGR. I-II Y III'!N370</f>
        <v>0</v>
      </c>
      <c r="O372" s="208">
        <f>SUM(K372:N372)</f>
        <v>0</v>
      </c>
      <c r="P372" s="42"/>
      <c r="Q372" s="226">
        <f>+'0BJ PROGR. I-II Y III'!Q370</f>
        <v>0</v>
      </c>
      <c r="R372" s="209">
        <f>+'0BJ PROGR. I-II Y III'!R370</f>
        <v>0</v>
      </c>
      <c r="S372" s="209">
        <f>+'0BJ PROGR. I-II Y III'!S370</f>
        <v>0</v>
      </c>
      <c r="T372" s="209">
        <f>+'0BJ PROGR. I-II Y III'!T370</f>
        <v>0</v>
      </c>
      <c r="U372" s="209">
        <f>+'0BJ PROGR. I-II Y III'!U370</f>
        <v>0</v>
      </c>
      <c r="V372" s="243">
        <f>+'0BJ PROGR. I-II Y III'!V370</f>
        <v>0</v>
      </c>
      <c r="W372" s="209">
        <f>+'0BJ PROGR. I-II Y III'!W370</f>
        <v>0</v>
      </c>
      <c r="X372" s="227">
        <f>+'0BJ PROGR. I-II Y III'!X370</f>
        <v>0</v>
      </c>
      <c r="Y372" s="250">
        <f>+'0BJ PROGR. I-II Y III'!Y370</f>
        <v>0</v>
      </c>
      <c r="Z372" s="250">
        <f>+'0BJ PROGR. I-II Y III'!Z370</f>
        <v>0</v>
      </c>
      <c r="AA372" s="250">
        <f>+'0BJ PROGR. I-II Y III'!AA370</f>
        <v>0</v>
      </c>
      <c r="AB372" s="209">
        <f>+'0BJ PROGR. I-II Y III'!AB370</f>
        <v>0</v>
      </c>
      <c r="AC372" s="226">
        <f>+'0BJ PROGR. I-II Y III'!AC370</f>
        <v>0</v>
      </c>
      <c r="AD372" s="209">
        <f>+'0BJ PROGR. I-II Y III'!AD370</f>
        <v>0</v>
      </c>
      <c r="AE372" s="209">
        <f>+'0BJ PROGR. I-II Y III'!AE370</f>
        <v>0</v>
      </c>
      <c r="AF372" s="209">
        <f>+'0BJ PROGR. I-II Y III'!AF370</f>
        <v>0</v>
      </c>
      <c r="AG372" s="209">
        <f>+'0BJ PROGR. I-II Y III'!AG370</f>
        <v>0</v>
      </c>
      <c r="AH372" s="209">
        <f>+'0BJ PROGR. I-II Y III'!AH370</f>
        <v>0</v>
      </c>
      <c r="AI372" s="227">
        <f>+'0BJ PROGR. I-II Y III'!AI370</f>
        <v>0</v>
      </c>
      <c r="AJ372" s="208">
        <f>+Q372+R372+S372+T372+U372++X372+AB372+AC372+AD372+AE372+AF372+AG372+AH372+AI372</f>
        <v>0</v>
      </c>
      <c r="AK372" s="209"/>
      <c r="AL372" s="208">
        <v>0</v>
      </c>
      <c r="AM372" s="209"/>
      <c r="AN372" s="208">
        <f>+O372+AJ372+AL372</f>
        <v>0</v>
      </c>
      <c r="AX372" s="20"/>
      <c r="AY372" s="20"/>
    </row>
    <row r="373" spans="1:51" s="21" customFormat="1" ht="15.75" thickBot="1" x14ac:dyDescent="0.3">
      <c r="A373" s="3"/>
      <c r="B373" s="3"/>
      <c r="C373" s="3"/>
      <c r="D373" s="3"/>
      <c r="E373" s="3"/>
      <c r="F373" s="3"/>
      <c r="G373" s="10"/>
      <c r="H373"/>
      <c r="I373" s="22"/>
      <c r="J373" s="23"/>
      <c r="K373" s="226"/>
      <c r="L373" s="209"/>
      <c r="M373" s="209"/>
      <c r="N373" s="209"/>
      <c r="O373" s="208"/>
      <c r="P373" s="42"/>
      <c r="Q373" s="226"/>
      <c r="R373" s="209"/>
      <c r="S373" s="209"/>
      <c r="T373" s="209"/>
      <c r="U373" s="209"/>
      <c r="V373" s="243"/>
      <c r="W373" s="209"/>
      <c r="X373" s="227"/>
      <c r="Y373" s="250"/>
      <c r="Z373" s="250"/>
      <c r="AA373" s="250"/>
      <c r="AB373" s="209"/>
      <c r="AC373" s="226"/>
      <c r="AD373" s="209"/>
      <c r="AE373" s="209"/>
      <c r="AF373" s="209"/>
      <c r="AG373" s="209"/>
      <c r="AH373" s="209"/>
      <c r="AI373" s="227"/>
      <c r="AJ373" s="227"/>
      <c r="AK373" s="209"/>
      <c r="AL373" s="208"/>
      <c r="AM373" s="209"/>
      <c r="AN373" s="208"/>
      <c r="AX373" s="20"/>
      <c r="AY373" s="20"/>
    </row>
    <row r="374" spans="1:51" s="21" customFormat="1" ht="15.75" thickBot="1" x14ac:dyDescent="0.3">
      <c r="A374" s="192">
        <v>4</v>
      </c>
      <c r="B374" s="186" t="s">
        <v>1036</v>
      </c>
      <c r="C374" s="189"/>
      <c r="D374" s="189"/>
      <c r="E374" s="189"/>
      <c r="F374" s="189"/>
      <c r="G374" s="189"/>
      <c r="H374" s="193"/>
      <c r="I374" s="194"/>
      <c r="J374" s="195"/>
      <c r="K374" s="213">
        <f>SUM(K377:K378)</f>
        <v>0</v>
      </c>
      <c r="L374" s="213">
        <f>SUM(L377:L378)</f>
        <v>0</v>
      </c>
      <c r="M374" s="213">
        <f>SUM(M377:M378)</f>
        <v>0</v>
      </c>
      <c r="N374" s="213">
        <f>SUM(N377:N378)</f>
        <v>0</v>
      </c>
      <c r="O374" s="216">
        <f>SUM(O377:O378)</f>
        <v>0</v>
      </c>
      <c r="P374" s="42"/>
      <c r="Q374" s="213">
        <f t="shared" ref="Q374:W374" si="119">SUM(Q377:Q378)</f>
        <v>0</v>
      </c>
      <c r="R374" s="215">
        <f t="shared" si="119"/>
        <v>0</v>
      </c>
      <c r="S374" s="215">
        <f t="shared" si="119"/>
        <v>0</v>
      </c>
      <c r="T374" s="215">
        <f>SUM(T377:T378)</f>
        <v>0</v>
      </c>
      <c r="U374" s="215">
        <f t="shared" si="119"/>
        <v>0</v>
      </c>
      <c r="V374" s="245">
        <f t="shared" si="119"/>
        <v>0</v>
      </c>
      <c r="W374" s="215">
        <f t="shared" si="119"/>
        <v>0</v>
      </c>
      <c r="X374" s="228">
        <f t="shared" ref="X374:AI374" si="120">SUM(X377:X378)</f>
        <v>0</v>
      </c>
      <c r="Y374" s="253">
        <f t="shared" si="120"/>
        <v>0</v>
      </c>
      <c r="Z374" s="253">
        <f t="shared" si="120"/>
        <v>0</v>
      </c>
      <c r="AA374" s="253">
        <f t="shared" si="120"/>
        <v>0</v>
      </c>
      <c r="AB374" s="215">
        <f t="shared" si="120"/>
        <v>0</v>
      </c>
      <c r="AC374" s="213">
        <f t="shared" si="120"/>
        <v>0</v>
      </c>
      <c r="AD374" s="215">
        <f t="shared" si="120"/>
        <v>0</v>
      </c>
      <c r="AE374" s="215">
        <f t="shared" si="120"/>
        <v>0</v>
      </c>
      <c r="AF374" s="215">
        <f t="shared" si="120"/>
        <v>0</v>
      </c>
      <c r="AG374" s="215">
        <f t="shared" si="120"/>
        <v>0</v>
      </c>
      <c r="AH374" s="215">
        <f t="shared" si="120"/>
        <v>0</v>
      </c>
      <c r="AI374" s="228">
        <f t="shared" si="120"/>
        <v>0</v>
      </c>
      <c r="AJ374" s="228">
        <f>SUM(AJ377:AJ378)</f>
        <v>0</v>
      </c>
      <c r="AK374" s="209"/>
      <c r="AL374" s="216">
        <f>SUM(AL377:AL378)</f>
        <v>11200000</v>
      </c>
      <c r="AM374" s="209"/>
      <c r="AN374" s="216">
        <f>SUM(AN377:AN378)</f>
        <v>11200000</v>
      </c>
      <c r="AX374" s="20"/>
      <c r="AY374" s="20"/>
    </row>
    <row r="375" spans="1:51" s="21" customFormat="1" x14ac:dyDescent="0.25">
      <c r="H375"/>
      <c r="I375" s="24">
        <v>9</v>
      </c>
      <c r="J375" s="25" t="s">
        <v>196</v>
      </c>
      <c r="K375" s="211"/>
      <c r="L375" s="210"/>
      <c r="M375" s="210"/>
      <c r="N375" s="210"/>
      <c r="O375" s="206"/>
      <c r="P375" s="42"/>
      <c r="Q375" s="211"/>
      <c r="R375" s="210"/>
      <c r="S375" s="210"/>
      <c r="T375" s="210"/>
      <c r="U375" s="210"/>
      <c r="V375" s="241"/>
      <c r="W375" s="210"/>
      <c r="X375" s="224"/>
      <c r="Y375" s="251"/>
      <c r="Z375" s="251"/>
      <c r="AA375" s="251"/>
      <c r="AB375" s="210"/>
      <c r="AC375" s="211"/>
      <c r="AD375" s="210"/>
      <c r="AE375" s="210"/>
      <c r="AF375" s="210"/>
      <c r="AG375" s="210"/>
      <c r="AH375" s="210"/>
      <c r="AI375" s="224"/>
      <c r="AJ375" s="224"/>
      <c r="AK375" s="209"/>
      <c r="AL375" s="206"/>
      <c r="AM375" s="209"/>
      <c r="AN375" s="206"/>
      <c r="AX375" s="20"/>
      <c r="AY375" s="20"/>
    </row>
    <row r="376" spans="1:51" s="21" customFormat="1" x14ac:dyDescent="0.25">
      <c r="A376" s="3"/>
      <c r="B376" s="3"/>
      <c r="C376" s="3"/>
      <c r="D376" s="3"/>
      <c r="E376" s="3"/>
      <c r="F376" s="3"/>
      <c r="H376"/>
      <c r="I376" s="24" t="s">
        <v>957</v>
      </c>
      <c r="J376" s="25" t="s">
        <v>958</v>
      </c>
      <c r="K376" s="211"/>
      <c r="L376" s="210"/>
      <c r="M376" s="210"/>
      <c r="N376" s="210"/>
      <c r="O376" s="206"/>
      <c r="P376" s="42"/>
      <c r="Q376" s="211"/>
      <c r="R376" s="210"/>
      <c r="S376" s="210"/>
      <c r="T376" s="210"/>
      <c r="U376" s="210"/>
      <c r="V376" s="241"/>
      <c r="W376" s="210"/>
      <c r="X376" s="224"/>
      <c r="Y376" s="251"/>
      <c r="Z376" s="251"/>
      <c r="AA376" s="251"/>
      <c r="AB376" s="210"/>
      <c r="AC376" s="211"/>
      <c r="AD376" s="210"/>
      <c r="AE376" s="210"/>
      <c r="AF376" s="210"/>
      <c r="AG376" s="210"/>
      <c r="AH376" s="210"/>
      <c r="AI376" s="224"/>
      <c r="AJ376" s="224"/>
      <c r="AK376" s="209"/>
      <c r="AL376" s="206"/>
      <c r="AM376" s="209"/>
      <c r="AN376" s="206"/>
      <c r="AX376" s="20"/>
      <c r="AY376" s="20"/>
    </row>
    <row r="377" spans="1:51" s="21" customFormat="1" x14ac:dyDescent="0.25">
      <c r="A377" s="3"/>
      <c r="B377" s="3"/>
      <c r="C377" s="3"/>
      <c r="D377" s="3"/>
      <c r="E377" s="3"/>
      <c r="F377" s="3"/>
      <c r="G377" s="10">
        <v>4</v>
      </c>
      <c r="H377"/>
      <c r="I377" s="22" t="s">
        <v>959</v>
      </c>
      <c r="J377" s="23" t="s">
        <v>960</v>
      </c>
      <c r="K377" s="226">
        <f>+'0BJ PROGR. I-II Y III'!K375</f>
        <v>0</v>
      </c>
      <c r="L377" s="209">
        <f>+'0BJ PROGR. I-II Y III'!L374</f>
        <v>0</v>
      </c>
      <c r="M377" s="209">
        <f>+'0BJ PROGR. I-II Y III'!M374</f>
        <v>0</v>
      </c>
      <c r="N377" s="209">
        <f>+'0BJ PROGR. I-II Y III'!N374</f>
        <v>0</v>
      </c>
      <c r="O377" s="208">
        <f>SUM(K377:N377)</f>
        <v>0</v>
      </c>
      <c r="P377" s="42"/>
      <c r="Q377" s="226">
        <f>+'0BJ PROGR. I-II Y III'!Q374</f>
        <v>0</v>
      </c>
      <c r="R377" s="209">
        <f>+'0BJ PROGR. I-II Y III'!R374</f>
        <v>0</v>
      </c>
      <c r="S377" s="209">
        <f>+'0BJ PROGR. I-II Y III'!S374</f>
        <v>0</v>
      </c>
      <c r="T377" s="209">
        <f>+'0BJ PROGR. I-II Y III'!T374</f>
        <v>0</v>
      </c>
      <c r="U377" s="209">
        <f>+'0BJ PROGR. I-II Y III'!U374</f>
        <v>0</v>
      </c>
      <c r="V377" s="243">
        <f>+'0BJ PROGR. I-II Y III'!V374</f>
        <v>0</v>
      </c>
      <c r="W377" s="209">
        <f>+'0BJ PROGR. I-II Y III'!W374</f>
        <v>0</v>
      </c>
      <c r="X377" s="227">
        <f>+'0BJ PROGR. I-II Y III'!X374</f>
        <v>0</v>
      </c>
      <c r="Y377" s="250">
        <f>+'0BJ PROGR. I-II Y III'!Y374</f>
        <v>0</v>
      </c>
      <c r="Z377" s="250">
        <f>+'0BJ PROGR. I-II Y III'!Z374</f>
        <v>0</v>
      </c>
      <c r="AA377" s="250">
        <f>+'0BJ PROGR. I-II Y III'!AA374</f>
        <v>0</v>
      </c>
      <c r="AB377" s="209">
        <f>+'0BJ PROGR. I-II Y III'!AB374</f>
        <v>0</v>
      </c>
      <c r="AC377" s="226">
        <f>+'0BJ PROGR. I-II Y III'!AC374</f>
        <v>0</v>
      </c>
      <c r="AD377" s="209">
        <f>+'0BJ PROGR. I-II Y III'!AD374</f>
        <v>0</v>
      </c>
      <c r="AE377" s="209">
        <f>+'0BJ PROGR. I-II Y III'!AE374</f>
        <v>0</v>
      </c>
      <c r="AF377" s="209">
        <f>+'0BJ PROGR. I-II Y III'!AF374</f>
        <v>0</v>
      </c>
      <c r="AG377" s="209">
        <f>+'0BJ PROGR. I-II Y III'!AG374</f>
        <v>0</v>
      </c>
      <c r="AH377" s="209">
        <f>+'0BJ PROGR. I-II Y III'!AH374</f>
        <v>0</v>
      </c>
      <c r="AI377" s="227">
        <f>+'0BJ PROGR. I-II Y III'!AI374</f>
        <v>0</v>
      </c>
      <c r="AJ377" s="208">
        <f>+Q377+R377+S377+T377+U377++X377+AB377+AC377+AD377+AE377+AF377+AG377+AH377+AI377</f>
        <v>0</v>
      </c>
      <c r="AK377" s="209"/>
      <c r="AL377" s="208">
        <f>+'DETALLE PROG. III'!D381</f>
        <v>11200000</v>
      </c>
      <c r="AM377" s="209"/>
      <c r="AN377" s="208">
        <f>+O377+AJ377+AL377</f>
        <v>11200000</v>
      </c>
      <c r="AX377" s="20"/>
      <c r="AY377" s="20"/>
    </row>
    <row r="378" spans="1:51" s="21" customFormat="1" x14ac:dyDescent="0.25">
      <c r="A378"/>
      <c r="B378"/>
      <c r="C378"/>
      <c r="D378"/>
      <c r="E378"/>
      <c r="F378"/>
      <c r="G378" s="10">
        <v>4</v>
      </c>
      <c r="H378"/>
      <c r="I378" s="22" t="s">
        <v>961</v>
      </c>
      <c r="J378" s="23" t="s">
        <v>962</v>
      </c>
      <c r="K378" s="226">
        <f>+'0BJ PROGR. I-II Y III'!K376</f>
        <v>0</v>
      </c>
      <c r="L378" s="209">
        <f>+'0BJ PROGR. I-II Y III'!L375</f>
        <v>0</v>
      </c>
      <c r="M378" s="209">
        <f>+'0BJ PROGR. I-II Y III'!M375</f>
        <v>0</v>
      </c>
      <c r="N378" s="209">
        <f>+'0BJ PROGR. I-II Y III'!N375</f>
        <v>0</v>
      </c>
      <c r="O378" s="208">
        <f>SUM(K378:N378)</f>
        <v>0</v>
      </c>
      <c r="P378" s="42"/>
      <c r="Q378" s="226">
        <f>+'0BJ PROGR. I-II Y III'!Q375</f>
        <v>0</v>
      </c>
      <c r="R378" s="209">
        <f>+'0BJ PROGR. I-II Y III'!R375</f>
        <v>0</v>
      </c>
      <c r="S378" s="209">
        <f>+'0BJ PROGR. I-II Y III'!S375</f>
        <v>0</v>
      </c>
      <c r="T378" s="209">
        <f>+'0BJ PROGR. I-II Y III'!T375</f>
        <v>0</v>
      </c>
      <c r="U378" s="209">
        <f>+'0BJ PROGR. I-II Y III'!U375</f>
        <v>0</v>
      </c>
      <c r="V378" s="243">
        <f>+'0BJ PROGR. I-II Y III'!V375</f>
        <v>0</v>
      </c>
      <c r="W378" s="209">
        <f>+'0BJ PROGR. I-II Y III'!W375</f>
        <v>0</v>
      </c>
      <c r="X378" s="227">
        <f>+'0BJ PROGR. I-II Y III'!X375</f>
        <v>0</v>
      </c>
      <c r="Y378" s="250">
        <f>+'0BJ PROGR. I-II Y III'!Y375</f>
        <v>0</v>
      </c>
      <c r="Z378" s="250">
        <f>+'0BJ PROGR. I-II Y III'!Z375</f>
        <v>0</v>
      </c>
      <c r="AA378" s="250">
        <f>+'0BJ PROGR. I-II Y III'!AA375</f>
        <v>0</v>
      </c>
      <c r="AB378" s="209">
        <f>+'0BJ PROGR. I-II Y III'!AB375</f>
        <v>0</v>
      </c>
      <c r="AC378" s="226">
        <f>+'0BJ PROGR. I-II Y III'!AC375</f>
        <v>0</v>
      </c>
      <c r="AD378" s="209">
        <f>+'0BJ PROGR. I-II Y III'!AD375</f>
        <v>0</v>
      </c>
      <c r="AE378" s="209">
        <f>+'0BJ PROGR. I-II Y III'!AE375</f>
        <v>0</v>
      </c>
      <c r="AF378" s="209">
        <f>+'0BJ PROGR. I-II Y III'!AF375</f>
        <v>0</v>
      </c>
      <c r="AG378" s="209">
        <f>+'0BJ PROGR. I-II Y III'!AG375</f>
        <v>0</v>
      </c>
      <c r="AH378" s="209">
        <f>+'0BJ PROGR. I-II Y III'!AH375</f>
        <v>0</v>
      </c>
      <c r="AI378" s="227">
        <f>+'0BJ PROGR. I-II Y III'!AI375</f>
        <v>0</v>
      </c>
      <c r="AJ378" s="208">
        <f>+Q378+R378+S378+T378+U378++X378+AB378+AC378+AD378+AE378+AF378+AG378+AH378+AI378</f>
        <v>0</v>
      </c>
      <c r="AK378" s="209"/>
      <c r="AL378" s="208">
        <v>0</v>
      </c>
      <c r="AM378" s="209"/>
      <c r="AN378" s="208">
        <f>+O378+AJ378+AL378</f>
        <v>0</v>
      </c>
      <c r="AX378" s="20"/>
      <c r="AY378" s="20"/>
    </row>
    <row r="379" spans="1:51" s="21" customFormat="1" ht="15.75" thickBot="1" x14ac:dyDescent="0.3">
      <c r="A379"/>
      <c r="B379"/>
      <c r="C379"/>
      <c r="D379"/>
      <c r="E379"/>
      <c r="F379"/>
      <c r="G379"/>
      <c r="H379"/>
      <c r="I379" s="19"/>
      <c r="J379" s="20"/>
      <c r="K379" s="226"/>
      <c r="L379" s="209"/>
      <c r="M379" s="209"/>
      <c r="N379" s="209"/>
      <c r="O379" s="208"/>
      <c r="P379" s="42"/>
      <c r="Q379" s="226"/>
      <c r="R379" s="209"/>
      <c r="S379" s="209"/>
      <c r="T379" s="209"/>
      <c r="U379" s="209"/>
      <c r="V379" s="243"/>
      <c r="W379" s="209"/>
      <c r="X379" s="227"/>
      <c r="Y379" s="250"/>
      <c r="Z379" s="250"/>
      <c r="AA379" s="250"/>
      <c r="AB379" s="209"/>
      <c r="AC379" s="226"/>
      <c r="AD379" s="209"/>
      <c r="AE379" s="209"/>
      <c r="AF379" s="209"/>
      <c r="AG379" s="209"/>
      <c r="AH379" s="209"/>
      <c r="AI379" s="227"/>
      <c r="AJ379" s="227"/>
      <c r="AK379" s="209"/>
      <c r="AL379" s="208"/>
      <c r="AM379" s="209"/>
      <c r="AN379" s="208"/>
      <c r="AX379" s="20"/>
      <c r="AY379" s="20"/>
    </row>
    <row r="380" spans="1:51" s="21" customFormat="1" ht="15.75" thickBot="1" x14ac:dyDescent="0.3">
      <c r="A380" s="231" t="s">
        <v>1558</v>
      </c>
      <c r="B380" s="193"/>
      <c r="C380" s="193"/>
      <c r="D380" s="193"/>
      <c r="E380" s="193"/>
      <c r="F380" s="193"/>
      <c r="G380" s="193"/>
      <c r="H380" s="193"/>
      <c r="I380" s="230"/>
      <c r="J380" s="230"/>
      <c r="K380" s="213">
        <f>+K8+K251+K321+K374</f>
        <v>1041720725.8258609</v>
      </c>
      <c r="L380" s="215">
        <f>+L8+L251+L321+L374</f>
        <v>35074258.176509999</v>
      </c>
      <c r="M380" s="215">
        <f>+M8+M251+M321+M374</f>
        <v>43455000</v>
      </c>
      <c r="N380" s="215">
        <f>+N8+N251+N321+N374</f>
        <v>253614104.81999999</v>
      </c>
      <c r="O380" s="216">
        <f>+O8+O251+O321+O374</f>
        <v>1373864088.8223708</v>
      </c>
      <c r="P380" s="42"/>
      <c r="Q380" s="213">
        <f>+Q8+Q251+Q321+Q374</f>
        <v>16045277.962480864</v>
      </c>
      <c r="R380" s="215">
        <f t="shared" ref="R380:W380" si="121">+R8+R251+R321+R374</f>
        <v>404799999.9951781</v>
      </c>
      <c r="S380" s="215">
        <f t="shared" si="121"/>
        <v>874947</v>
      </c>
      <c r="T380" s="215">
        <f>+T8+T251+T321+T374</f>
        <v>0</v>
      </c>
      <c r="U380" s="215">
        <f t="shared" si="121"/>
        <v>0</v>
      </c>
      <c r="V380" s="245">
        <f t="shared" si="121"/>
        <v>63638188.981837958</v>
      </c>
      <c r="W380" s="215">
        <f t="shared" si="121"/>
        <v>12217695.720000001</v>
      </c>
      <c r="X380" s="228">
        <f t="shared" ref="X380:AI380" si="122">+X8+X251+X321+X374</f>
        <v>75855884.701837957</v>
      </c>
      <c r="Y380" s="253">
        <f>+Y8+Y251+Y321+Y374</f>
        <v>31248125.652512267</v>
      </c>
      <c r="Z380" s="253">
        <f t="shared" si="122"/>
        <v>737200</v>
      </c>
      <c r="AA380" s="253">
        <f t="shared" si="122"/>
        <v>102387600</v>
      </c>
      <c r="AB380" s="215">
        <f>+AB8+AB251+AB321+AB374</f>
        <v>134372925.65251228</v>
      </c>
      <c r="AC380" s="213">
        <f t="shared" si="122"/>
        <v>599700</v>
      </c>
      <c r="AD380" s="215">
        <f t="shared" si="122"/>
        <v>66870000</v>
      </c>
      <c r="AE380" s="215">
        <f t="shared" si="122"/>
        <v>0</v>
      </c>
      <c r="AF380" s="215">
        <f t="shared" si="122"/>
        <v>27296865.09720521</v>
      </c>
      <c r="AG380" s="215">
        <f t="shared" si="122"/>
        <v>0</v>
      </c>
      <c r="AH380" s="215">
        <f t="shared" si="122"/>
        <v>2500000</v>
      </c>
      <c r="AI380" s="228">
        <f t="shared" si="122"/>
        <v>0</v>
      </c>
      <c r="AJ380" s="216">
        <f>+Q380+R380+S380+T380+U380++X380+AB380+AC380+AD380+AE380+AF380+AG380+AH380+AI380</f>
        <v>729215600.40921438</v>
      </c>
      <c r="AK380" s="209"/>
      <c r="AL380" s="216">
        <f>+AL8+AL251+AL321+AL374</f>
        <v>1918405661.7487144</v>
      </c>
      <c r="AM380" s="209"/>
      <c r="AN380" s="216">
        <f>+AN8+AN251+AN321+AN374+0.02</f>
        <v>4021485351.0002999</v>
      </c>
      <c r="AX380" s="20"/>
      <c r="AY380" s="20"/>
    </row>
    <row r="381" spans="1:51" s="21" customFormat="1" x14ac:dyDescent="0.25">
      <c r="A381"/>
      <c r="B381"/>
      <c r="C381"/>
      <c r="D381"/>
      <c r="E381"/>
      <c r="F381"/>
      <c r="G381"/>
      <c r="H381"/>
      <c r="I381" s="19"/>
      <c r="J381" s="20"/>
      <c r="K381" s="209">
        <f>+'0BJ PROGR. I-II Y III'!K378</f>
        <v>1085175725.4758608</v>
      </c>
      <c r="L381" s="209">
        <f>+'0BJ PROGR. I-II Y III'!L377</f>
        <v>35074258.176509999</v>
      </c>
      <c r="M381" s="209">
        <f>+'0BJ PROGR. I-II Y III'!M377</f>
        <v>43455000</v>
      </c>
      <c r="N381" s="209">
        <f>+'0BJ PROGR. I-II Y III'!N377</f>
        <v>253614104.81999999</v>
      </c>
      <c r="O381" s="209">
        <f>+'0BJ PROGR. I-II Y III'!O377</f>
        <v>1373864088.8223708</v>
      </c>
      <c r="P381" s="42"/>
      <c r="Q381" s="209">
        <f>+'0BJ PROGR. I-II Y III'!Q377</f>
        <v>16045277.962480862</v>
      </c>
      <c r="R381" s="209">
        <f>+'0BJ PROGR. I-II Y III'!R377</f>
        <v>404799999.9951781</v>
      </c>
      <c r="S381" s="209">
        <f>+'0BJ PROGR. I-II Y III'!S377</f>
        <v>874947</v>
      </c>
      <c r="T381" s="209">
        <f>+'0BJ PROGR. I-II Y III'!T377</f>
        <v>0</v>
      </c>
      <c r="U381" s="209">
        <f>+'0BJ PROGR. I-II Y III'!U377</f>
        <v>0</v>
      </c>
      <c r="V381" s="209">
        <f>+'0BJ PROGR. I-II Y III'!V377</f>
        <v>63638188.981837966</v>
      </c>
      <c r="W381" s="209">
        <f>+'0BJ PROGR. I-II Y III'!W377</f>
        <v>12217695.720000001</v>
      </c>
      <c r="X381" s="209">
        <f>+'0BJ PROGR. I-II Y III'!X377</f>
        <v>75855884.701837972</v>
      </c>
      <c r="Y381" s="209">
        <f>+'0BJ PROGR. I-II Y III'!Y377</f>
        <v>31248125.652512267</v>
      </c>
      <c r="Z381" s="209">
        <f>+'0BJ PROGR. I-II Y III'!Z377</f>
        <v>737200</v>
      </c>
      <c r="AA381" s="209">
        <f>+'0BJ PROGR. I-II Y III'!AA377</f>
        <v>102387600</v>
      </c>
      <c r="AB381" s="209">
        <f>+'0BJ PROGR. I-II Y III'!AB377</f>
        <v>134372925.65251225</v>
      </c>
      <c r="AC381" s="209">
        <f>+'0BJ PROGR. I-II Y III'!AC377</f>
        <v>599700</v>
      </c>
      <c r="AD381" s="209">
        <f>+'0BJ PROGR. I-II Y III'!AD377</f>
        <v>66870000</v>
      </c>
      <c r="AE381" s="209">
        <f>+'0BJ PROGR. I-II Y III'!AE377</f>
        <v>0</v>
      </c>
      <c r="AF381" s="209">
        <f>+'0BJ PROGR. I-II Y III'!AF377</f>
        <v>27296865.09720521</v>
      </c>
      <c r="AG381" s="209">
        <f>+'0BJ PROGR. I-II Y III'!AG377</f>
        <v>0</v>
      </c>
      <c r="AH381" s="209">
        <f>+'0BJ PROGR. I-II Y III'!AH377</f>
        <v>2500000</v>
      </c>
      <c r="AI381" s="209">
        <f>+'0BJ PROGR. I-II Y III'!AI377</f>
        <v>0</v>
      </c>
      <c r="AJ381" s="209">
        <f>+'0BJ PROGR. I-II Y III'!AJ377</f>
        <v>729215600.40921426</v>
      </c>
      <c r="AK381" s="209"/>
      <c r="AL381" s="209">
        <f>+'DETALLE PROG. III'!D33</f>
        <v>1918405661.7487144</v>
      </c>
      <c r="AM381" s="209"/>
      <c r="AN381" s="209">
        <f>+'DETALLE PROG. III'!D388</f>
        <v>4021485351.0002999</v>
      </c>
      <c r="AX381" s="20"/>
      <c r="AY381" s="20"/>
    </row>
    <row r="382" spans="1:51" s="21" customFormat="1" x14ac:dyDescent="0.25">
      <c r="A382"/>
      <c r="B382"/>
      <c r="C382"/>
      <c r="D382"/>
      <c r="E382"/>
      <c r="F382"/>
      <c r="G382"/>
      <c r="H382"/>
      <c r="I382" s="19"/>
      <c r="J382" s="20"/>
      <c r="K382" s="209"/>
      <c r="L382" s="209"/>
      <c r="M382" s="209"/>
      <c r="N382" s="209"/>
      <c r="O382" s="209">
        <f>+O380-O381</f>
        <v>0</v>
      </c>
      <c r="P382" s="42"/>
      <c r="Q382" s="209">
        <f t="shared" ref="Q382:AJ382" si="123">+Q380-Q381</f>
        <v>0</v>
      </c>
      <c r="R382" s="209">
        <f t="shared" si="123"/>
        <v>0</v>
      </c>
      <c r="S382" s="209">
        <f t="shared" si="123"/>
        <v>0</v>
      </c>
      <c r="T382" s="209">
        <f t="shared" si="123"/>
        <v>0</v>
      </c>
      <c r="U382" s="209">
        <f t="shared" si="123"/>
        <v>0</v>
      </c>
      <c r="V382" s="209">
        <f t="shared" si="123"/>
        <v>0</v>
      </c>
      <c r="W382" s="209">
        <f t="shared" si="123"/>
        <v>0</v>
      </c>
      <c r="X382" s="209">
        <f t="shared" si="123"/>
        <v>0</v>
      </c>
      <c r="Y382" s="209">
        <f t="shared" si="123"/>
        <v>0</v>
      </c>
      <c r="Z382" s="209">
        <f t="shared" si="123"/>
        <v>0</v>
      </c>
      <c r="AA382" s="209">
        <f t="shared" si="123"/>
        <v>0</v>
      </c>
      <c r="AB382" s="209">
        <f t="shared" si="123"/>
        <v>0</v>
      </c>
      <c r="AC382" s="209">
        <f t="shared" si="123"/>
        <v>0</v>
      </c>
      <c r="AD382" s="209">
        <f t="shared" si="123"/>
        <v>0</v>
      </c>
      <c r="AE382" s="209">
        <f t="shared" si="123"/>
        <v>0</v>
      </c>
      <c r="AF382" s="209">
        <f t="shared" si="123"/>
        <v>0</v>
      </c>
      <c r="AG382" s="209">
        <f t="shared" si="123"/>
        <v>0</v>
      </c>
      <c r="AH382" s="209">
        <f t="shared" si="123"/>
        <v>0</v>
      </c>
      <c r="AI382" s="209">
        <f t="shared" si="123"/>
        <v>0</v>
      </c>
      <c r="AJ382" s="209">
        <f t="shared" si="123"/>
        <v>0</v>
      </c>
      <c r="AK382" s="209"/>
      <c r="AL382" s="209">
        <f>+AL381-AL380</f>
        <v>0</v>
      </c>
      <c r="AM382" s="209"/>
      <c r="AN382" s="209">
        <f>+AN380-AN381</f>
        <v>0</v>
      </c>
      <c r="AX382" s="20"/>
      <c r="AY382" s="20"/>
    </row>
  </sheetData>
  <mergeCells count="6">
    <mergeCell ref="K6:O6"/>
    <mergeCell ref="Q6:AJ6"/>
    <mergeCell ref="A6:F6"/>
    <mergeCell ref="B321:F321"/>
    <mergeCell ref="C293:F293"/>
    <mergeCell ref="B251:F251"/>
  </mergeCells>
  <pageMargins left="0.11811023622047245" right="0.11811023622047245" top="0.15748031496062992" bottom="0.78740157480314965" header="0.31496062992125984" footer="0.70866141732283472"/>
  <pageSetup scale="64" orientation="landscape" r:id="rId1"/>
  <headerFooter>
    <oddHeader xml:space="preserve">&amp;R
</oddHeader>
    <oddFooter>&amp;R&amp;G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61.42578125" customWidth="1"/>
    <col min="2" max="3" width="20.85546875" style="178" customWidth="1"/>
    <col min="4" max="4" width="15.42578125" style="178" customWidth="1"/>
  </cols>
  <sheetData>
    <row r="1" spans="1:5" x14ac:dyDescent="0.25">
      <c r="A1" s="843" t="s">
        <v>1582</v>
      </c>
      <c r="B1" s="843"/>
      <c r="C1" s="392"/>
    </row>
    <row r="2" spans="1:5" x14ac:dyDescent="0.25">
      <c r="A2" s="392"/>
      <c r="B2" s="392"/>
      <c r="C2" s="392"/>
      <c r="D2" s="178">
        <f>SUM(B3:B52)</f>
        <v>2090848968.6453683</v>
      </c>
    </row>
    <row r="3" spans="1:5" x14ac:dyDescent="0.25">
      <c r="A3" s="392"/>
      <c r="B3" s="392"/>
      <c r="C3" s="473">
        <f>SUM(B4:B12)</f>
        <v>138000000</v>
      </c>
      <c r="D3" s="178">
        <f>+'DETALLE PROG. III'!D33</f>
        <v>1918405661.7487144</v>
      </c>
    </row>
    <row r="4" spans="1:5" x14ac:dyDescent="0.25">
      <c r="A4" s="406" t="s">
        <v>1583</v>
      </c>
      <c r="B4" s="178">
        <v>3000000</v>
      </c>
      <c r="C4" s="178">
        <f>+'DETALLE PROG. III'!D34</f>
        <v>0</v>
      </c>
      <c r="D4" s="178">
        <f>+D3-D2</f>
        <v>-172443306.89665389</v>
      </c>
      <c r="E4" t="s">
        <v>1584</v>
      </c>
    </row>
    <row r="5" spans="1:5" x14ac:dyDescent="0.25">
      <c r="A5" s="406" t="s">
        <v>1585</v>
      </c>
      <c r="B5" s="178">
        <v>3000000</v>
      </c>
      <c r="C5" s="178">
        <f>+C4-C3</f>
        <v>-138000000</v>
      </c>
      <c r="D5" s="178" t="e">
        <f>+'DETALLE PROG. III'!#REF!</f>
        <v>#REF!</v>
      </c>
    </row>
    <row r="6" spans="1:5" x14ac:dyDescent="0.25">
      <c r="A6" s="406" t="s">
        <v>1586</v>
      </c>
      <c r="B6" s="178">
        <v>3000000</v>
      </c>
    </row>
    <row r="7" spans="1:5" x14ac:dyDescent="0.25">
      <c r="A7" s="406" t="s">
        <v>1587</v>
      </c>
      <c r="B7" s="472">
        <v>47000000</v>
      </c>
      <c r="C7" s="472" t="s">
        <v>1588</v>
      </c>
    </row>
    <row r="8" spans="1:5" x14ac:dyDescent="0.25">
      <c r="A8" s="406" t="s">
        <v>1589</v>
      </c>
      <c r="B8" s="178">
        <v>20000000</v>
      </c>
    </row>
    <row r="9" spans="1:5" x14ac:dyDescent="0.25">
      <c r="A9" s="406" t="s">
        <v>1590</v>
      </c>
      <c r="B9" s="178">
        <v>50000000</v>
      </c>
    </row>
    <row r="10" spans="1:5" x14ac:dyDescent="0.25">
      <c r="A10" t="s">
        <v>1591</v>
      </c>
      <c r="B10" s="178">
        <v>5000000</v>
      </c>
    </row>
    <row r="11" spans="1:5" x14ac:dyDescent="0.25">
      <c r="A11" t="s">
        <v>1592</v>
      </c>
      <c r="B11" s="178">
        <v>2000000</v>
      </c>
    </row>
    <row r="12" spans="1:5" x14ac:dyDescent="0.25">
      <c r="A12" t="s">
        <v>1593</v>
      </c>
      <c r="B12" s="178">
        <v>5000000</v>
      </c>
    </row>
    <row r="13" spans="1:5" x14ac:dyDescent="0.25">
      <c r="A13" s="406" t="s">
        <v>1594</v>
      </c>
      <c r="B13" s="178">
        <v>2000000</v>
      </c>
    </row>
    <row r="14" spans="1:5" x14ac:dyDescent="0.25">
      <c r="A14" t="s">
        <v>1595</v>
      </c>
      <c r="B14" s="178">
        <v>5000000</v>
      </c>
    </row>
    <row r="16" spans="1:5" x14ac:dyDescent="0.25">
      <c r="C16" s="178">
        <f>SUM(B17:B23)</f>
        <v>1188607084.9953685</v>
      </c>
    </row>
    <row r="17" spans="1:6" x14ac:dyDescent="0.25">
      <c r="A17" s="406" t="s">
        <v>1596</v>
      </c>
      <c r="B17" s="178">
        <v>590346943.73536837</v>
      </c>
      <c r="C17" s="178">
        <f>+'DETALLE PROG. III'!D36</f>
        <v>1736404184.793952</v>
      </c>
    </row>
    <row r="18" spans="1:6" x14ac:dyDescent="0.25">
      <c r="A18" s="406" t="s">
        <v>1488</v>
      </c>
      <c r="B18" s="178">
        <v>82603654</v>
      </c>
      <c r="C18" s="178">
        <f>+C16-C17</f>
        <v>-547797099.79858351</v>
      </c>
    </row>
    <row r="19" spans="1:6" x14ac:dyDescent="0.25">
      <c r="A19" s="406" t="s">
        <v>1489</v>
      </c>
      <c r="B19" s="178">
        <v>40000000</v>
      </c>
    </row>
    <row r="20" spans="1:6" x14ac:dyDescent="0.25">
      <c r="A20" s="406" t="s">
        <v>1490</v>
      </c>
      <c r="B20" s="178">
        <v>438513887.25999999</v>
      </c>
    </row>
    <row r="21" spans="1:6" x14ac:dyDescent="0.25">
      <c r="A21" s="406" t="s">
        <v>1597</v>
      </c>
      <c r="B21" s="178">
        <v>3000000</v>
      </c>
    </row>
    <row r="22" spans="1:6" x14ac:dyDescent="0.25">
      <c r="A22" t="s">
        <v>1494</v>
      </c>
      <c r="B22" s="178">
        <v>25142600</v>
      </c>
    </row>
    <row r="23" spans="1:6" x14ac:dyDescent="0.25">
      <c r="A23" t="s">
        <v>1598</v>
      </c>
      <c r="B23" s="178">
        <v>9000000</v>
      </c>
    </row>
    <row r="27" spans="1:6" x14ac:dyDescent="0.25">
      <c r="C27" s="178">
        <f>SUM(B28:B51)</f>
        <v>757241883.64999998</v>
      </c>
    </row>
    <row r="28" spans="1:6" x14ac:dyDescent="0.25">
      <c r="A28" s="406" t="s">
        <v>1495</v>
      </c>
      <c r="B28" s="178">
        <v>9900000</v>
      </c>
      <c r="C28" s="178">
        <f>+'DETALLE PROG. III'!D228</f>
        <v>170801476.95476234</v>
      </c>
      <c r="F28" s="178"/>
    </row>
    <row r="29" spans="1:6" x14ac:dyDescent="0.25">
      <c r="A29" s="406" t="s">
        <v>1599</v>
      </c>
      <c r="B29" s="178">
        <v>47000000</v>
      </c>
      <c r="C29" s="178">
        <f>+C27-C28</f>
        <v>586440406.69523764</v>
      </c>
      <c r="F29" s="178"/>
    </row>
    <row r="30" spans="1:6" x14ac:dyDescent="0.25">
      <c r="A30" s="406" t="s">
        <v>1600</v>
      </c>
      <c r="B30" s="178">
        <v>46000000</v>
      </c>
      <c r="F30" s="178"/>
    </row>
    <row r="31" spans="1:6" x14ac:dyDescent="0.25">
      <c r="A31" s="406" t="s">
        <v>1601</v>
      </c>
      <c r="B31" s="178">
        <v>35000</v>
      </c>
      <c r="F31" s="178"/>
    </row>
    <row r="32" spans="1:6" x14ac:dyDescent="0.25">
      <c r="A32" s="406" t="s">
        <v>1602</v>
      </c>
      <c r="B32" s="178">
        <v>420000</v>
      </c>
      <c r="F32" s="178"/>
    </row>
    <row r="33" spans="1:6" x14ac:dyDescent="0.25">
      <c r="A33" s="406" t="s">
        <v>1603</v>
      </c>
      <c r="B33" s="178">
        <v>44300000</v>
      </c>
      <c r="F33" s="178"/>
    </row>
    <row r="34" spans="1:6" x14ac:dyDescent="0.25">
      <c r="A34" s="406" t="s">
        <v>1604</v>
      </c>
      <c r="B34" s="178">
        <v>11000000</v>
      </c>
      <c r="F34" s="178"/>
    </row>
    <row r="35" spans="1:6" x14ac:dyDescent="0.25">
      <c r="A35" s="406" t="s">
        <v>1605</v>
      </c>
      <c r="B35" s="178">
        <v>152382376.88999999</v>
      </c>
      <c r="F35" s="178"/>
    </row>
    <row r="36" spans="1:6" x14ac:dyDescent="0.25">
      <c r="A36" s="406" t="s">
        <v>1501</v>
      </c>
      <c r="B36" s="178">
        <v>50000000</v>
      </c>
      <c r="F36" s="178"/>
    </row>
    <row r="37" spans="1:6" x14ac:dyDescent="0.25">
      <c r="A37" s="406" t="s">
        <v>1606</v>
      </c>
      <c r="B37" s="178">
        <v>10000000</v>
      </c>
      <c r="F37" s="178"/>
    </row>
    <row r="38" spans="1:6" x14ac:dyDescent="0.25">
      <c r="A38" s="406" t="s">
        <v>1607</v>
      </c>
      <c r="B38" s="178">
        <v>45886883.649999999</v>
      </c>
      <c r="F38" s="178"/>
    </row>
    <row r="39" spans="1:6" x14ac:dyDescent="0.25">
      <c r="A39" s="406" t="s">
        <v>1608</v>
      </c>
      <c r="B39" s="178">
        <v>50000000</v>
      </c>
      <c r="F39" s="178"/>
    </row>
    <row r="40" spans="1:6" x14ac:dyDescent="0.25">
      <c r="A40" t="s">
        <v>1609</v>
      </c>
      <c r="B40" s="178">
        <v>72000000</v>
      </c>
      <c r="F40" s="178"/>
    </row>
    <row r="41" spans="1:6" x14ac:dyDescent="0.25">
      <c r="A41" t="s">
        <v>1610</v>
      </c>
      <c r="B41" s="178">
        <v>14494995.5</v>
      </c>
      <c r="F41" s="178"/>
    </row>
    <row r="42" spans="1:6" x14ac:dyDescent="0.25">
      <c r="A42" t="s">
        <v>1611</v>
      </c>
      <c r="B42" s="178">
        <v>86500000</v>
      </c>
      <c r="F42" s="178"/>
    </row>
    <row r="43" spans="1:6" x14ac:dyDescent="0.25">
      <c r="A43" s="406" t="s">
        <v>1612</v>
      </c>
      <c r="B43" s="178">
        <v>1536592</v>
      </c>
      <c r="F43" s="178"/>
    </row>
    <row r="44" spans="1:6" x14ac:dyDescent="0.25">
      <c r="A44" t="s">
        <v>1613</v>
      </c>
      <c r="B44" s="178">
        <v>6780000</v>
      </c>
      <c r="F44" s="178"/>
    </row>
    <row r="45" spans="1:6" x14ac:dyDescent="0.25">
      <c r="A45" t="s">
        <v>1614</v>
      </c>
      <c r="B45" s="178">
        <v>5500000</v>
      </c>
      <c r="F45" s="178"/>
    </row>
    <row r="46" spans="1:6" x14ac:dyDescent="0.25">
      <c r="A46" t="s">
        <v>1615</v>
      </c>
      <c r="B46" s="178">
        <v>5582535.6100000003</v>
      </c>
      <c r="F46" s="178"/>
    </row>
    <row r="47" spans="1:6" x14ac:dyDescent="0.25">
      <c r="A47" t="s">
        <v>1616</v>
      </c>
      <c r="B47" s="178">
        <v>62423500</v>
      </c>
      <c r="F47" s="178"/>
    </row>
    <row r="48" spans="1:6" x14ac:dyDescent="0.25">
      <c r="A48" t="s">
        <v>1617</v>
      </c>
      <c r="B48" s="178">
        <v>25000000</v>
      </c>
      <c r="F48" s="178"/>
    </row>
    <row r="49" spans="1:6" x14ac:dyDescent="0.25">
      <c r="A49" t="s">
        <v>1618</v>
      </c>
      <c r="B49" s="178">
        <v>7000000</v>
      </c>
      <c r="F49" s="178"/>
    </row>
    <row r="50" spans="1:6" x14ac:dyDescent="0.25">
      <c r="A50" t="s">
        <v>1619</v>
      </c>
      <c r="B50" s="178">
        <v>3500000</v>
      </c>
      <c r="F50" s="178"/>
    </row>
    <row r="51" spans="1:6" x14ac:dyDescent="0.25">
      <c r="F51" s="178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784A-0CFE-49D8-A5CF-F35EA184AF84}">
  <sheetPr>
    <pageSetUpPr autoPageBreaks="0"/>
  </sheetPr>
  <dimension ref="A1:L225"/>
  <sheetViews>
    <sheetView topLeftCell="A196" zoomScaleNormal="100" workbookViewId="0">
      <selection activeCell="H214" sqref="H214"/>
    </sheetView>
  </sheetViews>
  <sheetFormatPr baseColWidth="10" defaultColWidth="11.5703125" defaultRowHeight="16.5" x14ac:dyDescent="0.3"/>
  <cols>
    <col min="1" max="1" width="17.28515625" style="81" customWidth="1"/>
    <col min="2" max="2" width="2.85546875" style="85" customWidth="1"/>
    <col min="3" max="3" width="54.5703125" style="81" customWidth="1"/>
    <col min="4" max="4" width="20.42578125" style="71" customWidth="1"/>
    <col min="5" max="5" width="10.28515625" style="72" customWidth="1"/>
    <col min="6" max="6" width="4.28515625" style="66" customWidth="1"/>
    <col min="7" max="7" width="33.140625" style="67" customWidth="1"/>
    <col min="8" max="8" width="18.7109375" style="68" customWidth="1"/>
    <col min="9" max="9" width="29" style="67" customWidth="1"/>
    <col min="10" max="10" width="18.28515625" style="67" customWidth="1"/>
    <col min="11" max="11" width="12.28515625" style="68" bestFit="1" customWidth="1"/>
    <col min="12" max="16384" width="11.5703125" style="68"/>
  </cols>
  <sheetData>
    <row r="1" spans="1:5" ht="15" customHeight="1" x14ac:dyDescent="0.3">
      <c r="A1" s="803" t="s">
        <v>0</v>
      </c>
      <c r="B1" s="803"/>
      <c r="C1" s="803"/>
      <c r="D1" s="803"/>
      <c r="E1" s="803"/>
    </row>
    <row r="2" spans="1:5" ht="15" customHeight="1" x14ac:dyDescent="0.3">
      <c r="A2" s="157" t="s">
        <v>1037</v>
      </c>
      <c r="B2" s="471"/>
      <c r="C2" s="471"/>
      <c r="D2" s="740"/>
      <c r="E2" s="158"/>
    </row>
    <row r="3" spans="1:5" ht="15" customHeight="1" x14ac:dyDescent="0.3">
      <c r="A3" s="805" t="str">
        <f>INGRESOS!$A$3</f>
        <v>PRESUPUESTO ORDINARIO 2023</v>
      </c>
      <c r="B3" s="805"/>
      <c r="C3" s="805"/>
      <c r="D3" s="805"/>
      <c r="E3" s="805"/>
    </row>
    <row r="4" spans="1:5" ht="15" customHeight="1" x14ac:dyDescent="0.3">
      <c r="A4" s="159"/>
      <c r="B4" s="160"/>
      <c r="C4" s="159"/>
      <c r="D4" s="161"/>
      <c r="E4" s="158"/>
    </row>
    <row r="5" spans="1:5" ht="15" customHeight="1" x14ac:dyDescent="0.3">
      <c r="A5" s="798" t="s">
        <v>0</v>
      </c>
      <c r="B5" s="798"/>
      <c r="C5" s="798"/>
      <c r="D5" s="798"/>
      <c r="E5" s="158"/>
    </row>
    <row r="6" spans="1:5" ht="15" customHeight="1" x14ac:dyDescent="0.3">
      <c r="A6" s="798" t="s">
        <v>1</v>
      </c>
      <c r="B6" s="798"/>
      <c r="C6" s="798"/>
      <c r="D6" s="798"/>
      <c r="E6" s="158"/>
    </row>
    <row r="7" spans="1:5" ht="15" customHeight="1" x14ac:dyDescent="0.3">
      <c r="A7" s="800" t="s">
        <v>2</v>
      </c>
      <c r="B7" s="800"/>
      <c r="C7" s="800"/>
      <c r="D7" s="800"/>
      <c r="E7" s="158"/>
    </row>
    <row r="8" spans="1:5" ht="15" customHeight="1" x14ac:dyDescent="0.3">
      <c r="A8" s="284"/>
      <c r="B8" s="301"/>
      <c r="C8" s="754"/>
      <c r="D8" s="49"/>
      <c r="E8" s="158"/>
    </row>
    <row r="9" spans="1:5" ht="15" customHeight="1" x14ac:dyDescent="0.3">
      <c r="A9" s="285"/>
      <c r="B9" s="302"/>
      <c r="C9" s="279"/>
      <c r="D9" s="51"/>
      <c r="E9" s="158"/>
    </row>
    <row r="10" spans="1:5" ht="15" customHeight="1" x14ac:dyDescent="0.3">
      <c r="A10" s="801" t="s">
        <v>31</v>
      </c>
      <c r="B10" s="801"/>
      <c r="C10" s="801"/>
      <c r="D10" s="801"/>
      <c r="E10" s="801"/>
    </row>
    <row r="11" spans="1:5" ht="15" customHeight="1" x14ac:dyDescent="0.3">
      <c r="A11" s="431" t="s">
        <v>32</v>
      </c>
      <c r="C11" s="431" t="s">
        <v>33</v>
      </c>
      <c r="D11" s="759" t="s">
        <v>34</v>
      </c>
      <c r="E11" s="432" t="s">
        <v>35</v>
      </c>
    </row>
    <row r="12" spans="1:5" ht="15" customHeight="1" x14ac:dyDescent="0.3">
      <c r="A12" s="55" t="s">
        <v>164</v>
      </c>
      <c r="C12" s="304" t="s">
        <v>165</v>
      </c>
      <c r="D12" s="282">
        <f>+D13</f>
        <v>1613537941</v>
      </c>
      <c r="E12" s="275">
        <f>+E13</f>
        <v>0.40122934691252093</v>
      </c>
    </row>
    <row r="13" spans="1:5" ht="15" customHeight="1" x14ac:dyDescent="0.3">
      <c r="A13" s="55" t="s">
        <v>166</v>
      </c>
      <c r="C13" s="304" t="s">
        <v>167</v>
      </c>
      <c r="D13" s="280">
        <f>+D14</f>
        <v>1613537941</v>
      </c>
      <c r="E13" s="275">
        <f>+E14</f>
        <v>0.40122934691252093</v>
      </c>
    </row>
    <row r="14" spans="1:5" ht="15" customHeight="1" x14ac:dyDescent="0.3">
      <c r="A14" s="55" t="s">
        <v>168</v>
      </c>
      <c r="C14" s="304" t="s">
        <v>169</v>
      </c>
      <c r="D14" s="280">
        <f>+D15+C18+C21</f>
        <v>1613537941</v>
      </c>
      <c r="E14" s="275">
        <f>+E15+D21</f>
        <v>0.40122934691252093</v>
      </c>
    </row>
    <row r="15" spans="1:5" ht="15" customHeight="1" x14ac:dyDescent="0.3">
      <c r="A15" s="55" t="s">
        <v>170</v>
      </c>
      <c r="C15" s="304" t="s">
        <v>171</v>
      </c>
      <c r="D15" s="280">
        <f>SUM(D16:D16)</f>
        <v>1613537941</v>
      </c>
      <c r="E15" s="275">
        <f>SUM(E16:E16)</f>
        <v>0.40122934691252093</v>
      </c>
    </row>
    <row r="16" spans="1:5" ht="42.75" customHeight="1" x14ac:dyDescent="0.3">
      <c r="A16" s="787" t="s">
        <v>172</v>
      </c>
      <c r="B16" s="787"/>
      <c r="C16" s="305" t="s">
        <v>173</v>
      </c>
      <c r="D16" s="786">
        <v>1613537941</v>
      </c>
      <c r="E16" s="59">
        <v>0.40122934691252093</v>
      </c>
    </row>
    <row r="17" spans="1:10" ht="15" customHeight="1" x14ac:dyDescent="0.3">
      <c r="A17" s="159"/>
      <c r="B17" s="160"/>
      <c r="C17" s="159"/>
      <c r="D17" s="161"/>
      <c r="E17" s="158"/>
    </row>
    <row r="18" spans="1:10" ht="15" customHeight="1" x14ac:dyDescent="0.3">
      <c r="A18" s="159"/>
      <c r="B18" s="160"/>
      <c r="C18" s="159"/>
      <c r="D18" s="161"/>
      <c r="E18" s="158"/>
    </row>
    <row r="19" spans="1:10" ht="15" customHeight="1" x14ac:dyDescent="0.3">
      <c r="A19" s="159"/>
      <c r="B19" s="160"/>
      <c r="C19" s="159"/>
      <c r="D19" s="161"/>
      <c r="E19" s="158"/>
    </row>
    <row r="20" spans="1:10" ht="15" customHeight="1" x14ac:dyDescent="0.3">
      <c r="A20" s="159"/>
      <c r="B20" s="160"/>
      <c r="C20" s="159"/>
      <c r="D20" s="161"/>
      <c r="E20" s="158"/>
    </row>
    <row r="21" spans="1:10" ht="15" customHeight="1" x14ac:dyDescent="0.3">
      <c r="A21" s="159"/>
      <c r="B21" s="160"/>
      <c r="C21" s="159"/>
      <c r="D21" s="161"/>
      <c r="E21" s="158"/>
    </row>
    <row r="22" spans="1:10" ht="15" customHeight="1" x14ac:dyDescent="0.3">
      <c r="A22" s="159"/>
      <c r="B22" s="160"/>
      <c r="C22" s="159"/>
      <c r="D22" s="161"/>
      <c r="E22" s="158"/>
    </row>
    <row r="23" spans="1:10" ht="15" customHeight="1" x14ac:dyDescent="0.3">
      <c r="A23" s="801" t="s">
        <v>1038</v>
      </c>
      <c r="B23" s="801"/>
      <c r="C23" s="801"/>
      <c r="D23" s="801"/>
      <c r="E23" s="801"/>
    </row>
    <row r="24" spans="1:10" ht="15.6" customHeight="1" x14ac:dyDescent="0.3">
      <c r="A24" s="801" t="s">
        <v>1039</v>
      </c>
      <c r="B24" s="801"/>
      <c r="C24" s="801"/>
      <c r="D24" s="801"/>
      <c r="E24" s="801"/>
    </row>
    <row r="25" spans="1:10" ht="20.100000000000001" customHeight="1" x14ac:dyDescent="0.3">
      <c r="A25" s="452" t="s">
        <v>32</v>
      </c>
      <c r="B25" s="453"/>
      <c r="C25" s="452" t="s">
        <v>1040</v>
      </c>
      <c r="D25" s="454"/>
      <c r="E25" s="454"/>
    </row>
    <row r="26" spans="1:10" ht="13.5" customHeight="1" x14ac:dyDescent="0.3">
      <c r="A26" s="69"/>
      <c r="B26" s="70"/>
      <c r="C26" s="69"/>
    </row>
    <row r="27" spans="1:10" s="80" customFormat="1" ht="17.45" customHeight="1" x14ac:dyDescent="0.3">
      <c r="A27" s="69"/>
      <c r="B27" s="70"/>
      <c r="C27" s="69"/>
      <c r="D27" s="71"/>
      <c r="E27" s="77"/>
      <c r="F27" s="66"/>
      <c r="G27" s="79"/>
      <c r="I27" s="79"/>
      <c r="J27" s="79"/>
    </row>
    <row r="28" spans="1:10" s="80" customFormat="1" ht="17.45" customHeight="1" x14ac:dyDescent="0.3">
      <c r="A28" s="73" t="s">
        <v>827</v>
      </c>
      <c r="B28" s="74"/>
      <c r="C28" s="75" t="s">
        <v>1055</v>
      </c>
      <c r="D28" s="76">
        <f>+D30</f>
        <v>1613537941.003952</v>
      </c>
      <c r="E28" s="77">
        <f>+D28/$D$223</f>
        <v>1</v>
      </c>
      <c r="F28" s="66"/>
      <c r="G28" s="79"/>
      <c r="I28" s="79"/>
      <c r="J28" s="79"/>
    </row>
    <row r="29" spans="1:10" s="80" customFormat="1" ht="17.45" customHeight="1" x14ac:dyDescent="0.3">
      <c r="A29" s="69"/>
      <c r="B29" s="70"/>
      <c r="C29" s="69"/>
      <c r="D29" s="71"/>
      <c r="E29" s="72"/>
      <c r="F29" s="66"/>
      <c r="G29" s="296"/>
      <c r="H29" s="290"/>
      <c r="I29" s="79"/>
      <c r="J29" s="79"/>
    </row>
    <row r="30" spans="1:10" s="80" customFormat="1" ht="17.45" customHeight="1" x14ac:dyDescent="0.3">
      <c r="A30" s="73" t="s">
        <v>831</v>
      </c>
      <c r="B30" s="74"/>
      <c r="C30" s="73" t="s">
        <v>1056</v>
      </c>
      <c r="D30" s="89">
        <f>+D31+D151+D164+D175+D183+D193+D199+D211+D216</f>
        <v>1613537941.003952</v>
      </c>
      <c r="E30" s="77">
        <f t="shared" ref="E30:E81" si="0">+D30/$D$223</f>
        <v>1</v>
      </c>
      <c r="F30" s="66"/>
      <c r="G30" s="296"/>
      <c r="H30" s="265"/>
      <c r="I30" s="79"/>
      <c r="J30" s="79"/>
    </row>
    <row r="31" spans="1:10" s="80" customFormat="1" ht="17.45" customHeight="1" x14ac:dyDescent="0.3">
      <c r="A31" s="73" t="s">
        <v>1057</v>
      </c>
      <c r="B31" s="74"/>
      <c r="C31" s="73" t="s">
        <v>1058</v>
      </c>
      <c r="D31" s="741">
        <f>D32+D52+D99+D123+D129+D139+D143+D147</f>
        <v>801047094.17395186</v>
      </c>
      <c r="E31" s="77">
        <f t="shared" si="0"/>
        <v>0.49645383217672345</v>
      </c>
      <c r="F31" s="66"/>
      <c r="G31" s="79"/>
      <c r="H31" s="79"/>
    </row>
    <row r="32" spans="1:10" s="80" customFormat="1" x14ac:dyDescent="0.3">
      <c r="A32" s="73" t="s">
        <v>1059</v>
      </c>
      <c r="B32" s="74"/>
      <c r="C32" s="73" t="s">
        <v>190</v>
      </c>
      <c r="D32" s="89">
        <f>+D33+D37+D40+D45+D48</f>
        <v>472651970.49488384</v>
      </c>
      <c r="E32" s="77">
        <f t="shared" si="0"/>
        <v>0.29292894730494978</v>
      </c>
      <c r="F32" s="66"/>
      <c r="G32" s="296"/>
    </row>
    <row r="33" spans="1:10" s="80" customFormat="1" x14ac:dyDescent="0.3">
      <c r="A33" s="73" t="s">
        <v>1060</v>
      </c>
      <c r="B33" s="74"/>
      <c r="C33" s="75" t="s">
        <v>404</v>
      </c>
      <c r="D33" s="89">
        <f>SUM(D34:D36)</f>
        <v>257658230</v>
      </c>
      <c r="E33" s="77">
        <f t="shared" si="0"/>
        <v>0.15968526270890393</v>
      </c>
      <c r="F33" s="66"/>
      <c r="G33" s="296"/>
      <c r="H33" s="79"/>
    </row>
    <row r="34" spans="1:10" s="80" customFormat="1" x14ac:dyDescent="0.3">
      <c r="A34" s="83" t="s">
        <v>1061</v>
      </c>
      <c r="B34" s="84"/>
      <c r="C34" s="83" t="s">
        <v>1062</v>
      </c>
      <c r="D34" s="66">
        <v>247658230</v>
      </c>
      <c r="E34" s="72">
        <f t="shared" si="0"/>
        <v>0.15348770159436456</v>
      </c>
      <c r="F34" s="66"/>
      <c r="G34" s="296"/>
    </row>
    <row r="35" spans="1:10" s="80" customFormat="1" ht="17.45" customHeight="1" x14ac:dyDescent="0.3">
      <c r="A35" s="83" t="s">
        <v>1063</v>
      </c>
      <c r="B35" s="84"/>
      <c r="C35" s="83" t="s">
        <v>408</v>
      </c>
      <c r="D35" s="66">
        <v>5000000</v>
      </c>
      <c r="E35" s="72">
        <f t="shared" si="0"/>
        <v>3.0987805572696811E-3</v>
      </c>
      <c r="F35" s="66"/>
      <c r="G35" s="71"/>
      <c r="H35" s="265"/>
      <c r="I35" s="79"/>
      <c r="J35" s="79"/>
    </row>
    <row r="36" spans="1:10" s="80" customFormat="1" ht="17.45" customHeight="1" x14ac:dyDescent="0.3">
      <c r="A36" s="83" t="s">
        <v>1064</v>
      </c>
      <c r="B36" s="84"/>
      <c r="C36" s="83" t="s">
        <v>1065</v>
      </c>
      <c r="D36" s="66">
        <v>5000000</v>
      </c>
      <c r="E36" s="72">
        <f t="shared" si="0"/>
        <v>3.0987805572696811E-3</v>
      </c>
      <c r="F36" s="66"/>
      <c r="G36" s="71"/>
      <c r="H36" s="265"/>
      <c r="I36" s="79"/>
      <c r="J36" s="79"/>
    </row>
    <row r="37" spans="1:10" s="80" customFormat="1" ht="17.45" customHeight="1" x14ac:dyDescent="0.3">
      <c r="A37" s="73" t="s">
        <v>1066</v>
      </c>
      <c r="B37" s="74"/>
      <c r="C37" s="73" t="s">
        <v>416</v>
      </c>
      <c r="D37" s="89">
        <f>SUM(D38:D39)</f>
        <v>11408138</v>
      </c>
      <c r="E37" s="77">
        <f t="shared" si="0"/>
        <v>7.0702632458098848E-3</v>
      </c>
      <c r="F37" s="66"/>
      <c r="G37" s="71"/>
      <c r="H37" s="265"/>
      <c r="I37" s="79"/>
      <c r="J37" s="79"/>
    </row>
    <row r="38" spans="1:10" s="80" customFormat="1" ht="17.45" customHeight="1" x14ac:dyDescent="0.3">
      <c r="A38" s="83" t="s">
        <v>1067</v>
      </c>
      <c r="B38" s="84"/>
      <c r="C38" s="83" t="s">
        <v>1068</v>
      </c>
      <c r="D38" s="66">
        <v>10000000</v>
      </c>
      <c r="E38" s="72">
        <f t="shared" si="0"/>
        <v>6.1975611145393622E-3</v>
      </c>
      <c r="F38" s="66"/>
      <c r="G38" s="71"/>
      <c r="H38" s="265"/>
      <c r="I38" s="79"/>
      <c r="J38" s="79"/>
    </row>
    <row r="39" spans="1:10" s="80" customFormat="1" ht="17.45" customHeight="1" x14ac:dyDescent="0.3">
      <c r="A39" s="83" t="s">
        <v>1069</v>
      </c>
      <c r="B39" s="84"/>
      <c r="C39" s="83" t="s">
        <v>1070</v>
      </c>
      <c r="D39" s="66">
        <v>1408138</v>
      </c>
      <c r="E39" s="72">
        <f t="shared" si="0"/>
        <v>8.7270213127052282E-4</v>
      </c>
      <c r="F39" s="66"/>
      <c r="G39" s="71"/>
      <c r="H39" s="265"/>
      <c r="I39" s="79"/>
      <c r="J39" s="79"/>
    </row>
    <row r="40" spans="1:10" s="80" customFormat="1" ht="17.45" customHeight="1" x14ac:dyDescent="0.3">
      <c r="A40" s="73" t="s">
        <v>1071</v>
      </c>
      <c r="B40" s="74"/>
      <c r="C40" s="75" t="s">
        <v>428</v>
      </c>
      <c r="D40" s="89">
        <f>SUM(D41:D44)</f>
        <v>130954179.28285</v>
      </c>
      <c r="E40" s="77">
        <f t="shared" si="0"/>
        <v>8.1159652930980722E-2</v>
      </c>
      <c r="F40" s="66"/>
      <c r="G40" s="71"/>
      <c r="H40" s="265"/>
      <c r="I40" s="79"/>
      <c r="J40" s="79"/>
    </row>
    <row r="41" spans="1:10" s="80" customFormat="1" ht="17.45" customHeight="1" x14ac:dyDescent="0.3">
      <c r="A41" s="83" t="s">
        <v>1072</v>
      </c>
      <c r="B41" s="84"/>
      <c r="C41" s="69" t="s">
        <v>1073</v>
      </c>
      <c r="D41" s="66">
        <v>51196487</v>
      </c>
      <c r="E41" s="72">
        <f t="shared" si="0"/>
        <v>3.1729335703221992E-2</v>
      </c>
      <c r="F41" s="66"/>
      <c r="G41" s="71"/>
      <c r="H41" s="265"/>
      <c r="I41" s="79"/>
      <c r="J41" s="79"/>
    </row>
    <row r="42" spans="1:10" s="80" customFormat="1" ht="17.45" customHeight="1" x14ac:dyDescent="0.3">
      <c r="A42" s="83" t="s">
        <v>1074</v>
      </c>
      <c r="B42" s="84"/>
      <c r="C42" s="69" t="s">
        <v>432</v>
      </c>
      <c r="D42" s="66">
        <v>20593543</v>
      </c>
      <c r="E42" s="72">
        <f t="shared" si="0"/>
        <v>1.2762974130739428E-2</v>
      </c>
      <c r="F42" s="66"/>
      <c r="G42" s="296"/>
      <c r="H42" s="265"/>
      <c r="I42" s="79"/>
      <c r="J42" s="79"/>
    </row>
    <row r="43" spans="1:10" s="80" customFormat="1" ht="17.45" customHeight="1" x14ac:dyDescent="0.3">
      <c r="A43" s="83" t="s">
        <v>1075</v>
      </c>
      <c r="B43" s="84"/>
      <c r="C43" s="83" t="s">
        <v>434</v>
      </c>
      <c r="D43" s="66">
        <f>+($D$33+$D$37+$D$41+$D$42+D44)/12</f>
        <v>30770811.32945</v>
      </c>
      <c r="E43" s="72">
        <f t="shared" si="0"/>
        <v>1.9070398375822657E-2</v>
      </c>
      <c r="F43" s="66"/>
      <c r="G43" s="296"/>
      <c r="H43" s="265"/>
      <c r="I43" s="79"/>
      <c r="J43" s="79"/>
    </row>
    <row r="44" spans="1:10" s="80" customFormat="1" ht="17.45" customHeight="1" x14ac:dyDescent="0.3">
      <c r="A44" s="83" t="s">
        <v>1076</v>
      </c>
      <c r="B44" s="84"/>
      <c r="C44" s="83" t="s">
        <v>1077</v>
      </c>
      <c r="D44" s="66">
        <f>+($D$33+$D$37+$D$41+$D$42)*8.33%</f>
        <v>28393337.953400001</v>
      </c>
      <c r="E44" s="72">
        <f t="shared" si="0"/>
        <v>1.7596944721196647E-2</v>
      </c>
      <c r="F44" s="66"/>
      <c r="G44" s="296"/>
      <c r="H44" s="265"/>
      <c r="I44" s="79"/>
      <c r="J44" s="79"/>
    </row>
    <row r="45" spans="1:10" s="80" customFormat="1" ht="17.45" customHeight="1" x14ac:dyDescent="0.3">
      <c r="A45" s="73" t="s">
        <v>1078</v>
      </c>
      <c r="B45" s="74"/>
      <c r="C45" s="75" t="s">
        <v>446</v>
      </c>
      <c r="D45" s="76">
        <f>SUM(D46:D47)</f>
        <v>36001849.2554565</v>
      </c>
      <c r="E45" s="77">
        <f t="shared" si="0"/>
        <v>2.2312366099712509E-2</v>
      </c>
      <c r="F45" s="66"/>
      <c r="G45" s="296"/>
      <c r="H45" s="265"/>
      <c r="I45" s="79"/>
      <c r="J45" s="79"/>
    </row>
    <row r="46" spans="1:10" s="80" customFormat="1" ht="17.45" customHeight="1" x14ac:dyDescent="0.3">
      <c r="A46" s="83" t="s">
        <v>1079</v>
      </c>
      <c r="B46" s="84"/>
      <c r="C46" s="69" t="s">
        <v>1080</v>
      </c>
      <c r="D46" s="66">
        <f>+($D$33+$D$37+$D$41+$D$42+$D$44)*9.25%</f>
        <v>34155600.575689502</v>
      </c>
      <c r="E46" s="72">
        <f t="shared" si="0"/>
        <v>2.1168142197163151E-2</v>
      </c>
      <c r="F46" s="66"/>
      <c r="G46" s="296"/>
      <c r="H46" s="265"/>
      <c r="I46" s="79"/>
      <c r="J46" s="79"/>
    </row>
    <row r="47" spans="1:10" s="80" customFormat="1" ht="17.45" customHeight="1" x14ac:dyDescent="0.3">
      <c r="A47" s="83" t="s">
        <v>1081</v>
      </c>
      <c r="B47" s="84"/>
      <c r="C47" s="69" t="s">
        <v>1082</v>
      </c>
      <c r="D47" s="66">
        <f>+($D$33+$D$37+$D$41+$D$42+$D$44)*0.5%</f>
        <v>1846248.679767</v>
      </c>
      <c r="E47" s="72">
        <f t="shared" si="0"/>
        <v>1.1442239025493595E-3</v>
      </c>
      <c r="F47" s="66"/>
      <c r="G47" s="296"/>
      <c r="H47" s="265"/>
      <c r="I47" s="79"/>
      <c r="J47" s="79"/>
    </row>
    <row r="48" spans="1:10" s="80" customFormat="1" ht="17.45" customHeight="1" x14ac:dyDescent="0.3">
      <c r="A48" s="73" t="s">
        <v>1083</v>
      </c>
      <c r="B48" s="74"/>
      <c r="C48" s="73" t="s">
        <v>458</v>
      </c>
      <c r="D48" s="76">
        <f>SUM(D49:D51)</f>
        <v>36629573.956577279</v>
      </c>
      <c r="E48" s="77">
        <f t="shared" si="0"/>
        <v>2.2701402319542707E-2</v>
      </c>
      <c r="F48" s="66"/>
      <c r="G48" s="296"/>
      <c r="H48" s="265"/>
      <c r="I48" s="79"/>
      <c r="J48" s="79"/>
    </row>
    <row r="49" spans="1:10" s="80" customFormat="1" ht="17.45" customHeight="1" x14ac:dyDescent="0.3">
      <c r="A49" s="83" t="s">
        <v>1084</v>
      </c>
      <c r="B49" s="84"/>
      <c r="C49" s="69" t="s">
        <v>1085</v>
      </c>
      <c r="D49" s="66">
        <f>+($D$33+$D$37+$D$41+$D$42+$D$44)*5.42%</f>
        <v>20013335.688674279</v>
      </c>
      <c r="E49" s="72">
        <f t="shared" si="0"/>
        <v>1.2403387103635055E-2</v>
      </c>
      <c r="F49" s="66"/>
      <c r="G49" s="296"/>
      <c r="H49" s="265"/>
      <c r="I49" s="79"/>
      <c r="J49" s="79"/>
    </row>
    <row r="50" spans="1:10" s="80" customFormat="1" ht="17.45" customHeight="1" x14ac:dyDescent="0.3">
      <c r="A50" s="83" t="s">
        <v>1086</v>
      </c>
      <c r="B50" s="84"/>
      <c r="C50" s="69" t="s">
        <v>1087</v>
      </c>
      <c r="D50" s="66">
        <f>+($D$33+$D$37+$D$41+$D$42+$D$44)*3%+0.15</f>
        <v>11077492.228602</v>
      </c>
      <c r="E50" s="72">
        <f t="shared" si="0"/>
        <v>6.8653435082595728E-3</v>
      </c>
      <c r="F50" s="66"/>
      <c r="G50" s="296"/>
      <c r="H50" s="265"/>
      <c r="I50" s="79"/>
      <c r="J50" s="79"/>
    </row>
    <row r="51" spans="1:10" s="80" customFormat="1" ht="17.45" customHeight="1" x14ac:dyDescent="0.3">
      <c r="A51" s="83" t="s">
        <v>1088</v>
      </c>
      <c r="B51" s="84"/>
      <c r="C51" s="69" t="s">
        <v>1089</v>
      </c>
      <c r="D51" s="66">
        <f>+($D$33+$D$37+$D$41+$D$42+$D$44)*1.5%</f>
        <v>5538746.0393009996</v>
      </c>
      <c r="E51" s="72">
        <f t="shared" si="0"/>
        <v>3.4326717076480777E-3</v>
      </c>
      <c r="F51" s="66"/>
      <c r="G51" s="296"/>
      <c r="H51" s="265"/>
      <c r="I51" s="79"/>
      <c r="J51" s="79"/>
    </row>
    <row r="52" spans="1:10" s="80" customFormat="1" ht="17.45" customHeight="1" x14ac:dyDescent="0.3">
      <c r="A52" s="73" t="s">
        <v>1090</v>
      </c>
      <c r="B52" s="74"/>
      <c r="C52" s="73" t="s">
        <v>191</v>
      </c>
      <c r="D52" s="76">
        <f>+D53+D57+D62+D67+D75+D80+D84+D88+D95+D97</f>
        <v>207784994.71906799</v>
      </c>
      <c r="E52" s="77">
        <f t="shared" si="0"/>
        <v>0.12877602034556623</v>
      </c>
      <c r="F52" s="66"/>
      <c r="G52" s="296"/>
      <c r="H52" s="265"/>
      <c r="I52" s="79"/>
      <c r="J52" s="79"/>
    </row>
    <row r="53" spans="1:10" s="80" customFormat="1" ht="17.45" customHeight="1" x14ac:dyDescent="0.3">
      <c r="A53" s="75" t="s">
        <v>1091</v>
      </c>
      <c r="B53" s="78"/>
      <c r="C53" s="75" t="s">
        <v>93</v>
      </c>
      <c r="D53" s="76">
        <f>SUM(D54:D56)</f>
        <v>40000000</v>
      </c>
      <c r="E53" s="77">
        <f t="shared" si="0"/>
        <v>2.4790244458157449E-2</v>
      </c>
      <c r="F53" s="66"/>
      <c r="G53" s="296"/>
      <c r="H53" s="265"/>
      <c r="I53" s="79"/>
      <c r="J53" s="79"/>
    </row>
    <row r="54" spans="1:10" s="80" customFormat="1" ht="17.45" customHeight="1" x14ac:dyDescent="0.3">
      <c r="A54" s="69" t="s">
        <v>1092</v>
      </c>
      <c r="B54" s="70"/>
      <c r="C54" s="69" t="s">
        <v>475</v>
      </c>
      <c r="D54" s="66">
        <v>35000000</v>
      </c>
      <c r="E54" s="72">
        <f t="shared" si="0"/>
        <v>2.1691463900887765E-2</v>
      </c>
      <c r="F54" s="66"/>
      <c r="G54" s="296"/>
      <c r="H54" s="265"/>
      <c r="I54" s="79"/>
      <c r="J54" s="79"/>
    </row>
    <row r="55" spans="1:10" s="80" customFormat="1" ht="17.45" customHeight="1" x14ac:dyDescent="0.3">
      <c r="A55" s="69" t="s">
        <v>1093</v>
      </c>
      <c r="B55" s="70"/>
      <c r="C55" s="69" t="s">
        <v>1094</v>
      </c>
      <c r="D55" s="66">
        <v>5000000</v>
      </c>
      <c r="E55" s="72">
        <f t="shared" si="0"/>
        <v>3.0987805572696811E-3</v>
      </c>
      <c r="F55" s="66"/>
      <c r="G55" s="296"/>
      <c r="H55" s="265"/>
      <c r="I55" s="79"/>
      <c r="J55" s="79"/>
    </row>
    <row r="56" spans="1:10" s="80" customFormat="1" ht="17.45" customHeight="1" x14ac:dyDescent="0.3">
      <c r="A56" s="69" t="s">
        <v>1095</v>
      </c>
      <c r="B56" s="398"/>
      <c r="C56" s="388" t="s">
        <v>1096</v>
      </c>
      <c r="D56" s="384">
        <v>0</v>
      </c>
      <c r="E56" s="72">
        <f t="shared" si="0"/>
        <v>0</v>
      </c>
      <c r="F56" s="66"/>
      <c r="G56" s="296"/>
      <c r="H56" s="265"/>
      <c r="I56" s="79"/>
      <c r="J56" s="79"/>
    </row>
    <row r="57" spans="1:10" s="80" customFormat="1" ht="17.45" customHeight="1" x14ac:dyDescent="0.3">
      <c r="A57" s="75" t="s">
        <v>1097</v>
      </c>
      <c r="B57" s="78"/>
      <c r="C57" s="75" t="s">
        <v>483</v>
      </c>
      <c r="D57" s="76">
        <f>SUM(D58:D61)</f>
        <v>4700000</v>
      </c>
      <c r="E57" s="77">
        <f t="shared" si="0"/>
        <v>2.9128537238335001E-3</v>
      </c>
      <c r="F57" s="66"/>
      <c r="G57" s="296"/>
      <c r="H57" s="265"/>
      <c r="I57" s="79"/>
      <c r="J57" s="79"/>
    </row>
    <row r="58" spans="1:10" s="80" customFormat="1" ht="17.45" customHeight="1" x14ac:dyDescent="0.3">
      <c r="A58" s="69" t="s">
        <v>1098</v>
      </c>
      <c r="B58" s="70"/>
      <c r="C58" s="69" t="s">
        <v>1099</v>
      </c>
      <c r="D58" s="66">
        <v>600000</v>
      </c>
      <c r="E58" s="72">
        <f t="shared" si="0"/>
        <v>3.718536668723617E-4</v>
      </c>
      <c r="F58" s="66"/>
      <c r="G58" s="296"/>
      <c r="H58" s="265"/>
      <c r="I58" s="79"/>
      <c r="J58" s="79"/>
    </row>
    <row r="59" spans="1:10" s="80" customFormat="1" ht="17.45" customHeight="1" x14ac:dyDescent="0.3">
      <c r="A59" s="69" t="s">
        <v>1100</v>
      </c>
      <c r="B59" s="70"/>
      <c r="C59" s="69" t="s">
        <v>487</v>
      </c>
      <c r="D59" s="66">
        <v>2500000</v>
      </c>
      <c r="E59" s="72">
        <f t="shared" si="0"/>
        <v>1.5493902786348406E-3</v>
      </c>
      <c r="F59" s="66"/>
      <c r="G59" s="296"/>
      <c r="H59" s="265"/>
      <c r="I59" s="79"/>
      <c r="J59" s="79"/>
    </row>
    <row r="60" spans="1:10" s="80" customFormat="1" ht="17.45" customHeight="1" x14ac:dyDescent="0.3">
      <c r="A60" s="69" t="s">
        <v>1101</v>
      </c>
      <c r="B60" s="70"/>
      <c r="C60" s="69" t="s">
        <v>489</v>
      </c>
      <c r="D60" s="66">
        <v>100000</v>
      </c>
      <c r="E60" s="72">
        <f t="shared" si="0"/>
        <v>6.1975611145393612E-5</v>
      </c>
      <c r="F60" s="66"/>
      <c r="G60" s="296"/>
      <c r="H60" s="265"/>
      <c r="I60" s="79"/>
      <c r="J60" s="79"/>
    </row>
    <row r="61" spans="1:10" s="80" customFormat="1" ht="17.45" customHeight="1" x14ac:dyDescent="0.3">
      <c r="A61" s="69" t="s">
        <v>1102</v>
      </c>
      <c r="B61" s="70"/>
      <c r="C61" s="69" t="s">
        <v>491</v>
      </c>
      <c r="D61" s="66">
        <v>1500000</v>
      </c>
      <c r="E61" s="72">
        <f t="shared" si="0"/>
        <v>9.2963416718090425E-4</v>
      </c>
      <c r="F61" s="66"/>
      <c r="G61" s="296"/>
      <c r="H61" s="265"/>
      <c r="I61" s="79"/>
      <c r="J61" s="79"/>
    </row>
    <row r="62" spans="1:10" s="80" customFormat="1" ht="17.45" customHeight="1" x14ac:dyDescent="0.3">
      <c r="A62" s="73" t="s">
        <v>1103</v>
      </c>
      <c r="B62" s="74"/>
      <c r="C62" s="75" t="s">
        <v>495</v>
      </c>
      <c r="D62" s="76">
        <f>SUM(D63:D66)</f>
        <v>4300000</v>
      </c>
      <c r="E62" s="77">
        <f t="shared" si="0"/>
        <v>2.6649512792519254E-3</v>
      </c>
      <c r="F62" s="66"/>
      <c r="G62" s="296"/>
      <c r="H62" s="265"/>
      <c r="I62" s="79"/>
      <c r="J62" s="79"/>
    </row>
    <row r="63" spans="1:10" s="80" customFormat="1" ht="17.45" customHeight="1" x14ac:dyDescent="0.3">
      <c r="A63" s="83" t="s">
        <v>1104</v>
      </c>
      <c r="B63" s="70"/>
      <c r="C63" s="69" t="s">
        <v>1105</v>
      </c>
      <c r="D63" s="71">
        <v>1000000</v>
      </c>
      <c r="E63" s="72">
        <f t="shared" si="0"/>
        <v>6.197561114539362E-4</v>
      </c>
      <c r="F63" s="66"/>
      <c r="G63" s="296"/>
      <c r="H63" s="265"/>
      <c r="I63" s="79"/>
      <c r="J63" s="79"/>
    </row>
    <row r="64" spans="1:10" s="80" customFormat="1" ht="17.45" customHeight="1" x14ac:dyDescent="0.3">
      <c r="A64" s="83" t="s">
        <v>1106</v>
      </c>
      <c r="B64" s="70"/>
      <c r="C64" s="69" t="s">
        <v>499</v>
      </c>
      <c r="D64" s="71">
        <v>2000000</v>
      </c>
      <c r="E64" s="72">
        <f t="shared" si="0"/>
        <v>1.2395122229078724E-3</v>
      </c>
      <c r="F64" s="66"/>
      <c r="G64" s="296"/>
      <c r="H64" s="265"/>
      <c r="I64" s="79"/>
      <c r="J64" s="79"/>
    </row>
    <row r="65" spans="1:10" s="80" customFormat="1" ht="17.45" customHeight="1" x14ac:dyDescent="0.3">
      <c r="A65" s="83" t="s">
        <v>1107</v>
      </c>
      <c r="B65" s="70"/>
      <c r="C65" s="69" t="s">
        <v>501</v>
      </c>
      <c r="D65" s="71">
        <v>500000</v>
      </c>
      <c r="E65" s="72">
        <f t="shared" si="0"/>
        <v>3.098780557269681E-4</v>
      </c>
      <c r="F65" s="66"/>
      <c r="G65" s="296"/>
      <c r="H65" s="265"/>
      <c r="I65" s="79"/>
      <c r="J65" s="79"/>
    </row>
    <row r="66" spans="1:10" s="80" customFormat="1" x14ac:dyDescent="0.3">
      <c r="A66" s="83" t="s">
        <v>1108</v>
      </c>
      <c r="B66" s="70"/>
      <c r="C66" s="69" t="s">
        <v>1109</v>
      </c>
      <c r="D66" s="71">
        <v>800000</v>
      </c>
      <c r="E66" s="72">
        <f t="shared" si="0"/>
        <v>4.958048891631489E-4</v>
      </c>
      <c r="F66" s="66"/>
      <c r="G66" s="296"/>
      <c r="H66" s="265"/>
      <c r="I66" s="79"/>
      <c r="J66" s="79"/>
    </row>
    <row r="67" spans="1:10" s="80" customFormat="1" x14ac:dyDescent="0.3">
      <c r="A67" s="73" t="s">
        <v>1110</v>
      </c>
      <c r="B67" s="74"/>
      <c r="C67" s="75" t="s">
        <v>511</v>
      </c>
      <c r="D67" s="89">
        <f>SUM(D68:D72)</f>
        <v>82000000</v>
      </c>
      <c r="E67" s="77">
        <f t="shared" si="0"/>
        <v>5.0820001139222769E-2</v>
      </c>
      <c r="F67" s="66"/>
      <c r="G67" s="296"/>
      <c r="H67" s="265"/>
      <c r="I67" s="79"/>
      <c r="J67" s="79"/>
    </row>
    <row r="68" spans="1:10" s="80" customFormat="1" x14ac:dyDescent="0.3">
      <c r="A68" s="83" t="s">
        <v>1111</v>
      </c>
      <c r="B68" s="84"/>
      <c r="C68" s="83" t="s">
        <v>1112</v>
      </c>
      <c r="D68" s="66">
        <v>0</v>
      </c>
      <c r="E68" s="72">
        <f t="shared" si="0"/>
        <v>0</v>
      </c>
      <c r="F68" s="66"/>
      <c r="G68" s="296"/>
      <c r="H68" s="265"/>
      <c r="I68" s="79"/>
      <c r="J68" s="79"/>
    </row>
    <row r="69" spans="1:10" s="80" customFormat="1" ht="17.45" customHeight="1" x14ac:dyDescent="0.3">
      <c r="A69" s="83" t="s">
        <v>1113</v>
      </c>
      <c r="B69" s="84"/>
      <c r="C69" s="69" t="s">
        <v>1114</v>
      </c>
      <c r="D69" s="66">
        <v>60000000</v>
      </c>
      <c r="E69" s="72">
        <f t="shared" si="0"/>
        <v>3.7185366687236168E-2</v>
      </c>
      <c r="F69" s="66"/>
      <c r="G69" s="296"/>
      <c r="H69" s="265"/>
      <c r="I69" s="79"/>
      <c r="J69" s="79"/>
    </row>
    <row r="70" spans="1:10" s="80" customFormat="1" ht="17.45" customHeight="1" x14ac:dyDescent="0.3">
      <c r="A70" s="83" t="s">
        <v>1115</v>
      </c>
      <c r="B70" s="84"/>
      <c r="C70" s="69" t="s">
        <v>519</v>
      </c>
      <c r="D70" s="66">
        <v>3500000</v>
      </c>
      <c r="E70" s="72">
        <f t="shared" si="0"/>
        <v>2.1691463900887767E-3</v>
      </c>
      <c r="F70" s="66"/>
      <c r="G70" s="296"/>
      <c r="H70" s="265"/>
      <c r="I70" s="79"/>
      <c r="J70" s="79"/>
    </row>
    <row r="71" spans="1:10" s="80" customFormat="1" ht="17.45" customHeight="1" x14ac:dyDescent="0.3">
      <c r="A71" s="83" t="s">
        <v>1116</v>
      </c>
      <c r="B71" s="84"/>
      <c r="C71" s="83" t="s">
        <v>1117</v>
      </c>
      <c r="D71" s="66">
        <f>2000000+15000000</f>
        <v>17000000</v>
      </c>
      <c r="E71" s="72">
        <f t="shared" si="0"/>
        <v>1.0535853894716915E-2</v>
      </c>
      <c r="F71" s="66"/>
      <c r="G71" s="296"/>
      <c r="H71" s="265"/>
      <c r="I71" s="79"/>
      <c r="J71" s="79"/>
    </row>
    <row r="72" spans="1:10" s="80" customFormat="1" ht="17.45" customHeight="1" x14ac:dyDescent="0.3">
      <c r="A72" s="83" t="s">
        <v>1118</v>
      </c>
      <c r="B72" s="84"/>
      <c r="C72" s="69" t="s">
        <v>1119</v>
      </c>
      <c r="D72" s="66">
        <f>SUM(D73:D74)</f>
        <v>1500000</v>
      </c>
      <c r="E72" s="72">
        <f t="shared" si="0"/>
        <v>9.2963416718090425E-4</v>
      </c>
      <c r="F72" s="66"/>
      <c r="G72" s="296"/>
      <c r="H72" s="265"/>
      <c r="I72" s="79"/>
      <c r="J72" s="79"/>
    </row>
    <row r="73" spans="1:10" s="80" customFormat="1" ht="17.45" customHeight="1" x14ac:dyDescent="0.3">
      <c r="A73" s="83"/>
      <c r="B73" s="87" t="s">
        <v>200</v>
      </c>
      <c r="C73" s="297" t="s">
        <v>1120</v>
      </c>
      <c r="D73" s="742">
        <v>1500000</v>
      </c>
      <c r="E73" s="72">
        <f t="shared" si="0"/>
        <v>9.2963416718090425E-4</v>
      </c>
      <c r="F73" s="66"/>
      <c r="G73" s="296"/>
      <c r="I73" s="79"/>
      <c r="J73" s="79"/>
    </row>
    <row r="74" spans="1:10" s="80" customFormat="1" x14ac:dyDescent="0.3">
      <c r="A74" s="83"/>
      <c r="B74" s="87" t="s">
        <v>208</v>
      </c>
      <c r="C74" s="286" t="s">
        <v>1121</v>
      </c>
      <c r="D74" s="742">
        <v>0</v>
      </c>
      <c r="E74" s="72">
        <f t="shared" si="0"/>
        <v>0</v>
      </c>
      <c r="F74" s="66"/>
      <c r="G74" s="296"/>
      <c r="I74" s="79"/>
      <c r="J74" s="79"/>
    </row>
    <row r="75" spans="1:10" s="80" customFormat="1" ht="17.45" customHeight="1" x14ac:dyDescent="0.3">
      <c r="A75" s="73" t="s">
        <v>1122</v>
      </c>
      <c r="B75" s="74"/>
      <c r="C75" s="73" t="s">
        <v>1123</v>
      </c>
      <c r="D75" s="89">
        <f>SUM(D76:D79)</f>
        <v>600000</v>
      </c>
      <c r="E75" s="77">
        <f t="shared" si="0"/>
        <v>3.718536668723617E-4</v>
      </c>
      <c r="F75" s="66"/>
      <c r="G75" s="296"/>
      <c r="I75" s="79"/>
      <c r="J75" s="79"/>
    </row>
    <row r="76" spans="1:10" s="80" customFormat="1" ht="17.45" customHeight="1" x14ac:dyDescent="0.3">
      <c r="A76" s="83" t="s">
        <v>1124</v>
      </c>
      <c r="B76" s="84"/>
      <c r="C76" s="83" t="s">
        <v>529</v>
      </c>
      <c r="D76" s="66">
        <v>0</v>
      </c>
      <c r="E76" s="72">
        <f t="shared" si="0"/>
        <v>0</v>
      </c>
      <c r="F76" s="66"/>
      <c r="G76" s="296"/>
      <c r="I76" s="79"/>
      <c r="J76" s="79"/>
    </row>
    <row r="77" spans="1:10" s="80" customFormat="1" ht="17.45" customHeight="1" x14ac:dyDescent="0.3">
      <c r="A77" s="83" t="s">
        <v>1125</v>
      </c>
      <c r="B77" s="84"/>
      <c r="C77" s="69" t="s">
        <v>531</v>
      </c>
      <c r="D77" s="66">
        <v>600000</v>
      </c>
      <c r="E77" s="72">
        <f t="shared" si="0"/>
        <v>3.718536668723617E-4</v>
      </c>
      <c r="F77" s="66"/>
      <c r="G77" s="296"/>
      <c r="I77" s="79"/>
      <c r="J77" s="79"/>
    </row>
    <row r="78" spans="1:10" s="80" customFormat="1" ht="17.45" customHeight="1" x14ac:dyDescent="0.3">
      <c r="A78" s="83" t="s">
        <v>1126</v>
      </c>
      <c r="B78" s="84"/>
      <c r="C78" s="69" t="s">
        <v>1127</v>
      </c>
      <c r="D78" s="66">
        <v>0</v>
      </c>
      <c r="E78" s="72">
        <f t="shared" si="0"/>
        <v>0</v>
      </c>
      <c r="F78" s="66"/>
      <c r="G78" s="296"/>
      <c r="I78" s="79"/>
      <c r="J78" s="79"/>
    </row>
    <row r="79" spans="1:10" s="80" customFormat="1" ht="17.45" customHeight="1" x14ac:dyDescent="0.3">
      <c r="A79" s="83" t="s">
        <v>1128</v>
      </c>
      <c r="B79" s="84"/>
      <c r="C79" s="69" t="s">
        <v>1129</v>
      </c>
      <c r="D79" s="66">
        <v>0</v>
      </c>
      <c r="E79" s="72">
        <f t="shared" si="0"/>
        <v>0</v>
      </c>
      <c r="F79" s="66"/>
      <c r="G79" s="296"/>
      <c r="I79" s="79"/>
      <c r="J79" s="79"/>
    </row>
    <row r="80" spans="1:10" s="80" customFormat="1" ht="17.45" customHeight="1" x14ac:dyDescent="0.3">
      <c r="A80" s="73" t="s">
        <v>1130</v>
      </c>
      <c r="B80" s="74"/>
      <c r="C80" s="75" t="s">
        <v>537</v>
      </c>
      <c r="D80" s="89">
        <f>SUM(D81)</f>
        <v>25184994.719067998</v>
      </c>
      <c r="E80" s="77">
        <f t="shared" si="0"/>
        <v>1.56085543940775E-2</v>
      </c>
      <c r="F80" s="66"/>
      <c r="G80" s="296"/>
      <c r="I80" s="79"/>
      <c r="J80" s="79"/>
    </row>
    <row r="81" spans="1:10" s="80" customFormat="1" x14ac:dyDescent="0.3">
      <c r="A81" s="83" t="s">
        <v>1131</v>
      </c>
      <c r="B81" s="84"/>
      <c r="C81" s="83" t="s">
        <v>1132</v>
      </c>
      <c r="D81" s="66">
        <f>SUM(D82:D83)</f>
        <v>25184994.719067998</v>
      </c>
      <c r="E81" s="72">
        <f t="shared" si="0"/>
        <v>1.56085543940775E-2</v>
      </c>
      <c r="F81" s="66"/>
      <c r="G81" s="296"/>
      <c r="H81" s="68"/>
      <c r="I81" s="68"/>
      <c r="J81" s="79"/>
    </row>
    <row r="82" spans="1:10" s="80" customFormat="1" x14ac:dyDescent="0.3">
      <c r="A82" s="267" t="s">
        <v>1133</v>
      </c>
      <c r="B82" s="87" t="s">
        <v>200</v>
      </c>
      <c r="C82" s="286" t="s">
        <v>1134</v>
      </c>
      <c r="D82" s="742">
        <f>+($D$33+$D$37+$D$41+$D$42+$D$44)*2%</f>
        <v>7384994.7190680001</v>
      </c>
      <c r="E82" s="72"/>
      <c r="F82" s="66"/>
      <c r="G82" s="296"/>
      <c r="H82" s="68"/>
      <c r="I82" s="68"/>
      <c r="J82" s="79"/>
    </row>
    <row r="83" spans="1:10" s="80" customFormat="1" x14ac:dyDescent="0.3">
      <c r="A83" s="83" t="s">
        <v>1135</v>
      </c>
      <c r="B83" s="87" t="s">
        <v>208</v>
      </c>
      <c r="C83" s="286" t="s">
        <v>1136</v>
      </c>
      <c r="D83" s="742">
        <v>17800000</v>
      </c>
      <c r="E83" s="77"/>
      <c r="F83" s="66"/>
      <c r="G83" s="296"/>
      <c r="H83" s="68"/>
      <c r="I83" s="68"/>
      <c r="J83" s="79"/>
    </row>
    <row r="84" spans="1:10" s="80" customFormat="1" ht="17.45" customHeight="1" x14ac:dyDescent="0.3">
      <c r="A84" s="73" t="s">
        <v>1137</v>
      </c>
      <c r="B84" s="74"/>
      <c r="C84" s="75" t="s">
        <v>545</v>
      </c>
      <c r="D84" s="89">
        <f>SUM(D85:D87)</f>
        <v>7000000</v>
      </c>
      <c r="E84" s="77">
        <f t="shared" ref="E84:E147" si="1">+D84/$D$223</f>
        <v>4.3382927801775533E-3</v>
      </c>
      <c r="F84" s="66"/>
      <c r="G84" s="296"/>
      <c r="J84" s="79"/>
    </row>
    <row r="85" spans="1:10" s="80" customFormat="1" x14ac:dyDescent="0.3">
      <c r="A85" s="83" t="s">
        <v>1138</v>
      </c>
      <c r="B85" s="84"/>
      <c r="C85" s="69" t="s">
        <v>547</v>
      </c>
      <c r="D85" s="66">
        <v>3000000</v>
      </c>
      <c r="E85" s="72">
        <f t="shared" si="1"/>
        <v>1.8592683343618085E-3</v>
      </c>
      <c r="F85" s="66"/>
      <c r="G85" s="296"/>
      <c r="J85" s="79"/>
    </row>
    <row r="86" spans="1:10" s="80" customFormat="1" ht="17.45" customHeight="1" x14ac:dyDescent="0.3">
      <c r="A86" s="83" t="s">
        <v>1139</v>
      </c>
      <c r="B86" s="84"/>
      <c r="C86" s="69" t="s">
        <v>549</v>
      </c>
      <c r="D86" s="66">
        <v>2500000</v>
      </c>
      <c r="E86" s="72">
        <f t="shared" si="1"/>
        <v>1.5493902786348406E-3</v>
      </c>
      <c r="F86" s="66"/>
      <c r="G86" s="296"/>
      <c r="J86" s="79"/>
    </row>
    <row r="87" spans="1:10" s="80" customFormat="1" ht="17.45" customHeight="1" x14ac:dyDescent="0.3">
      <c r="A87" s="83" t="s">
        <v>1140</v>
      </c>
      <c r="B87" s="84"/>
      <c r="C87" s="69" t="s">
        <v>551</v>
      </c>
      <c r="D87" s="66">
        <v>1500000</v>
      </c>
      <c r="E87" s="72">
        <f t="shared" si="1"/>
        <v>9.2963416718090425E-4</v>
      </c>
      <c r="F87" s="66"/>
      <c r="G87" s="296"/>
      <c r="J87" s="79"/>
    </row>
    <row r="88" spans="1:10" s="80" customFormat="1" ht="17.45" customHeight="1" x14ac:dyDescent="0.3">
      <c r="A88" s="73" t="s">
        <v>1141</v>
      </c>
      <c r="B88" s="74"/>
      <c r="C88" s="73" t="s">
        <v>553</v>
      </c>
      <c r="D88" s="89">
        <f>SUM(D89:D94)</f>
        <v>38500000</v>
      </c>
      <c r="E88" s="77">
        <f t="shared" si="1"/>
        <v>2.3860610290976542E-2</v>
      </c>
      <c r="F88" s="66"/>
      <c r="G88" s="296"/>
      <c r="J88" s="79"/>
    </row>
    <row r="89" spans="1:10" s="80" customFormat="1" ht="17.45" customHeight="1" x14ac:dyDescent="0.3">
      <c r="A89" s="83" t="s">
        <v>1142</v>
      </c>
      <c r="B89" s="84"/>
      <c r="C89" s="83" t="s">
        <v>1143</v>
      </c>
      <c r="D89" s="66">
        <v>1000000</v>
      </c>
      <c r="E89" s="72">
        <f t="shared" si="1"/>
        <v>6.197561114539362E-4</v>
      </c>
      <c r="F89" s="66"/>
      <c r="G89" s="296"/>
      <c r="J89" s="79"/>
    </row>
    <row r="90" spans="1:10" s="80" customFormat="1" ht="17.45" customHeight="1" x14ac:dyDescent="0.3">
      <c r="A90" s="83" t="s">
        <v>1144</v>
      </c>
      <c r="B90" s="84"/>
      <c r="C90" s="399" t="s">
        <v>561</v>
      </c>
      <c r="D90" s="66">
        <v>15000000</v>
      </c>
      <c r="E90" s="72">
        <f t="shared" si="1"/>
        <v>9.2963416718090421E-3</v>
      </c>
      <c r="F90" s="66"/>
      <c r="G90" s="296"/>
      <c r="J90" s="79"/>
    </row>
    <row r="91" spans="1:10" s="80" customFormat="1" x14ac:dyDescent="0.3">
      <c r="A91" s="83" t="s">
        <v>1145</v>
      </c>
      <c r="B91" s="84"/>
      <c r="C91" s="69" t="s">
        <v>563</v>
      </c>
      <c r="D91" s="66">
        <v>20000000</v>
      </c>
      <c r="E91" s="72">
        <f t="shared" si="1"/>
        <v>1.2395122229078724E-2</v>
      </c>
      <c r="F91" s="66"/>
      <c r="G91" s="296"/>
      <c r="J91" s="79"/>
    </row>
    <row r="92" spans="1:10" s="80" customFormat="1" x14ac:dyDescent="0.3">
      <c r="A92" s="83" t="s">
        <v>1146</v>
      </c>
      <c r="B92" s="84"/>
      <c r="C92" s="83" t="s">
        <v>567</v>
      </c>
      <c r="D92" s="66">
        <v>0</v>
      </c>
      <c r="E92" s="72">
        <f t="shared" si="1"/>
        <v>0</v>
      </c>
      <c r="F92" s="66"/>
      <c r="G92" s="296"/>
      <c r="J92" s="79"/>
    </row>
    <row r="93" spans="1:10" s="80" customFormat="1" x14ac:dyDescent="0.3">
      <c r="A93" s="83" t="s">
        <v>1147</v>
      </c>
      <c r="B93" s="84"/>
      <c r="C93" s="83" t="s">
        <v>569</v>
      </c>
      <c r="D93" s="66">
        <v>0</v>
      </c>
      <c r="E93" s="72">
        <f t="shared" si="1"/>
        <v>0</v>
      </c>
      <c r="F93" s="66"/>
      <c r="G93" s="296"/>
      <c r="J93" s="79"/>
    </row>
    <row r="94" spans="1:10" s="80" customFormat="1" ht="17.45" customHeight="1" x14ac:dyDescent="0.3">
      <c r="A94" s="83" t="s">
        <v>1148</v>
      </c>
      <c r="B94" s="84"/>
      <c r="C94" s="83" t="s">
        <v>571</v>
      </c>
      <c r="D94" s="66">
        <v>2500000</v>
      </c>
      <c r="E94" s="72">
        <f t="shared" si="1"/>
        <v>1.5493902786348406E-3</v>
      </c>
      <c r="F94" s="66"/>
      <c r="G94" s="296"/>
      <c r="J94" s="79"/>
    </row>
    <row r="95" spans="1:10" s="80" customFormat="1" ht="17.45" customHeight="1" x14ac:dyDescent="0.3">
      <c r="A95" s="73" t="s">
        <v>1149</v>
      </c>
      <c r="B95" s="74"/>
      <c r="C95" s="73" t="s">
        <v>730</v>
      </c>
      <c r="D95" s="89">
        <f>SUM(D96)</f>
        <v>2500000</v>
      </c>
      <c r="E95" s="77">
        <f t="shared" si="1"/>
        <v>1.5493902786348406E-3</v>
      </c>
      <c r="F95" s="66"/>
      <c r="G95" s="296"/>
      <c r="J95" s="79"/>
    </row>
    <row r="96" spans="1:10" s="80" customFormat="1" ht="17.45" customHeight="1" x14ac:dyDescent="0.3">
      <c r="A96" s="83" t="s">
        <v>1150</v>
      </c>
      <c r="B96" s="84"/>
      <c r="C96" s="69" t="s">
        <v>1151</v>
      </c>
      <c r="D96" s="66">
        <v>2500000</v>
      </c>
      <c r="E96" s="72">
        <f t="shared" si="1"/>
        <v>1.5493902786348406E-3</v>
      </c>
      <c r="F96" s="66"/>
      <c r="G96" s="296"/>
      <c r="J96" s="79"/>
    </row>
    <row r="97" spans="1:10" s="80" customFormat="1" ht="17.45" customHeight="1" x14ac:dyDescent="0.3">
      <c r="A97" s="73" t="s">
        <v>1152</v>
      </c>
      <c r="B97" s="74"/>
      <c r="C97" s="73" t="s">
        <v>573</v>
      </c>
      <c r="D97" s="89">
        <f>SUM(D98)</f>
        <v>3000000</v>
      </c>
      <c r="E97" s="77">
        <f t="shared" si="1"/>
        <v>1.8592683343618085E-3</v>
      </c>
      <c r="F97" s="66"/>
      <c r="G97" s="296"/>
      <c r="I97" s="79"/>
      <c r="J97" s="79"/>
    </row>
    <row r="98" spans="1:10" s="80" customFormat="1" ht="17.45" customHeight="1" x14ac:dyDescent="0.3">
      <c r="A98" s="83" t="s">
        <v>1153</v>
      </c>
      <c r="B98" s="84"/>
      <c r="C98" s="69" t="s">
        <v>1154</v>
      </c>
      <c r="D98" s="66">
        <v>3000000</v>
      </c>
      <c r="E98" s="72">
        <f t="shared" si="1"/>
        <v>1.8592683343618085E-3</v>
      </c>
      <c r="F98" s="66"/>
      <c r="G98" s="296"/>
      <c r="I98" s="79"/>
      <c r="J98" s="79"/>
    </row>
    <row r="99" spans="1:10" s="80" customFormat="1" ht="17.45" customHeight="1" x14ac:dyDescent="0.3">
      <c r="A99" s="73" t="s">
        <v>1155</v>
      </c>
      <c r="B99" s="74"/>
      <c r="C99" s="73" t="s">
        <v>192</v>
      </c>
      <c r="D99" s="89">
        <f>+D100+D105+D113+D116</f>
        <v>66100000</v>
      </c>
      <c r="E99" s="77">
        <f t="shared" si="1"/>
        <v>4.0965878967105185E-2</v>
      </c>
      <c r="F99" s="66"/>
      <c r="G99" s="296"/>
      <c r="I99" s="79"/>
      <c r="J99" s="79"/>
    </row>
    <row r="100" spans="1:10" s="80" customFormat="1" ht="17.45" customHeight="1" x14ac:dyDescent="0.3">
      <c r="A100" s="73" t="s">
        <v>1156</v>
      </c>
      <c r="B100" s="74"/>
      <c r="C100" s="75" t="s">
        <v>587</v>
      </c>
      <c r="D100" s="89">
        <f>SUM(D101:D104)</f>
        <v>22000000</v>
      </c>
      <c r="E100" s="77">
        <f t="shared" si="1"/>
        <v>1.3634634451986595E-2</v>
      </c>
      <c r="F100" s="66"/>
      <c r="G100" s="296"/>
      <c r="I100" s="79"/>
      <c r="J100" s="79"/>
    </row>
    <row r="101" spans="1:10" s="80" customFormat="1" ht="17.45" customHeight="1" x14ac:dyDescent="0.3">
      <c r="A101" s="83" t="s">
        <v>1157</v>
      </c>
      <c r="B101" s="84"/>
      <c r="C101" s="83" t="s">
        <v>1158</v>
      </c>
      <c r="D101" s="66">
        <v>20000000</v>
      </c>
      <c r="E101" s="72">
        <f t="shared" si="1"/>
        <v>1.2395122229078724E-2</v>
      </c>
      <c r="F101" s="66"/>
      <c r="G101" s="296"/>
      <c r="I101" s="79"/>
      <c r="J101" s="79"/>
    </row>
    <row r="102" spans="1:10" s="80" customFormat="1" ht="17.45" customHeight="1" x14ac:dyDescent="0.3">
      <c r="A102" s="83" t="s">
        <v>1159</v>
      </c>
      <c r="B102" s="84"/>
      <c r="C102" s="83" t="s">
        <v>591</v>
      </c>
      <c r="D102" s="66">
        <v>1000000</v>
      </c>
      <c r="E102" s="72">
        <f t="shared" si="1"/>
        <v>6.197561114539362E-4</v>
      </c>
      <c r="F102" s="66"/>
      <c r="G102" s="296"/>
      <c r="I102" s="79"/>
      <c r="J102" s="79"/>
    </row>
    <row r="103" spans="1:10" s="80" customFormat="1" ht="15.6" customHeight="1" x14ac:dyDescent="0.3">
      <c r="A103" s="83" t="s">
        <v>1160</v>
      </c>
      <c r="B103" s="84"/>
      <c r="C103" s="83" t="s">
        <v>1161</v>
      </c>
      <c r="D103" s="66">
        <v>1000000</v>
      </c>
      <c r="E103" s="72">
        <f t="shared" si="1"/>
        <v>6.197561114539362E-4</v>
      </c>
      <c r="F103" s="66"/>
      <c r="G103" s="296"/>
      <c r="I103" s="79"/>
      <c r="J103" s="79"/>
    </row>
    <row r="104" spans="1:10" s="80" customFormat="1" ht="18" customHeight="1" x14ac:dyDescent="0.3">
      <c r="A104" s="83" t="s">
        <v>1162</v>
      </c>
      <c r="B104" s="84"/>
      <c r="C104" s="83" t="s">
        <v>597</v>
      </c>
      <c r="D104" s="66">
        <v>0</v>
      </c>
      <c r="E104" s="72">
        <f t="shared" si="1"/>
        <v>0</v>
      </c>
      <c r="F104" s="66"/>
      <c r="G104" s="296"/>
      <c r="I104" s="79"/>
      <c r="J104" s="79"/>
    </row>
    <row r="105" spans="1:10" s="80" customFormat="1" ht="17.45" customHeight="1" x14ac:dyDescent="0.3">
      <c r="A105" s="73" t="s">
        <v>1163</v>
      </c>
      <c r="B105" s="74"/>
      <c r="C105" s="75" t="s">
        <v>609</v>
      </c>
      <c r="D105" s="89">
        <f>SUM(D106:D112)</f>
        <v>8000000</v>
      </c>
      <c r="E105" s="77">
        <f t="shared" si="1"/>
        <v>4.9580488916314896E-3</v>
      </c>
      <c r="F105" s="66"/>
      <c r="G105" s="296"/>
      <c r="I105" s="79"/>
      <c r="J105" s="79"/>
    </row>
    <row r="106" spans="1:10" s="80" customFormat="1" ht="17.45" customHeight="1" x14ac:dyDescent="0.3">
      <c r="A106" s="83" t="s">
        <v>1164</v>
      </c>
      <c r="B106" s="84"/>
      <c r="C106" s="69" t="s">
        <v>611</v>
      </c>
      <c r="D106" s="66">
        <v>3000000</v>
      </c>
      <c r="E106" s="72">
        <f t="shared" si="1"/>
        <v>1.8592683343618085E-3</v>
      </c>
      <c r="F106" s="66"/>
      <c r="G106" s="296"/>
      <c r="I106" s="79"/>
      <c r="J106" s="79"/>
    </row>
    <row r="107" spans="1:10" s="80" customFormat="1" ht="17.45" customHeight="1" x14ac:dyDescent="0.3">
      <c r="A107" s="83" t="s">
        <v>1165</v>
      </c>
      <c r="B107" s="84"/>
      <c r="C107" s="69" t="s">
        <v>1166</v>
      </c>
      <c r="D107" s="66">
        <v>2500000</v>
      </c>
      <c r="E107" s="72">
        <f t="shared" si="1"/>
        <v>1.5493902786348406E-3</v>
      </c>
      <c r="F107" s="66"/>
      <c r="G107" s="296"/>
      <c r="I107" s="79"/>
      <c r="J107" s="79"/>
    </row>
    <row r="108" spans="1:10" s="80" customFormat="1" ht="17.45" customHeight="1" x14ac:dyDescent="0.3">
      <c r="A108" s="83" t="s">
        <v>1167</v>
      </c>
      <c r="B108" s="84"/>
      <c r="C108" s="69" t="s">
        <v>615</v>
      </c>
      <c r="D108" s="66">
        <v>500000</v>
      </c>
      <c r="E108" s="72">
        <f t="shared" si="1"/>
        <v>3.098780557269681E-4</v>
      </c>
      <c r="F108" s="66"/>
      <c r="G108" s="296"/>
      <c r="I108" s="79"/>
      <c r="J108" s="79"/>
    </row>
    <row r="109" spans="1:10" s="80" customFormat="1" ht="17.45" customHeight="1" x14ac:dyDescent="0.3">
      <c r="A109" s="83" t="s">
        <v>1168</v>
      </c>
      <c r="B109" s="84"/>
      <c r="C109" s="69" t="s">
        <v>617</v>
      </c>
      <c r="D109" s="66">
        <v>0</v>
      </c>
      <c r="E109" s="72">
        <f t="shared" si="1"/>
        <v>0</v>
      </c>
      <c r="F109" s="66"/>
      <c r="G109" s="296"/>
      <c r="I109" s="79"/>
      <c r="J109" s="79"/>
    </row>
    <row r="110" spans="1:10" s="80" customFormat="1" x14ac:dyDescent="0.3">
      <c r="A110" s="83" t="s">
        <v>1169</v>
      </c>
      <c r="B110" s="84"/>
      <c r="C110" s="69" t="s">
        <v>619</v>
      </c>
      <c r="D110" s="66">
        <v>0</v>
      </c>
      <c r="E110" s="72">
        <f t="shared" si="1"/>
        <v>0</v>
      </c>
      <c r="F110" s="66"/>
      <c r="G110" s="296"/>
      <c r="I110" s="79"/>
      <c r="J110" s="79"/>
    </row>
    <row r="111" spans="1:10" s="80" customFormat="1" ht="17.45" customHeight="1" x14ac:dyDescent="0.3">
      <c r="A111" s="83" t="s">
        <v>1170</v>
      </c>
      <c r="B111" s="84"/>
      <c r="C111" s="69" t="s">
        <v>621</v>
      </c>
      <c r="D111" s="66">
        <v>2000000</v>
      </c>
      <c r="E111" s="72">
        <f t="shared" si="1"/>
        <v>1.2395122229078724E-3</v>
      </c>
      <c r="F111" s="66"/>
      <c r="G111" s="296"/>
      <c r="I111" s="79"/>
      <c r="J111" s="79"/>
    </row>
    <row r="112" spans="1:10" s="80" customFormat="1" ht="17.45" customHeight="1" x14ac:dyDescent="0.3">
      <c r="A112" s="83" t="s">
        <v>1171</v>
      </c>
      <c r="B112" s="84"/>
      <c r="C112" s="69" t="s">
        <v>623</v>
      </c>
      <c r="D112" s="66">
        <v>0</v>
      </c>
      <c r="E112" s="72">
        <f t="shared" si="1"/>
        <v>0</v>
      </c>
      <c r="F112" s="66"/>
      <c r="G112" s="296"/>
      <c r="I112" s="79"/>
      <c r="J112" s="79"/>
    </row>
    <row r="113" spans="1:10" s="80" customFormat="1" ht="17.45" customHeight="1" x14ac:dyDescent="0.3">
      <c r="A113" s="73" t="s">
        <v>1172</v>
      </c>
      <c r="B113" s="74"/>
      <c r="C113" s="75" t="s">
        <v>625</v>
      </c>
      <c r="D113" s="89">
        <f>SUM(D114:D115)</f>
        <v>25800000</v>
      </c>
      <c r="E113" s="77">
        <f t="shared" si="1"/>
        <v>1.5989707675511555E-2</v>
      </c>
      <c r="F113" s="66"/>
      <c r="G113" s="296"/>
      <c r="I113" s="79"/>
      <c r="J113" s="79"/>
    </row>
    <row r="114" spans="1:10" s="80" customFormat="1" ht="17.45" customHeight="1" x14ac:dyDescent="0.3">
      <c r="A114" s="83" t="s">
        <v>1173</v>
      </c>
      <c r="B114" s="84"/>
      <c r="C114" s="83" t="s">
        <v>627</v>
      </c>
      <c r="D114" s="66">
        <v>800000</v>
      </c>
      <c r="E114" s="72">
        <f t="shared" si="1"/>
        <v>4.958048891631489E-4</v>
      </c>
      <c r="F114" s="66"/>
      <c r="G114" s="296"/>
      <c r="I114" s="79"/>
      <c r="J114" s="79"/>
    </row>
    <row r="115" spans="1:10" s="80" customFormat="1" ht="17.45" customHeight="1" x14ac:dyDescent="0.3">
      <c r="A115" s="83" t="s">
        <v>1174</v>
      </c>
      <c r="B115" s="84"/>
      <c r="C115" s="83" t="s">
        <v>1175</v>
      </c>
      <c r="D115" s="66">
        <v>25000000</v>
      </c>
      <c r="E115" s="72">
        <f t="shared" si="1"/>
        <v>1.5493902786348405E-2</v>
      </c>
      <c r="F115" s="66"/>
      <c r="G115" s="296"/>
      <c r="I115" s="79"/>
      <c r="J115" s="79"/>
    </row>
    <row r="116" spans="1:10" s="80" customFormat="1" x14ac:dyDescent="0.3">
      <c r="A116" s="73" t="s">
        <v>1176</v>
      </c>
      <c r="B116" s="74"/>
      <c r="C116" s="75" t="s">
        <v>641</v>
      </c>
      <c r="D116" s="89">
        <f>SUM(D117:D122)</f>
        <v>10300000</v>
      </c>
      <c r="E116" s="77">
        <f t="shared" si="1"/>
        <v>6.3834879479755429E-3</v>
      </c>
      <c r="F116" s="66"/>
      <c r="G116" s="296"/>
      <c r="H116" s="79"/>
      <c r="I116" s="79"/>
      <c r="J116" s="79"/>
    </row>
    <row r="117" spans="1:10" s="80" customFormat="1" ht="17.45" customHeight="1" x14ac:dyDescent="0.3">
      <c r="A117" s="83" t="s">
        <v>1177</v>
      </c>
      <c r="B117" s="84"/>
      <c r="C117" s="69" t="s">
        <v>643</v>
      </c>
      <c r="D117" s="66">
        <v>1500000</v>
      </c>
      <c r="E117" s="72">
        <f t="shared" si="1"/>
        <v>9.2963416718090425E-4</v>
      </c>
      <c r="F117" s="66"/>
      <c r="G117" s="296"/>
      <c r="H117" s="79"/>
      <c r="I117" s="79"/>
      <c r="J117" s="79"/>
    </row>
    <row r="118" spans="1:10" s="80" customFormat="1" ht="17.45" customHeight="1" x14ac:dyDescent="0.3">
      <c r="A118" s="83" t="s">
        <v>1178</v>
      </c>
      <c r="B118" s="84"/>
      <c r="C118" s="69" t="s">
        <v>647</v>
      </c>
      <c r="D118" s="66">
        <v>800000</v>
      </c>
      <c r="E118" s="72">
        <f t="shared" si="1"/>
        <v>4.958048891631489E-4</v>
      </c>
      <c r="F118" s="66"/>
      <c r="G118" s="296"/>
      <c r="H118" s="79"/>
      <c r="I118" s="79"/>
      <c r="J118" s="79"/>
    </row>
    <row r="119" spans="1:10" s="80" customFormat="1" ht="17.45" customHeight="1" x14ac:dyDescent="0.3">
      <c r="A119" s="83" t="s">
        <v>1179</v>
      </c>
      <c r="B119" s="84"/>
      <c r="C119" s="69" t="s">
        <v>1180</v>
      </c>
      <c r="D119" s="66">
        <v>4000000</v>
      </c>
      <c r="E119" s="72">
        <f t="shared" si="1"/>
        <v>2.4790244458157448E-3</v>
      </c>
      <c r="F119" s="66"/>
      <c r="G119" s="296"/>
      <c r="H119" s="79"/>
      <c r="I119" s="79"/>
      <c r="J119" s="79"/>
    </row>
    <row r="120" spans="1:10" s="80" customFormat="1" ht="17.45" customHeight="1" x14ac:dyDescent="0.3">
      <c r="A120" s="83" t="s">
        <v>1181</v>
      </c>
      <c r="B120" s="84"/>
      <c r="C120" s="69" t="s">
        <v>651</v>
      </c>
      <c r="D120" s="66">
        <v>2000000</v>
      </c>
      <c r="E120" s="72">
        <f t="shared" si="1"/>
        <v>1.2395122229078724E-3</v>
      </c>
      <c r="F120" s="66"/>
      <c r="G120" s="296"/>
      <c r="H120" s="79"/>
      <c r="I120" s="79"/>
      <c r="J120" s="79"/>
    </row>
    <row r="121" spans="1:10" s="80" customFormat="1" ht="17.45" customHeight="1" x14ac:dyDescent="0.3">
      <c r="A121" s="83" t="s">
        <v>1182</v>
      </c>
      <c r="B121" s="84"/>
      <c r="C121" s="69" t="s">
        <v>653</v>
      </c>
      <c r="D121" s="66">
        <v>2000000</v>
      </c>
      <c r="E121" s="72">
        <f t="shared" si="1"/>
        <v>1.2395122229078724E-3</v>
      </c>
      <c r="F121" s="66"/>
      <c r="G121" s="296"/>
      <c r="H121" s="79"/>
      <c r="I121" s="79"/>
      <c r="J121" s="79"/>
    </row>
    <row r="122" spans="1:10" s="80" customFormat="1" ht="17.45" customHeight="1" x14ac:dyDescent="0.3">
      <c r="A122" s="83" t="s">
        <v>1183</v>
      </c>
      <c r="B122" s="84"/>
      <c r="C122" s="69" t="s">
        <v>657</v>
      </c>
      <c r="D122" s="66">
        <v>0</v>
      </c>
      <c r="E122" s="72">
        <f t="shared" si="1"/>
        <v>0</v>
      </c>
      <c r="F122" s="66"/>
      <c r="G122" s="296"/>
      <c r="H122" s="79"/>
      <c r="I122" s="79"/>
      <c r="J122" s="79"/>
    </row>
    <row r="123" spans="1:10" s="80" customFormat="1" x14ac:dyDescent="0.3">
      <c r="A123" s="75" t="s">
        <v>1184</v>
      </c>
      <c r="B123" s="78"/>
      <c r="C123" s="75" t="s">
        <v>193</v>
      </c>
      <c r="D123" s="76">
        <f>+D124+D127</f>
        <v>20165882.620000001</v>
      </c>
      <c r="E123" s="77">
        <f t="shared" si="1"/>
        <v>1.2497928996607715E-2</v>
      </c>
      <c r="F123" s="66"/>
      <c r="G123" s="296"/>
      <c r="H123" s="79"/>
      <c r="I123" s="79"/>
      <c r="J123" s="79"/>
    </row>
    <row r="124" spans="1:10" s="80" customFormat="1" ht="17.45" customHeight="1" x14ac:dyDescent="0.3">
      <c r="A124" s="75" t="s">
        <v>1185</v>
      </c>
      <c r="B124" s="78"/>
      <c r="C124" s="75" t="s">
        <v>680</v>
      </c>
      <c r="D124" s="76">
        <f>SUM(D125:D126)</f>
        <v>20165882.620000001</v>
      </c>
      <c r="E124" s="77">
        <f t="shared" si="1"/>
        <v>1.2497928996607715E-2</v>
      </c>
      <c r="F124" s="66"/>
      <c r="G124" s="296"/>
      <c r="H124" s="79"/>
      <c r="I124" s="79"/>
      <c r="J124" s="79"/>
    </row>
    <row r="125" spans="1:10" s="80" customFormat="1" ht="17.45" customHeight="1" x14ac:dyDescent="0.3">
      <c r="A125" s="69" t="s">
        <v>1186</v>
      </c>
      <c r="B125" s="70" t="s">
        <v>1187</v>
      </c>
      <c r="C125" s="69" t="s">
        <v>1188</v>
      </c>
      <c r="D125" s="71">
        <v>20165882.620000001</v>
      </c>
      <c r="E125" s="72">
        <f t="shared" si="1"/>
        <v>1.2497928996607715E-2</v>
      </c>
      <c r="F125" s="66"/>
      <c r="G125" s="296"/>
      <c r="H125" s="79"/>
      <c r="I125" s="79"/>
      <c r="J125" s="79"/>
    </row>
    <row r="126" spans="1:10" s="80" customFormat="1" ht="17.45" customHeight="1" x14ac:dyDescent="0.3">
      <c r="A126" s="69" t="s">
        <v>1189</v>
      </c>
      <c r="B126" s="70" t="s">
        <v>1190</v>
      </c>
      <c r="C126" s="69" t="s">
        <v>1191</v>
      </c>
      <c r="D126" s="71">
        <v>0</v>
      </c>
      <c r="E126" s="72">
        <f t="shared" si="1"/>
        <v>0</v>
      </c>
      <c r="F126" s="66"/>
      <c r="G126" s="296"/>
      <c r="H126" s="79"/>
      <c r="I126" s="79"/>
      <c r="J126" s="79"/>
    </row>
    <row r="127" spans="1:10" s="80" customFormat="1" ht="17.45" customHeight="1" x14ac:dyDescent="0.3">
      <c r="A127" s="75" t="s">
        <v>1192</v>
      </c>
      <c r="B127" s="78"/>
      <c r="C127" s="75" t="s">
        <v>660</v>
      </c>
      <c r="D127" s="76">
        <f>SUM(D128)</f>
        <v>0</v>
      </c>
      <c r="E127" s="77">
        <f t="shared" si="1"/>
        <v>0</v>
      </c>
      <c r="F127" s="66"/>
      <c r="G127" s="296"/>
      <c r="H127" s="79"/>
      <c r="I127" s="79"/>
      <c r="J127" s="79"/>
    </row>
    <row r="128" spans="1:10" s="80" customFormat="1" ht="17.45" customHeight="1" x14ac:dyDescent="0.3">
      <c r="A128" s="69" t="s">
        <v>1193</v>
      </c>
      <c r="B128" s="70"/>
      <c r="C128" s="69" t="s">
        <v>1194</v>
      </c>
      <c r="D128" s="71">
        <v>0</v>
      </c>
      <c r="E128" s="72">
        <f t="shared" si="1"/>
        <v>0</v>
      </c>
      <c r="F128" s="66"/>
      <c r="G128" s="296"/>
      <c r="H128" s="79"/>
      <c r="I128" s="79"/>
      <c r="J128" s="79"/>
    </row>
    <row r="129" spans="1:10" s="80" customFormat="1" ht="17.45" customHeight="1" x14ac:dyDescent="0.3">
      <c r="A129" s="73" t="s">
        <v>1195</v>
      </c>
      <c r="B129" s="74"/>
      <c r="C129" s="73" t="s">
        <v>194</v>
      </c>
      <c r="D129" s="89">
        <f>+D130+D137</f>
        <v>8500000</v>
      </c>
      <c r="E129" s="77">
        <f t="shared" si="1"/>
        <v>5.2679269473584573E-3</v>
      </c>
      <c r="F129" s="66"/>
      <c r="G129" s="296"/>
      <c r="H129" s="79"/>
      <c r="I129" s="79"/>
      <c r="J129" s="79"/>
    </row>
    <row r="130" spans="1:10" s="80" customFormat="1" ht="17.45" customHeight="1" x14ac:dyDescent="0.3">
      <c r="A130" s="73" t="s">
        <v>1196</v>
      </c>
      <c r="B130" s="74"/>
      <c r="C130" s="75" t="s">
        <v>806</v>
      </c>
      <c r="D130" s="89">
        <f>SUM(D131:D136)</f>
        <v>1000000</v>
      </c>
      <c r="E130" s="77">
        <f t="shared" si="1"/>
        <v>6.197561114539362E-4</v>
      </c>
      <c r="F130" s="66"/>
      <c r="G130" s="296"/>
      <c r="H130" s="79"/>
      <c r="I130" s="79"/>
      <c r="J130" s="79"/>
    </row>
    <row r="131" spans="1:10" s="80" customFormat="1" ht="17.45" customHeight="1" x14ac:dyDescent="0.3">
      <c r="A131" s="83" t="s">
        <v>1197</v>
      </c>
      <c r="B131" s="84"/>
      <c r="C131" s="69" t="s">
        <v>808</v>
      </c>
      <c r="D131" s="66">
        <v>0</v>
      </c>
      <c r="E131" s="72">
        <f t="shared" si="1"/>
        <v>0</v>
      </c>
      <c r="F131" s="66"/>
      <c r="G131" s="296"/>
      <c r="H131" s="79"/>
      <c r="I131" s="79"/>
      <c r="J131" s="79"/>
    </row>
    <row r="132" spans="1:10" s="80" customFormat="1" ht="17.45" customHeight="1" x14ac:dyDescent="0.3">
      <c r="A132" s="83" t="s">
        <v>1198</v>
      </c>
      <c r="B132" s="84"/>
      <c r="C132" s="69" t="s">
        <v>1199</v>
      </c>
      <c r="D132" s="66">
        <v>0</v>
      </c>
      <c r="E132" s="72">
        <f t="shared" si="1"/>
        <v>0</v>
      </c>
      <c r="F132" s="66"/>
      <c r="G132" s="296"/>
      <c r="H132" s="79"/>
      <c r="I132" s="79"/>
      <c r="J132" s="79"/>
    </row>
    <row r="133" spans="1:10" s="80" customFormat="1" ht="17.45" customHeight="1" x14ac:dyDescent="0.3">
      <c r="A133" s="83" t="s">
        <v>1200</v>
      </c>
      <c r="B133" s="84"/>
      <c r="C133" s="69" t="s">
        <v>812</v>
      </c>
      <c r="D133" s="66">
        <v>0</v>
      </c>
      <c r="E133" s="72">
        <f t="shared" si="1"/>
        <v>0</v>
      </c>
      <c r="F133" s="66"/>
      <c r="G133" s="296"/>
      <c r="H133" s="79"/>
      <c r="I133" s="79"/>
      <c r="J133" s="79"/>
    </row>
    <row r="134" spans="1:10" s="80" customFormat="1" ht="17.45" customHeight="1" x14ac:dyDescent="0.3">
      <c r="A134" s="83" t="s">
        <v>1201</v>
      </c>
      <c r="B134" s="84"/>
      <c r="C134" s="69" t="s">
        <v>814</v>
      </c>
      <c r="D134" s="66">
        <v>0</v>
      </c>
      <c r="E134" s="72">
        <f t="shared" si="1"/>
        <v>0</v>
      </c>
      <c r="F134" s="66"/>
      <c r="G134" s="296"/>
      <c r="H134" s="79"/>
      <c r="I134" s="79"/>
      <c r="J134" s="79"/>
    </row>
    <row r="135" spans="1:10" s="80" customFormat="1" ht="17.45" customHeight="1" x14ac:dyDescent="0.3">
      <c r="A135" s="83" t="s">
        <v>1202</v>
      </c>
      <c r="B135" s="84"/>
      <c r="C135" s="69" t="s">
        <v>1203</v>
      </c>
      <c r="D135" s="66">
        <v>0</v>
      </c>
      <c r="E135" s="72">
        <f t="shared" si="1"/>
        <v>0</v>
      </c>
      <c r="F135" s="66"/>
      <c r="G135" s="296"/>
      <c r="H135" s="79"/>
      <c r="I135" s="79"/>
      <c r="J135" s="79"/>
    </row>
    <row r="136" spans="1:10" s="80" customFormat="1" ht="17.45" customHeight="1" x14ac:dyDescent="0.3">
      <c r="A136" s="83" t="s">
        <v>1204</v>
      </c>
      <c r="B136" s="84"/>
      <c r="C136" s="69" t="s">
        <v>1205</v>
      </c>
      <c r="D136" s="66">
        <v>1000000</v>
      </c>
      <c r="E136" s="72">
        <f t="shared" si="1"/>
        <v>6.197561114539362E-4</v>
      </c>
      <c r="F136" s="66"/>
      <c r="G136" s="296"/>
      <c r="H136" s="79"/>
      <c r="I136" s="79"/>
      <c r="J136" s="79"/>
    </row>
    <row r="137" spans="1:10" s="80" customFormat="1" ht="17.45" customHeight="1" x14ac:dyDescent="0.3">
      <c r="A137" s="379" t="s">
        <v>1206</v>
      </c>
      <c r="B137" s="380"/>
      <c r="C137" s="400" t="s">
        <v>824</v>
      </c>
      <c r="D137" s="743">
        <f>D138</f>
        <v>7500000</v>
      </c>
      <c r="E137" s="77">
        <f t="shared" si="1"/>
        <v>4.648170835904521E-3</v>
      </c>
      <c r="F137" s="66"/>
      <c r="G137" s="296"/>
      <c r="H137" s="79"/>
      <c r="I137" s="79"/>
      <c r="J137" s="79"/>
    </row>
    <row r="138" spans="1:10" s="80" customFormat="1" ht="17.45" customHeight="1" x14ac:dyDescent="0.3">
      <c r="A138" s="381" t="s">
        <v>1207</v>
      </c>
      <c r="B138" s="380"/>
      <c r="C138" s="388" t="s">
        <v>836</v>
      </c>
      <c r="D138" s="384">
        <v>7500000</v>
      </c>
      <c r="E138" s="72">
        <f t="shared" si="1"/>
        <v>4.648170835904521E-3</v>
      </c>
      <c r="F138" s="66"/>
      <c r="G138" s="296"/>
      <c r="H138" s="79"/>
      <c r="I138" s="79"/>
      <c r="J138" s="79"/>
    </row>
    <row r="139" spans="1:10" s="80" customFormat="1" ht="17.45" customHeight="1" x14ac:dyDescent="0.3">
      <c r="A139" s="75" t="s">
        <v>1208</v>
      </c>
      <c r="B139" s="78"/>
      <c r="C139" s="75" t="s">
        <v>153</v>
      </c>
      <c r="D139" s="76">
        <f>+D140</f>
        <v>4000000</v>
      </c>
      <c r="E139" s="77">
        <f t="shared" si="1"/>
        <v>2.4790244458157448E-3</v>
      </c>
      <c r="F139" s="66"/>
      <c r="G139" s="296"/>
      <c r="H139" s="79"/>
      <c r="I139" s="79"/>
      <c r="J139" s="79"/>
    </row>
    <row r="140" spans="1:10" s="80" customFormat="1" ht="17.45" customHeight="1" x14ac:dyDescent="0.3">
      <c r="A140" s="75" t="s">
        <v>1209</v>
      </c>
      <c r="B140" s="78"/>
      <c r="C140" s="75" t="s">
        <v>1210</v>
      </c>
      <c r="D140" s="76">
        <f>SUM(D141:D142)</f>
        <v>4000000</v>
      </c>
      <c r="E140" s="77">
        <f t="shared" si="1"/>
        <v>2.4790244458157448E-3</v>
      </c>
      <c r="F140" s="66"/>
      <c r="G140" s="79"/>
      <c r="H140" s="79"/>
      <c r="I140" s="79"/>
      <c r="J140" s="79"/>
    </row>
    <row r="141" spans="1:10" s="80" customFormat="1" x14ac:dyDescent="0.3">
      <c r="A141" s="69" t="s">
        <v>1211</v>
      </c>
      <c r="B141" s="70"/>
      <c r="C141" s="83" t="s">
        <v>1212</v>
      </c>
      <c r="D141" s="71">
        <v>4000000</v>
      </c>
      <c r="E141" s="72">
        <f t="shared" si="1"/>
        <v>2.4790244458157448E-3</v>
      </c>
      <c r="F141" s="66"/>
      <c r="G141" s="79"/>
      <c r="H141" s="79"/>
      <c r="I141" s="79"/>
      <c r="J141" s="79"/>
    </row>
    <row r="142" spans="1:10" s="80" customFormat="1" ht="17.45" customHeight="1" x14ac:dyDescent="0.3">
      <c r="A142" s="69" t="s">
        <v>1213</v>
      </c>
      <c r="B142" s="85"/>
      <c r="C142" s="83" t="s">
        <v>1214</v>
      </c>
      <c r="D142" s="71">
        <v>0</v>
      </c>
      <c r="E142" s="72">
        <f t="shared" si="1"/>
        <v>0</v>
      </c>
      <c r="F142" s="66"/>
      <c r="G142" s="79"/>
      <c r="H142" s="79"/>
      <c r="I142" s="79"/>
      <c r="J142" s="79"/>
    </row>
    <row r="143" spans="1:10" s="80" customFormat="1" ht="17.45" customHeight="1" x14ac:dyDescent="0.3">
      <c r="A143" s="75" t="s">
        <v>1215</v>
      </c>
      <c r="B143" s="78"/>
      <c r="C143" s="75" t="s">
        <v>1030</v>
      </c>
      <c r="D143" s="76">
        <f>+D144</f>
        <v>21844246.34</v>
      </c>
      <c r="E143" s="77">
        <f t="shared" si="1"/>
        <v>1.3538105169320278E-2</v>
      </c>
      <c r="F143" s="66"/>
      <c r="G143" s="79"/>
      <c r="H143" s="79"/>
      <c r="I143" s="79"/>
      <c r="J143" s="79"/>
    </row>
    <row r="144" spans="1:10" s="80" customFormat="1" ht="17.45" customHeight="1" x14ac:dyDescent="0.3">
      <c r="A144" s="75" t="s">
        <v>1216</v>
      </c>
      <c r="B144" s="78"/>
      <c r="C144" s="75" t="s">
        <v>926</v>
      </c>
      <c r="D144" s="76">
        <f>SUM(D145:D146)</f>
        <v>21844246.34</v>
      </c>
      <c r="E144" s="77">
        <f t="shared" si="1"/>
        <v>1.3538105169320278E-2</v>
      </c>
      <c r="F144" s="66"/>
      <c r="G144" s="79"/>
      <c r="H144" s="79"/>
      <c r="I144" s="79"/>
      <c r="J144" s="79"/>
    </row>
    <row r="145" spans="1:11" s="80" customFormat="1" ht="17.45" customHeight="1" x14ac:dyDescent="0.3">
      <c r="A145" s="69" t="s">
        <v>1217</v>
      </c>
      <c r="B145" s="70" t="s">
        <v>1187</v>
      </c>
      <c r="C145" s="69" t="s">
        <v>1218</v>
      </c>
      <c r="D145" s="287">
        <v>21844246.34</v>
      </c>
      <c r="E145" s="72">
        <f t="shared" si="1"/>
        <v>1.3538105169320278E-2</v>
      </c>
      <c r="F145" s="66"/>
      <c r="G145" s="79"/>
      <c r="H145" s="79"/>
      <c r="I145" s="79"/>
      <c r="J145" s="79"/>
    </row>
    <row r="146" spans="1:11" s="80" customFormat="1" ht="17.45" customHeight="1" x14ac:dyDescent="0.3">
      <c r="A146" s="69" t="s">
        <v>1219</v>
      </c>
      <c r="B146" s="70" t="s">
        <v>1190</v>
      </c>
      <c r="C146" s="69" t="s">
        <v>1220</v>
      </c>
      <c r="D146" s="71">
        <v>0</v>
      </c>
      <c r="E146" s="72">
        <f t="shared" si="1"/>
        <v>0</v>
      </c>
      <c r="F146" s="66"/>
      <c r="G146" s="79"/>
      <c r="H146" s="79"/>
      <c r="I146" s="79"/>
      <c r="J146" s="79"/>
    </row>
    <row r="147" spans="1:11" s="80" customFormat="1" ht="17.45" customHeight="1" x14ac:dyDescent="0.3">
      <c r="A147" s="75" t="s">
        <v>1221</v>
      </c>
      <c r="B147" s="78"/>
      <c r="C147" s="75" t="s">
        <v>196</v>
      </c>
      <c r="D147" s="76">
        <f>+D148</f>
        <v>0</v>
      </c>
      <c r="E147" s="77">
        <f t="shared" si="1"/>
        <v>0</v>
      </c>
      <c r="F147" s="66"/>
      <c r="G147" s="79"/>
      <c r="H147" s="79"/>
      <c r="I147" s="79"/>
      <c r="J147" s="79"/>
    </row>
    <row r="148" spans="1:11" s="80" customFormat="1" ht="17.45" customHeight="1" x14ac:dyDescent="0.3">
      <c r="A148" s="75" t="s">
        <v>1222</v>
      </c>
      <c r="B148" s="78"/>
      <c r="C148" s="75" t="s">
        <v>958</v>
      </c>
      <c r="D148" s="76">
        <f>SUM(D149:D150)</f>
        <v>0</v>
      </c>
      <c r="E148" s="77">
        <f t="shared" ref="E148:E149" si="2">+D148/$D$223</f>
        <v>0</v>
      </c>
      <c r="F148" s="66"/>
      <c r="G148" s="79"/>
      <c r="H148" s="79"/>
      <c r="I148" s="79"/>
      <c r="J148" s="79"/>
    </row>
    <row r="149" spans="1:11" s="80" customFormat="1" ht="17.45" customHeight="1" x14ac:dyDescent="0.3">
      <c r="A149" s="69" t="s">
        <v>1223</v>
      </c>
      <c r="B149" s="70"/>
      <c r="C149" s="83" t="s">
        <v>962</v>
      </c>
      <c r="D149" s="71">
        <v>0</v>
      </c>
      <c r="E149" s="72">
        <f t="shared" si="2"/>
        <v>0</v>
      </c>
      <c r="F149" s="66"/>
      <c r="G149" s="79"/>
      <c r="H149" s="79"/>
      <c r="I149" s="79"/>
      <c r="J149" s="79"/>
    </row>
    <row r="150" spans="1:11" s="80" customFormat="1" ht="17.45" customHeight="1" x14ac:dyDescent="0.3">
      <c r="A150" s="75"/>
      <c r="B150" s="78"/>
      <c r="C150" s="75"/>
      <c r="D150" s="76"/>
      <c r="E150" s="77"/>
      <c r="F150" s="66"/>
      <c r="G150" s="79"/>
      <c r="I150" s="79"/>
      <c r="J150" s="79"/>
    </row>
    <row r="151" spans="1:11" s="80" customFormat="1" ht="37.5" x14ac:dyDescent="0.3">
      <c r="A151" s="677" t="s">
        <v>1224</v>
      </c>
      <c r="B151" s="677"/>
      <c r="C151" s="748" t="s">
        <v>1225</v>
      </c>
      <c r="D151" s="749">
        <f>+D152+D157</f>
        <v>70000000</v>
      </c>
      <c r="E151" s="679">
        <f t="shared" ref="E151:E159" si="3">+D151/$D$223</f>
        <v>4.338292780177553E-2</v>
      </c>
      <c r="F151" s="66"/>
      <c r="G151" s="79"/>
      <c r="I151" s="79"/>
      <c r="J151" s="79"/>
    </row>
    <row r="152" spans="1:11" s="80" customFormat="1" ht="17.45" customHeight="1" x14ac:dyDescent="0.3">
      <c r="A152" s="73" t="s">
        <v>1226</v>
      </c>
      <c r="B152" s="74"/>
      <c r="C152" s="73" t="s">
        <v>192</v>
      </c>
      <c r="D152" s="89">
        <f>+D153+D155</f>
        <v>40000000</v>
      </c>
      <c r="E152" s="77">
        <f t="shared" si="3"/>
        <v>2.4790244458157449E-2</v>
      </c>
      <c r="F152" s="66"/>
      <c r="G152" s="79"/>
      <c r="I152" s="79"/>
      <c r="J152" s="79"/>
    </row>
    <row r="153" spans="1:11" s="80" customFormat="1" ht="17.45" customHeight="1" x14ac:dyDescent="0.3">
      <c r="A153" s="73" t="s">
        <v>1227</v>
      </c>
      <c r="B153" s="74"/>
      <c r="C153" s="75" t="s">
        <v>587</v>
      </c>
      <c r="D153" s="89">
        <f>+D154</f>
        <v>40000000</v>
      </c>
      <c r="E153" s="77">
        <f t="shared" si="3"/>
        <v>2.4790244458157449E-2</v>
      </c>
      <c r="F153" s="66"/>
      <c r="G153" s="79"/>
      <c r="I153" s="79"/>
      <c r="J153" s="79"/>
    </row>
    <row r="154" spans="1:11" s="80" customFormat="1" x14ac:dyDescent="0.3">
      <c r="A154" s="83" t="s">
        <v>1228</v>
      </c>
      <c r="B154" s="84"/>
      <c r="C154" s="83" t="s">
        <v>1158</v>
      </c>
      <c r="D154" s="66">
        <v>40000000</v>
      </c>
      <c r="E154" s="72">
        <f t="shared" si="3"/>
        <v>2.4790244458157449E-2</v>
      </c>
      <c r="F154" s="66"/>
      <c r="G154" s="79"/>
      <c r="J154" s="79"/>
    </row>
    <row r="155" spans="1:11" s="80" customFormat="1" x14ac:dyDescent="0.3">
      <c r="A155" s="73" t="s">
        <v>1163</v>
      </c>
      <c r="B155" s="74"/>
      <c r="C155" s="75" t="s">
        <v>609</v>
      </c>
      <c r="D155" s="89">
        <f>+D156</f>
        <v>0</v>
      </c>
      <c r="E155" s="77">
        <f t="shared" si="3"/>
        <v>0</v>
      </c>
      <c r="F155" s="66"/>
      <c r="G155" s="79"/>
      <c r="J155" s="79"/>
    </row>
    <row r="156" spans="1:11" s="80" customFormat="1" x14ac:dyDescent="0.3">
      <c r="A156" s="83" t="s">
        <v>1165</v>
      </c>
      <c r="B156" s="84"/>
      <c r="C156" s="69" t="s">
        <v>1166</v>
      </c>
      <c r="D156" s="66">
        <f>+D162</f>
        <v>0</v>
      </c>
      <c r="E156" s="72">
        <f t="shared" si="3"/>
        <v>0</v>
      </c>
      <c r="F156" s="66"/>
      <c r="G156" s="79"/>
      <c r="I156" s="79"/>
      <c r="J156" s="79"/>
      <c r="K156" s="79"/>
    </row>
    <row r="157" spans="1:11" s="80" customFormat="1" x14ac:dyDescent="0.3">
      <c r="A157" s="92" t="s">
        <v>1229</v>
      </c>
      <c r="B157" s="92"/>
      <c r="C157" s="75" t="s">
        <v>1230</v>
      </c>
      <c r="D157" s="91">
        <f>+D158</f>
        <v>30000000</v>
      </c>
      <c r="E157" s="77">
        <f t="shared" si="3"/>
        <v>1.8592683343618084E-2</v>
      </c>
      <c r="F157" s="66"/>
      <c r="G157" s="79"/>
      <c r="I157" s="79"/>
      <c r="J157" s="676"/>
    </row>
    <row r="158" spans="1:11" s="80" customFormat="1" x14ac:dyDescent="0.3">
      <c r="A158" s="92" t="s">
        <v>1231</v>
      </c>
      <c r="B158" s="92"/>
      <c r="C158" s="75" t="s">
        <v>788</v>
      </c>
      <c r="D158" s="91">
        <f>+D159</f>
        <v>30000000</v>
      </c>
      <c r="E158" s="77">
        <f t="shared" si="3"/>
        <v>1.8592683343618084E-2</v>
      </c>
      <c r="F158" s="66"/>
      <c r="G158" s="79"/>
      <c r="I158" s="79"/>
      <c r="J158" s="676"/>
    </row>
    <row r="159" spans="1:11" s="80" customFormat="1" x14ac:dyDescent="0.3">
      <c r="A159" s="81" t="s">
        <v>1232</v>
      </c>
      <c r="B159" s="81"/>
      <c r="C159" s="69" t="s">
        <v>1233</v>
      </c>
      <c r="D159" s="93">
        <f>+D161</f>
        <v>30000000</v>
      </c>
      <c r="E159" s="72">
        <f t="shared" si="3"/>
        <v>1.8592683343618084E-2</v>
      </c>
      <c r="F159" s="66"/>
      <c r="H159" s="387"/>
      <c r="I159" s="387"/>
      <c r="J159" s="676"/>
    </row>
    <row r="160" spans="1:11" s="80" customFormat="1" x14ac:dyDescent="0.3">
      <c r="A160" s="710" t="s">
        <v>588</v>
      </c>
      <c r="B160" s="711" t="s">
        <v>200</v>
      </c>
      <c r="C160" s="712" t="s">
        <v>1234</v>
      </c>
      <c r="D160" s="713">
        <v>0</v>
      </c>
      <c r="E160" s="72"/>
      <c r="F160" s="66"/>
      <c r="H160" s="290"/>
      <c r="I160" s="387"/>
      <c r="J160" s="676"/>
    </row>
    <row r="161" spans="1:10" s="80" customFormat="1" ht="18.75" customHeight="1" x14ac:dyDescent="0.3">
      <c r="B161" s="711" t="s">
        <v>208</v>
      </c>
      <c r="C161" s="712" t="s">
        <v>1235</v>
      </c>
      <c r="D161" s="713">
        <v>30000000</v>
      </c>
      <c r="E161" s="77"/>
      <c r="F161" s="66"/>
      <c r="H161" s="290"/>
      <c r="I161" s="290"/>
      <c r="J161" s="674"/>
    </row>
    <row r="162" spans="1:10" s="80" customFormat="1" ht="18" customHeight="1" x14ac:dyDescent="0.3">
      <c r="A162" s="289"/>
      <c r="B162" s="469"/>
      <c r="C162" s="470"/>
      <c r="D162" s="288"/>
      <c r="E162" s="77"/>
      <c r="F162" s="66"/>
      <c r="H162" s="290"/>
      <c r="I162" s="290"/>
      <c r="J162" s="674"/>
    </row>
    <row r="163" spans="1:10" s="80" customFormat="1" x14ac:dyDescent="0.3">
      <c r="A163" s="92"/>
      <c r="B163" s="92"/>
      <c r="C163" s="75"/>
      <c r="D163" s="91"/>
      <c r="E163" s="77"/>
      <c r="F163" s="66"/>
      <c r="G163" s="79"/>
      <c r="H163" s="675"/>
      <c r="I163" s="675"/>
      <c r="J163" s="676"/>
    </row>
    <row r="164" spans="1:10" s="80" customFormat="1" ht="37.5" x14ac:dyDescent="0.3">
      <c r="A164" s="677" t="s">
        <v>1236</v>
      </c>
      <c r="B164" s="677"/>
      <c r="C164" s="678" t="s">
        <v>1237</v>
      </c>
      <c r="D164" s="749">
        <f>+D165+D168</f>
        <v>40000000</v>
      </c>
      <c r="E164" s="679">
        <f t="shared" ref="E164:E170" si="4">+D164/$D$223</f>
        <v>2.4790244458157449E-2</v>
      </c>
      <c r="F164" s="66"/>
      <c r="G164" s="79"/>
      <c r="H164" s="675"/>
      <c r="I164" s="675"/>
      <c r="J164" s="676"/>
    </row>
    <row r="165" spans="1:10" s="80" customFormat="1" x14ac:dyDescent="0.3">
      <c r="A165" s="92" t="s">
        <v>1238</v>
      </c>
      <c r="B165" s="92"/>
      <c r="C165" s="73" t="s">
        <v>192</v>
      </c>
      <c r="D165" s="91">
        <f>+D166</f>
        <v>20000000</v>
      </c>
      <c r="E165" s="77">
        <f t="shared" si="4"/>
        <v>1.2395122229078724E-2</v>
      </c>
      <c r="F165" s="66"/>
      <c r="G165" s="79"/>
      <c r="H165" s="675"/>
      <c r="I165" s="675"/>
      <c r="J165" s="676"/>
    </row>
    <row r="166" spans="1:10" s="80" customFormat="1" x14ac:dyDescent="0.3">
      <c r="A166" s="73" t="s">
        <v>1239</v>
      </c>
      <c r="B166" s="74"/>
      <c r="C166" s="75" t="s">
        <v>609</v>
      </c>
      <c r="D166" s="89">
        <f>+D167</f>
        <v>20000000</v>
      </c>
      <c r="E166" s="77">
        <f t="shared" si="4"/>
        <v>1.2395122229078724E-2</v>
      </c>
      <c r="F166" s="66"/>
      <c r="G166" s="79"/>
      <c r="H166" s="675"/>
      <c r="I166" s="387"/>
      <c r="J166" s="676"/>
    </row>
    <row r="167" spans="1:10" s="80" customFormat="1" x14ac:dyDescent="0.3">
      <c r="A167" s="83" t="s">
        <v>1240</v>
      </c>
      <c r="B167" s="84"/>
      <c r="C167" s="69" t="s">
        <v>1166</v>
      </c>
      <c r="D167" s="66">
        <f>+D171</f>
        <v>20000000</v>
      </c>
      <c r="E167" s="72">
        <f t="shared" si="4"/>
        <v>1.2395122229078724E-2</v>
      </c>
      <c r="F167" s="66"/>
      <c r="G167" s="79"/>
      <c r="I167" s="79"/>
      <c r="J167" s="676"/>
    </row>
    <row r="168" spans="1:10" s="80" customFormat="1" x14ac:dyDescent="0.3">
      <c r="A168" s="92" t="s">
        <v>1241</v>
      </c>
      <c r="B168" s="92"/>
      <c r="C168" s="75" t="s">
        <v>1230</v>
      </c>
      <c r="D168" s="91">
        <f>+D169</f>
        <v>20000000</v>
      </c>
      <c r="E168" s="77">
        <f t="shared" si="4"/>
        <v>1.2395122229078724E-2</v>
      </c>
      <c r="F168" s="66"/>
      <c r="G168" s="79"/>
      <c r="I168" s="79"/>
      <c r="J168" s="79"/>
    </row>
    <row r="169" spans="1:10" s="80" customFormat="1" x14ac:dyDescent="0.3">
      <c r="A169" s="92" t="s">
        <v>1242</v>
      </c>
      <c r="B169" s="92"/>
      <c r="C169" s="75" t="s">
        <v>788</v>
      </c>
      <c r="D169" s="91">
        <f>+D170</f>
        <v>20000000</v>
      </c>
      <c r="E169" s="77">
        <f t="shared" si="4"/>
        <v>1.2395122229078724E-2</v>
      </c>
      <c r="F169" s="66"/>
      <c r="G169" s="79"/>
      <c r="I169" s="79"/>
      <c r="J169" s="79"/>
    </row>
    <row r="170" spans="1:10" s="80" customFormat="1" x14ac:dyDescent="0.3">
      <c r="A170" s="81" t="s">
        <v>1243</v>
      </c>
      <c r="B170" s="81"/>
      <c r="C170" s="69" t="s">
        <v>1233</v>
      </c>
      <c r="D170" s="93">
        <f>+D172</f>
        <v>20000000</v>
      </c>
      <c r="E170" s="72">
        <f t="shared" si="4"/>
        <v>1.2395122229078724E-2</v>
      </c>
      <c r="F170" s="66"/>
      <c r="G170" s="79"/>
      <c r="I170" s="79"/>
      <c r="J170" s="79"/>
    </row>
    <row r="171" spans="1:10" s="80" customFormat="1" x14ac:dyDescent="0.3">
      <c r="A171" s="710" t="s">
        <v>612</v>
      </c>
      <c r="B171" s="711" t="s">
        <v>200</v>
      </c>
      <c r="C171" s="712" t="s">
        <v>1244</v>
      </c>
      <c r="D171" s="713">
        <v>20000000</v>
      </c>
      <c r="E171" s="72"/>
      <c r="F171" s="66"/>
      <c r="G171" s="79"/>
      <c r="I171" s="79"/>
      <c r="J171" s="79"/>
    </row>
    <row r="172" spans="1:10" s="80" customFormat="1" x14ac:dyDescent="0.3">
      <c r="A172" s="710" t="s">
        <v>1245</v>
      </c>
      <c r="B172" s="711" t="s">
        <v>208</v>
      </c>
      <c r="C172" s="712" t="s">
        <v>1246</v>
      </c>
      <c r="D172" s="713">
        <v>20000000</v>
      </c>
      <c r="E172" s="72"/>
      <c r="F172" s="66"/>
      <c r="G172" s="79"/>
      <c r="I172" s="79"/>
      <c r="J172" s="79"/>
    </row>
    <row r="173" spans="1:10" s="80" customFormat="1" x14ac:dyDescent="0.3">
      <c r="A173" s="289"/>
      <c r="B173" s="469"/>
      <c r="C173" s="470"/>
      <c r="D173" s="288"/>
      <c r="E173" s="72"/>
      <c r="F173" s="66"/>
      <c r="G173" s="79"/>
      <c r="I173" s="79"/>
      <c r="J173" s="79"/>
    </row>
    <row r="174" spans="1:10" s="80" customFormat="1" x14ac:dyDescent="0.3">
      <c r="A174" s="92"/>
      <c r="B174" s="92"/>
      <c r="C174" s="170"/>
      <c r="D174" s="91"/>
      <c r="E174" s="77"/>
      <c r="F174" s="66"/>
      <c r="G174" s="79"/>
      <c r="I174" s="79"/>
      <c r="J174" s="79"/>
    </row>
    <row r="175" spans="1:10" s="80" customFormat="1" ht="37.5" x14ac:dyDescent="0.3">
      <c r="A175" s="677" t="s">
        <v>1247</v>
      </c>
      <c r="B175" s="677"/>
      <c r="C175" s="678" t="s">
        <v>1248</v>
      </c>
      <c r="D175" s="749">
        <f>+D176</f>
        <v>465082944.63999999</v>
      </c>
      <c r="E175" s="679">
        <f>+D175/$D$223</f>
        <v>0.28823799727363264</v>
      </c>
      <c r="F175" s="66"/>
      <c r="G175" s="79"/>
      <c r="I175" s="79"/>
      <c r="J175" s="79"/>
    </row>
    <row r="176" spans="1:10" s="80" customFormat="1" x14ac:dyDescent="0.3">
      <c r="A176" s="92" t="s">
        <v>1249</v>
      </c>
      <c r="B176" s="92"/>
      <c r="C176" s="75" t="s">
        <v>1230</v>
      </c>
      <c r="D176" s="91">
        <f>+D177</f>
        <v>465082944.63999999</v>
      </c>
      <c r="E176" s="77">
        <f>+D176/$D$223</f>
        <v>0.28823799727363264</v>
      </c>
      <c r="F176" s="66"/>
      <c r="G176" s="79"/>
      <c r="I176" s="79"/>
      <c r="J176" s="79"/>
    </row>
    <row r="177" spans="1:10" s="256" customFormat="1" x14ac:dyDescent="0.3">
      <c r="A177" s="92" t="s">
        <v>1250</v>
      </c>
      <c r="B177" s="92"/>
      <c r="C177" s="75" t="s">
        <v>788</v>
      </c>
      <c r="D177" s="91">
        <f>+D178</f>
        <v>465082944.63999999</v>
      </c>
      <c r="E177" s="77">
        <f>+D177/$D$223</f>
        <v>0.28823799727363264</v>
      </c>
      <c r="F177" s="66"/>
      <c r="G177" s="255"/>
      <c r="I177" s="255"/>
      <c r="J177" s="255"/>
    </row>
    <row r="178" spans="1:10" s="256" customFormat="1" x14ac:dyDescent="0.3">
      <c r="A178" s="81" t="s">
        <v>1251</v>
      </c>
      <c r="B178" s="81"/>
      <c r="C178" s="69" t="s">
        <v>1233</v>
      </c>
      <c r="D178" s="93">
        <f>SUM(D179:D181)</f>
        <v>465082944.63999999</v>
      </c>
      <c r="E178" s="72">
        <f>+D178/$D$223</f>
        <v>0.28823799727363264</v>
      </c>
      <c r="F178" s="66"/>
      <c r="G178" s="255"/>
      <c r="I178" s="255"/>
      <c r="J178" s="255"/>
    </row>
    <row r="179" spans="1:10" s="256" customFormat="1" x14ac:dyDescent="0.3">
      <c r="A179" s="710" t="s">
        <v>791</v>
      </c>
      <c r="B179" s="711" t="s">
        <v>200</v>
      </c>
      <c r="C179" s="714" t="s">
        <v>1252</v>
      </c>
      <c r="D179" s="713">
        <v>385082944.63999999</v>
      </c>
      <c r="E179" s="72"/>
      <c r="F179" s="66"/>
      <c r="G179" s="255"/>
      <c r="I179" s="255"/>
      <c r="J179" s="255"/>
    </row>
    <row r="180" spans="1:10" s="256" customFormat="1" x14ac:dyDescent="0.3">
      <c r="A180" s="710" t="s">
        <v>791</v>
      </c>
      <c r="B180" s="711" t="s">
        <v>208</v>
      </c>
      <c r="C180" s="714" t="s">
        <v>1253</v>
      </c>
      <c r="D180" s="713">
        <v>50000000</v>
      </c>
      <c r="E180" s="72"/>
      <c r="F180" s="66"/>
      <c r="G180" s="255"/>
      <c r="I180" s="255"/>
      <c r="J180" s="255"/>
    </row>
    <row r="181" spans="1:10" s="256" customFormat="1" x14ac:dyDescent="0.3">
      <c r="A181" s="710" t="s">
        <v>791</v>
      </c>
      <c r="B181" s="711" t="s">
        <v>211</v>
      </c>
      <c r="C181" s="714" t="s">
        <v>1254</v>
      </c>
      <c r="D181" s="713">
        <v>30000000</v>
      </c>
      <c r="E181" s="72"/>
      <c r="F181" s="66"/>
      <c r="G181" s="255"/>
      <c r="I181" s="255"/>
      <c r="J181" s="255"/>
    </row>
    <row r="182" spans="1:10" s="256" customFormat="1" x14ac:dyDescent="0.3">
      <c r="A182" s="81"/>
      <c r="B182" s="81"/>
      <c r="C182" s="399"/>
      <c r="D182" s="93"/>
      <c r="E182" s="72"/>
      <c r="F182" s="66"/>
      <c r="G182" s="255"/>
      <c r="I182" s="255"/>
      <c r="J182" s="255"/>
    </row>
    <row r="183" spans="1:10" s="256" customFormat="1" ht="37.5" x14ac:dyDescent="0.3">
      <c r="A183" s="677" t="s">
        <v>1255</v>
      </c>
      <c r="B183" s="677"/>
      <c r="C183" s="678" t="s">
        <v>1256</v>
      </c>
      <c r="D183" s="744">
        <f>+D185+D187</f>
        <v>0</v>
      </c>
      <c r="E183" s="679">
        <f t="shared" ref="E183:E189" si="5">+D183/$D$223</f>
        <v>0</v>
      </c>
      <c r="F183" s="66"/>
      <c r="G183" s="255"/>
      <c r="I183" s="255"/>
      <c r="J183" s="255"/>
    </row>
    <row r="184" spans="1:10" s="256" customFormat="1" x14ac:dyDescent="0.3">
      <c r="A184" s="92" t="s">
        <v>1257</v>
      </c>
      <c r="B184" s="92"/>
      <c r="C184" s="75" t="s">
        <v>191</v>
      </c>
      <c r="D184" s="91">
        <f>+D185</f>
        <v>0</v>
      </c>
      <c r="E184" s="77">
        <f t="shared" si="5"/>
        <v>0</v>
      </c>
      <c r="F184" s="66"/>
      <c r="G184" s="255"/>
      <c r="I184" s="255"/>
      <c r="J184" s="255"/>
    </row>
    <row r="185" spans="1:10" s="256" customFormat="1" x14ac:dyDescent="0.3">
      <c r="A185" s="92" t="s">
        <v>1258</v>
      </c>
      <c r="B185" s="92"/>
      <c r="C185" s="75" t="s">
        <v>471</v>
      </c>
      <c r="D185" s="91">
        <f>+D186</f>
        <v>0</v>
      </c>
      <c r="E185" s="77">
        <f t="shared" si="5"/>
        <v>0</v>
      </c>
      <c r="F185" s="66"/>
      <c r="G185" s="255"/>
      <c r="I185" s="255"/>
      <c r="J185" s="255"/>
    </row>
    <row r="186" spans="1:10" s="256" customFormat="1" x14ac:dyDescent="0.3">
      <c r="A186" s="81" t="s">
        <v>1259</v>
      </c>
      <c r="B186" s="81"/>
      <c r="C186" s="399" t="s">
        <v>475</v>
      </c>
      <c r="D186" s="93">
        <f>+D190</f>
        <v>0</v>
      </c>
      <c r="E186" s="72">
        <f t="shared" si="5"/>
        <v>0</v>
      </c>
      <c r="F186" s="66"/>
      <c r="G186" s="255"/>
      <c r="I186" s="255"/>
      <c r="J186" s="255"/>
    </row>
    <row r="187" spans="1:10" s="256" customFormat="1" x14ac:dyDescent="0.3">
      <c r="A187" s="92" t="s">
        <v>1260</v>
      </c>
      <c r="B187" s="92"/>
      <c r="C187" s="75" t="s">
        <v>1230</v>
      </c>
      <c r="D187" s="91">
        <f>+D188</f>
        <v>0</v>
      </c>
      <c r="E187" s="77">
        <f t="shared" si="5"/>
        <v>0</v>
      </c>
      <c r="F187" s="66"/>
      <c r="G187" s="255"/>
      <c r="I187" s="255"/>
      <c r="J187" s="255"/>
    </row>
    <row r="188" spans="1:10" s="256" customFormat="1" x14ac:dyDescent="0.3">
      <c r="A188" s="92" t="s">
        <v>1261</v>
      </c>
      <c r="B188" s="92"/>
      <c r="C188" s="75" t="s">
        <v>788</v>
      </c>
      <c r="D188" s="91">
        <f>+D189</f>
        <v>0</v>
      </c>
      <c r="E188" s="77">
        <f t="shared" si="5"/>
        <v>0</v>
      </c>
      <c r="F188" s="66"/>
      <c r="G188" s="255"/>
      <c r="I188" s="255"/>
      <c r="J188" s="255"/>
    </row>
    <row r="189" spans="1:10" s="256" customFormat="1" x14ac:dyDescent="0.3">
      <c r="A189" s="81" t="s">
        <v>1262</v>
      </c>
      <c r="B189" s="81"/>
      <c r="C189" s="69" t="s">
        <v>1233</v>
      </c>
      <c r="D189" s="93">
        <f>+D191</f>
        <v>0</v>
      </c>
      <c r="E189" s="72">
        <f t="shared" si="5"/>
        <v>0</v>
      </c>
      <c r="F189" s="66"/>
      <c r="G189" s="255"/>
      <c r="I189" s="255"/>
      <c r="J189" s="255"/>
    </row>
    <row r="190" spans="1:10" s="256" customFormat="1" x14ac:dyDescent="0.3">
      <c r="A190" s="289" t="s">
        <v>474</v>
      </c>
      <c r="B190" s="469" t="s">
        <v>200</v>
      </c>
      <c r="C190" s="470" t="s">
        <v>1263</v>
      </c>
      <c r="D190" s="288">
        <v>0</v>
      </c>
      <c r="E190" s="72"/>
      <c r="F190" s="66"/>
      <c r="G190" s="255"/>
      <c r="I190" s="255"/>
      <c r="J190" s="255"/>
    </row>
    <row r="191" spans="1:10" s="256" customFormat="1" x14ac:dyDescent="0.3">
      <c r="A191" s="289" t="s">
        <v>791</v>
      </c>
      <c r="B191" s="469" t="s">
        <v>208</v>
      </c>
      <c r="C191" s="470" t="s">
        <v>1264</v>
      </c>
      <c r="D191" s="288">
        <v>0</v>
      </c>
      <c r="E191" s="72"/>
      <c r="F191" s="66"/>
      <c r="G191" s="255"/>
      <c r="I191" s="255"/>
      <c r="J191" s="255"/>
    </row>
    <row r="192" spans="1:10" s="256" customFormat="1" x14ac:dyDescent="0.3">
      <c r="A192" s="81"/>
      <c r="B192" s="81"/>
      <c r="C192" s="399"/>
      <c r="D192" s="93"/>
      <c r="E192" s="72"/>
      <c r="F192" s="66"/>
      <c r="G192" s="255"/>
      <c r="I192" s="255"/>
      <c r="J192" s="255"/>
    </row>
    <row r="193" spans="1:10" s="256" customFormat="1" ht="37.5" x14ac:dyDescent="0.3">
      <c r="A193" s="677" t="s">
        <v>1265</v>
      </c>
      <c r="B193" s="677"/>
      <c r="C193" s="678" t="s">
        <v>1266</v>
      </c>
      <c r="D193" s="744">
        <f>+D194</f>
        <v>0</v>
      </c>
      <c r="E193" s="679">
        <f>+D193/$D$223</f>
        <v>0</v>
      </c>
      <c r="F193" s="66"/>
      <c r="G193" s="255"/>
      <c r="I193" s="255"/>
      <c r="J193" s="255"/>
    </row>
    <row r="194" spans="1:10" s="256" customFormat="1" x14ac:dyDescent="0.3">
      <c r="A194" s="92" t="s">
        <v>1267</v>
      </c>
      <c r="B194" s="92"/>
      <c r="C194" s="75" t="s">
        <v>1230</v>
      </c>
      <c r="D194" s="91">
        <f>+D195</f>
        <v>0</v>
      </c>
      <c r="E194" s="77">
        <f>+D194/$D$223</f>
        <v>0</v>
      </c>
      <c r="F194" s="66"/>
      <c r="G194" s="255"/>
      <c r="I194" s="255"/>
      <c r="J194" s="255"/>
    </row>
    <row r="195" spans="1:10" s="256" customFormat="1" x14ac:dyDescent="0.3">
      <c r="A195" s="92" t="s">
        <v>1268</v>
      </c>
      <c r="B195" s="92"/>
      <c r="C195" s="75" t="s">
        <v>788</v>
      </c>
      <c r="D195" s="91">
        <f>+D196</f>
        <v>0</v>
      </c>
      <c r="E195" s="77">
        <f>+D195/$D$223</f>
        <v>0</v>
      </c>
      <c r="F195" s="66"/>
      <c r="G195" s="255"/>
      <c r="I195" s="255"/>
      <c r="J195" s="255"/>
    </row>
    <row r="196" spans="1:10" s="256" customFormat="1" x14ac:dyDescent="0.3">
      <c r="A196" s="81" t="s">
        <v>1269</v>
      </c>
      <c r="B196" s="81"/>
      <c r="C196" s="69" t="s">
        <v>1233</v>
      </c>
      <c r="D196" s="93">
        <f>SUM(D197:D198)</f>
        <v>0</v>
      </c>
      <c r="E196" s="72">
        <f>+D196/$D$223</f>
        <v>0</v>
      </c>
      <c r="F196" s="66"/>
      <c r="G196" s="255"/>
      <c r="I196" s="255"/>
      <c r="J196" s="255"/>
    </row>
    <row r="197" spans="1:10" s="256" customFormat="1" x14ac:dyDescent="0.3">
      <c r="A197" s="289" t="s">
        <v>791</v>
      </c>
      <c r="B197" s="469" t="s">
        <v>200</v>
      </c>
      <c r="C197" s="470" t="s">
        <v>1270</v>
      </c>
      <c r="D197" s="288">
        <v>0</v>
      </c>
      <c r="E197" s="72"/>
      <c r="F197" s="66"/>
      <c r="G197" s="255"/>
      <c r="I197" s="255"/>
      <c r="J197" s="255"/>
    </row>
    <row r="198" spans="1:10" s="256" customFormat="1" x14ac:dyDescent="0.3">
      <c r="A198" s="81"/>
      <c r="B198" s="81"/>
      <c r="C198" s="399"/>
      <c r="D198" s="93"/>
      <c r="E198" s="72"/>
      <c r="F198" s="66"/>
      <c r="G198" s="255"/>
      <c r="I198" s="255"/>
      <c r="J198" s="255"/>
    </row>
    <row r="199" spans="1:10" s="256" customFormat="1" ht="49.5" x14ac:dyDescent="0.3">
      <c r="A199" s="92" t="s">
        <v>1271</v>
      </c>
      <c r="B199" s="92"/>
      <c r="C199" s="170" t="s">
        <v>1272</v>
      </c>
      <c r="D199" s="91">
        <f>+D200+D205</f>
        <v>237407902.19</v>
      </c>
      <c r="E199" s="77">
        <f>+D199/$D$223</f>
        <v>0.14713499828971083</v>
      </c>
      <c r="F199" s="66"/>
      <c r="G199" s="255"/>
      <c r="I199" s="255"/>
      <c r="J199" s="255"/>
    </row>
    <row r="200" spans="1:10" s="256" customFormat="1" x14ac:dyDescent="0.3">
      <c r="A200" s="92" t="s">
        <v>1273</v>
      </c>
      <c r="B200" s="92"/>
      <c r="C200" s="75" t="s">
        <v>193</v>
      </c>
      <c r="D200" s="91">
        <f>+D201</f>
        <v>237407902.19</v>
      </c>
      <c r="E200" s="77">
        <v>5.4141481235922613E-2</v>
      </c>
      <c r="F200" s="66"/>
      <c r="G200" s="255"/>
      <c r="H200" s="255"/>
      <c r="I200" s="255"/>
      <c r="J200" s="255"/>
    </row>
    <row r="201" spans="1:10" s="256" customFormat="1" x14ac:dyDescent="0.3">
      <c r="A201" s="92" t="s">
        <v>1274</v>
      </c>
      <c r="B201" s="92"/>
      <c r="C201" s="75" t="s">
        <v>680</v>
      </c>
      <c r="D201" s="91">
        <f>+D202</f>
        <v>237407902.19</v>
      </c>
      <c r="E201" s="77">
        <v>5.4141481235922613E-2</v>
      </c>
      <c r="F201" s="66"/>
      <c r="G201" s="255"/>
      <c r="H201" s="255"/>
      <c r="I201" s="255"/>
      <c r="J201" s="255"/>
    </row>
    <row r="202" spans="1:10" s="256" customFormat="1" x14ac:dyDescent="0.3">
      <c r="A202" s="81" t="s">
        <v>1275</v>
      </c>
      <c r="B202" s="81" t="s">
        <v>1187</v>
      </c>
      <c r="C202" s="69" t="s">
        <v>1188</v>
      </c>
      <c r="D202" s="93">
        <f>SUM(D203:D204)</f>
        <v>237407902.19</v>
      </c>
      <c r="E202" s="72">
        <v>5.4141481235922613E-2</v>
      </c>
      <c r="F202" s="66"/>
      <c r="G202" s="255"/>
      <c r="I202" s="255"/>
      <c r="J202" s="255"/>
    </row>
    <row r="203" spans="1:10" s="256" customFormat="1" x14ac:dyDescent="0.3">
      <c r="A203" s="81"/>
      <c r="B203" s="81"/>
      <c r="C203" s="725" t="s">
        <v>1278</v>
      </c>
      <c r="D203" s="713">
        <v>0</v>
      </c>
      <c r="E203" s="72"/>
      <c r="F203" s="66"/>
      <c r="G203" s="255"/>
      <c r="I203" s="255"/>
      <c r="J203" s="255"/>
    </row>
    <row r="204" spans="1:10" s="256" customFormat="1" x14ac:dyDescent="0.3">
      <c r="A204" s="81"/>
      <c r="B204" s="81"/>
      <c r="C204" s="725" t="s">
        <v>1279</v>
      </c>
      <c r="D204" s="713">
        <f>257573784.81-D125</f>
        <v>237407902.19</v>
      </c>
      <c r="E204" s="72"/>
      <c r="F204" s="66"/>
      <c r="G204" s="255"/>
      <c r="I204" s="255"/>
      <c r="J204" s="255"/>
    </row>
    <row r="205" spans="1:10" s="256" customFormat="1" x14ac:dyDescent="0.3">
      <c r="A205" s="75" t="s">
        <v>1280</v>
      </c>
      <c r="B205" s="78"/>
      <c r="C205" s="75" t="s">
        <v>1030</v>
      </c>
      <c r="D205" s="76">
        <f>+D206</f>
        <v>0</v>
      </c>
      <c r="E205" s="77">
        <f>+D205/$D$223</f>
        <v>0</v>
      </c>
      <c r="F205" s="66"/>
      <c r="G205" s="255"/>
      <c r="I205" s="255"/>
      <c r="J205" s="255"/>
    </row>
    <row r="206" spans="1:10" s="256" customFormat="1" x14ac:dyDescent="0.3">
      <c r="A206" s="75" t="s">
        <v>1281</v>
      </c>
      <c r="B206" s="78"/>
      <c r="C206" s="75" t="s">
        <v>926</v>
      </c>
      <c r="D206" s="76">
        <f>SUM(D207:D210)</f>
        <v>0</v>
      </c>
      <c r="E206" s="77">
        <f>+D206/$D$223</f>
        <v>0</v>
      </c>
      <c r="F206" s="66"/>
      <c r="G206" s="255"/>
      <c r="I206" s="255"/>
      <c r="J206" s="255"/>
    </row>
    <row r="207" spans="1:10" s="256" customFormat="1" x14ac:dyDescent="0.3">
      <c r="A207" s="69" t="s">
        <v>1282</v>
      </c>
      <c r="B207" s="70" t="s">
        <v>1187</v>
      </c>
      <c r="C207" s="69" t="s">
        <v>1218</v>
      </c>
      <c r="D207" s="287">
        <f>SUM(D208:D209)</f>
        <v>0</v>
      </c>
      <c r="E207" s="72">
        <f>+D207/$D$223</f>
        <v>0</v>
      </c>
      <c r="F207" s="66"/>
      <c r="G207" s="255"/>
      <c r="I207" s="255"/>
      <c r="J207" s="255"/>
    </row>
    <row r="208" spans="1:10" s="256" customFormat="1" x14ac:dyDescent="0.3">
      <c r="A208" s="69"/>
      <c r="B208" s="70"/>
      <c r="C208" s="725" t="s">
        <v>1278</v>
      </c>
      <c r="D208" s="726">
        <v>0</v>
      </c>
      <c r="E208" s="72"/>
      <c r="F208" s="66"/>
      <c r="G208" s="255"/>
      <c r="I208" s="255"/>
      <c r="J208" s="255"/>
    </row>
    <row r="209" spans="1:12" s="256" customFormat="1" x14ac:dyDescent="0.3">
      <c r="A209" s="69"/>
      <c r="B209" s="70"/>
      <c r="C209" s="725" t="s">
        <v>1279</v>
      </c>
      <c r="D209" s="726">
        <v>0</v>
      </c>
      <c r="E209" s="72"/>
      <c r="F209" s="66"/>
      <c r="G209" s="255"/>
      <c r="I209" s="255"/>
      <c r="J209" s="255"/>
    </row>
    <row r="210" spans="1:12" s="256" customFormat="1" ht="17.45" customHeight="1" x14ac:dyDescent="0.3">
      <c r="A210" s="289"/>
      <c r="B210" s="469"/>
      <c r="C210" s="470"/>
      <c r="D210" s="288"/>
      <c r="E210" s="72"/>
      <c r="F210" s="66"/>
      <c r="G210" s="255"/>
      <c r="I210" s="255"/>
      <c r="J210" s="255"/>
    </row>
    <row r="211" spans="1:12" s="256" customFormat="1" ht="17.45" customHeight="1" x14ac:dyDescent="0.3">
      <c r="A211" s="92" t="s">
        <v>1283</v>
      </c>
      <c r="B211" s="92"/>
      <c r="C211" s="458" t="s">
        <v>1284</v>
      </c>
      <c r="D211" s="91">
        <f>+D212</f>
        <v>0</v>
      </c>
      <c r="E211" s="77">
        <f>+D211/$D$223</f>
        <v>0</v>
      </c>
      <c r="F211" s="66"/>
      <c r="G211" s="255"/>
      <c r="I211" s="255"/>
      <c r="J211" s="255"/>
    </row>
    <row r="212" spans="1:12" s="256" customFormat="1" ht="17.45" customHeight="1" x14ac:dyDescent="0.3">
      <c r="A212" s="92" t="s">
        <v>1285</v>
      </c>
      <c r="B212" s="92"/>
      <c r="C212" s="75" t="s">
        <v>1230</v>
      </c>
      <c r="D212" s="91">
        <f>+D213</f>
        <v>0</v>
      </c>
      <c r="E212" s="77">
        <f>+D212/$D$223</f>
        <v>0</v>
      </c>
      <c r="F212" s="66"/>
      <c r="G212" s="255"/>
      <c r="I212" s="255"/>
      <c r="J212" s="255"/>
    </row>
    <row r="213" spans="1:12" s="256" customFormat="1" x14ac:dyDescent="0.3">
      <c r="A213" s="92" t="s">
        <v>1286</v>
      </c>
      <c r="B213" s="92"/>
      <c r="C213" s="75" t="s">
        <v>788</v>
      </c>
      <c r="D213" s="91">
        <f>+D214</f>
        <v>0</v>
      </c>
      <c r="E213" s="77">
        <f>+D213/$D$223</f>
        <v>0</v>
      </c>
      <c r="F213" s="66"/>
      <c r="G213" s="255"/>
      <c r="J213" s="255"/>
    </row>
    <row r="214" spans="1:12" s="256" customFormat="1" x14ac:dyDescent="0.3">
      <c r="A214" s="81" t="s">
        <v>1287</v>
      </c>
      <c r="B214" s="81"/>
      <c r="C214" s="69" t="s">
        <v>1233</v>
      </c>
      <c r="D214" s="93">
        <v>0</v>
      </c>
      <c r="E214" s="72">
        <f>+D214/$D$223</f>
        <v>0</v>
      </c>
      <c r="F214" s="66"/>
      <c r="G214" s="255"/>
      <c r="H214" s="255"/>
      <c r="I214" s="255"/>
      <c r="J214" s="255"/>
    </row>
    <row r="215" spans="1:12" s="80" customFormat="1" ht="17.45" customHeight="1" x14ac:dyDescent="0.3">
      <c r="A215" s="81"/>
      <c r="B215" s="81"/>
      <c r="C215" s="399"/>
      <c r="D215" s="93"/>
      <c r="E215" s="72"/>
      <c r="F215" s="66"/>
      <c r="G215" s="79"/>
      <c r="I215" s="79"/>
      <c r="J215" s="79"/>
    </row>
    <row r="216" spans="1:12" s="80" customFormat="1" ht="33" x14ac:dyDescent="0.3">
      <c r="A216" s="92" t="s">
        <v>1288</v>
      </c>
      <c r="B216" s="92"/>
      <c r="C216" s="458" t="s">
        <v>1289</v>
      </c>
      <c r="D216" s="91">
        <f>+D217</f>
        <v>0</v>
      </c>
      <c r="E216" s="77">
        <f>+D216/$D$223</f>
        <v>0</v>
      </c>
      <c r="F216" s="66"/>
      <c r="G216" s="79"/>
      <c r="I216" s="79"/>
      <c r="J216" s="79"/>
    </row>
    <row r="217" spans="1:12" s="80" customFormat="1" ht="17.45" customHeight="1" x14ac:dyDescent="0.3">
      <c r="A217" s="92" t="s">
        <v>1290</v>
      </c>
      <c r="B217" s="92"/>
      <c r="C217" s="75" t="s">
        <v>1230</v>
      </c>
      <c r="D217" s="91">
        <f>+D218</f>
        <v>0</v>
      </c>
      <c r="E217" s="77">
        <f>+D217/$D$223</f>
        <v>0</v>
      </c>
      <c r="F217" s="66"/>
      <c r="G217" s="79"/>
      <c r="I217" s="79"/>
      <c r="J217" s="79"/>
    </row>
    <row r="218" spans="1:12" s="80" customFormat="1" ht="17.45" customHeight="1" x14ac:dyDescent="0.3">
      <c r="A218" s="92" t="s">
        <v>1291</v>
      </c>
      <c r="B218" s="92"/>
      <c r="C218" s="75" t="s">
        <v>788</v>
      </c>
      <c r="D218" s="91">
        <f>+D219</f>
        <v>0</v>
      </c>
      <c r="E218" s="77">
        <f>+D218/$D$223</f>
        <v>0</v>
      </c>
      <c r="F218" s="66"/>
      <c r="G218" s="79"/>
      <c r="I218" s="79"/>
      <c r="J218" s="79"/>
    </row>
    <row r="219" spans="1:12" s="80" customFormat="1" ht="17.45" customHeight="1" x14ac:dyDescent="0.3">
      <c r="A219" s="81" t="s">
        <v>1292</v>
      </c>
      <c r="B219" s="81"/>
      <c r="C219" s="69" t="s">
        <v>1233</v>
      </c>
      <c r="D219" s="93">
        <v>0</v>
      </c>
      <c r="E219" s="72">
        <f>+D219/$D$223</f>
        <v>0</v>
      </c>
      <c r="F219" s="66"/>
      <c r="G219" s="79"/>
      <c r="I219" s="79"/>
      <c r="J219" s="79"/>
    </row>
    <row r="220" spans="1:12" s="80" customFormat="1" ht="17.45" customHeight="1" x14ac:dyDescent="0.3">
      <c r="A220" s="81"/>
      <c r="B220" s="81"/>
      <c r="C220" s="399"/>
      <c r="D220" s="93"/>
      <c r="E220" s="72"/>
      <c r="F220" s="66"/>
      <c r="G220" s="79"/>
      <c r="I220" s="79"/>
      <c r="J220" s="79"/>
    </row>
    <row r="221" spans="1:12" s="80" customFormat="1" x14ac:dyDescent="0.3">
      <c r="A221" s="81"/>
      <c r="B221" s="81"/>
      <c r="C221" s="399"/>
      <c r="D221" s="93"/>
      <c r="E221" s="72"/>
      <c r="F221" s="66"/>
      <c r="G221" s="79"/>
      <c r="J221" s="79"/>
    </row>
    <row r="222" spans="1:12" s="67" customFormat="1" x14ac:dyDescent="0.3">
      <c r="A222" s="69"/>
      <c r="B222" s="70"/>
      <c r="C222" s="90"/>
      <c r="D222" s="71"/>
      <c r="E222" s="72"/>
      <c r="F222" s="66"/>
      <c r="H222" s="68"/>
      <c r="K222" s="68"/>
      <c r="L222" s="68"/>
    </row>
    <row r="223" spans="1:12" s="67" customFormat="1" x14ac:dyDescent="0.3">
      <c r="A223" s="69"/>
      <c r="B223" s="70"/>
      <c r="C223" s="96" t="s">
        <v>271</v>
      </c>
      <c r="D223" s="76">
        <f>+D28</f>
        <v>1613537941.003952</v>
      </c>
      <c r="E223" s="97">
        <f>+E28</f>
        <v>1</v>
      </c>
      <c r="F223" s="66"/>
      <c r="H223" s="68"/>
      <c r="K223" s="68"/>
      <c r="L223" s="68"/>
    </row>
    <row r="224" spans="1:12" s="67" customFormat="1" x14ac:dyDescent="0.3">
      <c r="A224" s="81"/>
      <c r="B224" s="85"/>
      <c r="C224" s="81"/>
      <c r="D224" s="71">
        <f>+D12</f>
        <v>1613537941</v>
      </c>
      <c r="E224" s="72"/>
      <c r="F224" s="66"/>
      <c r="H224" s="68"/>
      <c r="K224" s="68"/>
      <c r="L224" s="68"/>
    </row>
    <row r="225" spans="1:12" s="67" customFormat="1" x14ac:dyDescent="0.3">
      <c r="A225" s="81"/>
      <c r="B225" s="85"/>
      <c r="C225" s="81"/>
      <c r="D225" s="71">
        <f>+D224-D223</f>
        <v>-3.9520263671875E-3</v>
      </c>
      <c r="E225" s="72"/>
      <c r="F225" s="66"/>
      <c r="K225" s="68"/>
      <c r="L225" s="68"/>
    </row>
  </sheetData>
  <autoFilter ref="A27:E223" xr:uid="{00000000-0009-0000-0000-000007000000}"/>
  <mergeCells count="8">
    <mergeCell ref="A1:E1"/>
    <mergeCell ref="A3:E3"/>
    <mergeCell ref="A23:E23"/>
    <mergeCell ref="A24:E24"/>
    <mergeCell ref="A5:D5"/>
    <mergeCell ref="A6:D6"/>
    <mergeCell ref="A7:D7"/>
    <mergeCell ref="A10:E10"/>
  </mergeCells>
  <conditionalFormatting sqref="C90">
    <cfRule type="top10" priority="4" stopIfTrue="1" rank="1"/>
  </conditionalFormatting>
  <pageMargins left="0.43307086614173229" right="0.19685039370078741" top="0.62992125984251968" bottom="0.62992125984251968" header="0.35433070866141736" footer="0.9055118110236221"/>
  <pageSetup scale="95" orientation="portrait" cellComments="asDisplayed" r:id="rId1"/>
  <headerFooter alignWithMargins="0">
    <oddHeader xml:space="preserve">&amp;L
&amp;R
</oddHeader>
    <oddFooter xml:space="preserve">&amp;C&amp;12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X28"/>
  <sheetViews>
    <sheetView zoomScale="80" zoomScaleNormal="80" workbookViewId="0">
      <selection activeCell="U34" sqref="T34:U34"/>
    </sheetView>
  </sheetViews>
  <sheetFormatPr baseColWidth="10" defaultColWidth="11.42578125" defaultRowHeight="15" x14ac:dyDescent="0.25"/>
  <cols>
    <col min="2" max="2" width="25.140625" customWidth="1"/>
    <col min="3" max="3" width="16.7109375" style="178" customWidth="1"/>
    <col min="4" max="4" width="13.85546875" style="178" customWidth="1"/>
    <col min="5" max="5" width="14.5703125" style="178" customWidth="1"/>
    <col min="6" max="6" width="12.42578125" style="178" customWidth="1"/>
    <col min="7" max="7" width="17.42578125" style="178" customWidth="1"/>
    <col min="8" max="9" width="16.140625" style="178" bestFit="1" customWidth="1"/>
    <col min="10" max="10" width="15.7109375" style="178" customWidth="1"/>
    <col min="11" max="11" width="12.5703125" style="178" bestFit="1" customWidth="1"/>
    <col min="12" max="12" width="14.140625" style="178" bestFit="1" customWidth="1"/>
    <col min="13" max="13" width="16" style="178" customWidth="1"/>
    <col min="14" max="14" width="16.140625" style="178" bestFit="1" customWidth="1"/>
    <col min="15" max="15" width="17" style="178" bestFit="1" customWidth="1"/>
    <col min="16" max="16" width="5.42578125" style="178" customWidth="1"/>
    <col min="17" max="17" width="18.140625" style="178" customWidth="1"/>
    <col min="18" max="24" width="11.42578125" style="178"/>
  </cols>
  <sheetData>
    <row r="5" spans="1:24" ht="15.75" thickBot="1" x14ac:dyDescent="0.3"/>
    <row r="6" spans="1:24" ht="27.75" customHeight="1" thickBot="1" x14ac:dyDescent="0.3">
      <c r="A6" s="645" t="s">
        <v>1620</v>
      </c>
      <c r="B6" s="636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7"/>
      <c r="P6" s="637"/>
      <c r="Q6" s="640"/>
    </row>
    <row r="7" spans="1:24" ht="48.75" thickBot="1" x14ac:dyDescent="0.3">
      <c r="A7" s="654"/>
      <c r="B7" s="23"/>
      <c r="C7" s="271" t="s">
        <v>1513</v>
      </c>
      <c r="D7" s="555" t="s">
        <v>1514</v>
      </c>
      <c r="E7" s="555" t="s">
        <v>1515</v>
      </c>
      <c r="F7" s="555" t="s">
        <v>1516</v>
      </c>
      <c r="G7" s="556" t="s">
        <v>1517</v>
      </c>
      <c r="H7" s="555" t="s">
        <v>1518</v>
      </c>
      <c r="I7" s="555" t="s">
        <v>1519</v>
      </c>
      <c r="J7" s="662" t="s">
        <v>1523</v>
      </c>
      <c r="K7" s="663" t="s">
        <v>1525</v>
      </c>
      <c r="L7" s="662" t="s">
        <v>1578</v>
      </c>
      <c r="M7" s="669" t="s">
        <v>1529</v>
      </c>
      <c r="N7" s="673" t="s">
        <v>1537</v>
      </c>
      <c r="O7" s="264" t="s">
        <v>186</v>
      </c>
      <c r="P7" s="21"/>
      <c r="Q7" s="556" t="s">
        <v>402</v>
      </c>
    </row>
    <row r="8" spans="1:24" x14ac:dyDescent="0.25">
      <c r="A8" s="655"/>
      <c r="G8" s="630"/>
      <c r="J8" s="628"/>
      <c r="K8" s="629"/>
      <c r="L8" s="628"/>
      <c r="N8" s="630"/>
      <c r="O8" s="671"/>
      <c r="Q8" s="630"/>
    </row>
    <row r="9" spans="1:24" x14ac:dyDescent="0.25">
      <c r="A9" s="655"/>
      <c r="G9" s="630"/>
      <c r="J9" s="628"/>
      <c r="K9" s="629"/>
      <c r="L9" s="628"/>
      <c r="N9" s="630"/>
      <c r="O9" s="671"/>
      <c r="Q9" s="630"/>
    </row>
    <row r="10" spans="1:24" ht="15.75" thickBot="1" x14ac:dyDescent="0.3">
      <c r="A10" s="656" t="s">
        <v>429</v>
      </c>
      <c r="B10" s="657" t="s">
        <v>430</v>
      </c>
      <c r="C10" s="658">
        <v>160747391.63999999</v>
      </c>
      <c r="D10" s="658">
        <v>739258</v>
      </c>
      <c r="E10" s="658">
        <v>0</v>
      </c>
      <c r="F10" s="658">
        <v>0</v>
      </c>
      <c r="G10" s="632">
        <f>SUM(C10:F10)</f>
        <v>161486649.63999999</v>
      </c>
      <c r="H10" s="658">
        <v>5255610</v>
      </c>
      <c r="I10" s="658">
        <v>49297090</v>
      </c>
      <c r="J10" s="659">
        <v>14243914</v>
      </c>
      <c r="K10" s="660"/>
      <c r="L10" s="659">
        <v>6956483</v>
      </c>
      <c r="M10" s="661"/>
      <c r="N10" s="632">
        <v>75942870</v>
      </c>
      <c r="O10" s="672">
        <v>45258532</v>
      </c>
      <c r="P10" s="658"/>
      <c r="Q10" s="632">
        <f>+G10+N10+O10</f>
        <v>282688051.63999999</v>
      </c>
    </row>
    <row r="11" spans="1:24" ht="15.75" thickBot="1" x14ac:dyDescent="0.3">
      <c r="A11" s="655"/>
      <c r="G11" s="630"/>
      <c r="K11" s="670"/>
      <c r="M11" s="670"/>
      <c r="N11" s="630"/>
      <c r="O11" s="631"/>
      <c r="Q11" s="671"/>
    </row>
    <row r="12" spans="1:24" ht="21" x14ac:dyDescent="0.25">
      <c r="A12" s="645" t="s">
        <v>1621</v>
      </c>
      <c r="B12" s="636"/>
      <c r="C12" s="637"/>
      <c r="D12" s="637"/>
      <c r="E12" s="637"/>
      <c r="F12" s="637"/>
      <c r="G12" s="638"/>
      <c r="H12" s="637"/>
      <c r="I12" s="637"/>
      <c r="J12" s="637"/>
      <c r="K12" s="637"/>
      <c r="L12" s="637"/>
      <c r="M12" s="637"/>
      <c r="N12" s="639"/>
      <c r="O12" s="637"/>
      <c r="P12" s="637"/>
      <c r="Q12" s="640"/>
    </row>
    <row r="13" spans="1:24" ht="16.5" thickBot="1" x14ac:dyDescent="0.3">
      <c r="A13" s="646" t="s">
        <v>429</v>
      </c>
      <c r="B13" s="647" t="s">
        <v>430</v>
      </c>
      <c r="C13" s="648">
        <v>156884864.18000001</v>
      </c>
      <c r="D13" s="648">
        <v>739261.68</v>
      </c>
      <c r="E13" s="648">
        <v>0</v>
      </c>
      <c r="F13" s="648">
        <v>0</v>
      </c>
      <c r="G13" s="649">
        <f>SUM(C13:F13)</f>
        <v>157624125.86000001</v>
      </c>
      <c r="H13" s="648">
        <v>3913819.76</v>
      </c>
      <c r="I13" s="648">
        <v>48260969</v>
      </c>
      <c r="J13" s="648">
        <v>14053644.060000001</v>
      </c>
      <c r="K13" s="648"/>
      <c r="L13" s="648">
        <v>6635458.1100000003</v>
      </c>
      <c r="M13" s="648">
        <v>0</v>
      </c>
      <c r="N13" s="649">
        <f>SUM(H13:M13)</f>
        <v>72863890.930000007</v>
      </c>
      <c r="O13" s="643">
        <v>49171412.159999996</v>
      </c>
      <c r="P13" s="648"/>
      <c r="Q13" s="644">
        <f>+G13+N13+O13</f>
        <v>279659428.95000005</v>
      </c>
    </row>
    <row r="14" spans="1:24" ht="15.75" thickBot="1" x14ac:dyDescent="0.3">
      <c r="N14" s="631"/>
      <c r="O14" s="631"/>
    </row>
    <row r="15" spans="1:24" ht="32.25" customHeight="1" thickBot="1" x14ac:dyDescent="0.35">
      <c r="A15" s="664" t="s">
        <v>1622</v>
      </c>
      <c r="B15" s="193"/>
      <c r="C15" s="668">
        <f t="shared" ref="C15:O15" si="0">+C10-C28</f>
        <v>3862527.4599999785</v>
      </c>
      <c r="D15" s="668">
        <f t="shared" si="0"/>
        <v>-3.6800000000512227</v>
      </c>
      <c r="E15" s="668">
        <f t="shared" si="0"/>
        <v>0</v>
      </c>
      <c r="F15" s="668">
        <f t="shared" si="0"/>
        <v>0</v>
      </c>
      <c r="G15" s="666">
        <f t="shared" si="0"/>
        <v>3862523.7799999714</v>
      </c>
      <c r="H15" s="668">
        <f t="shared" si="0"/>
        <v>1341790.2400000002</v>
      </c>
      <c r="I15" s="668">
        <f t="shared" si="0"/>
        <v>1036121</v>
      </c>
      <c r="J15" s="668">
        <f t="shared" si="0"/>
        <v>190269.93999999948</v>
      </c>
      <c r="K15" s="668">
        <f t="shared" si="0"/>
        <v>0</v>
      </c>
      <c r="L15" s="668">
        <f t="shared" si="0"/>
        <v>321024.88999999966</v>
      </c>
      <c r="M15" s="668">
        <f t="shared" si="0"/>
        <v>0</v>
      </c>
      <c r="N15" s="666">
        <f t="shared" si="0"/>
        <v>3078979.0699999928</v>
      </c>
      <c r="O15" s="665">
        <f t="shared" si="0"/>
        <v>-3912880.1599999964</v>
      </c>
      <c r="P15" s="665"/>
      <c r="Q15" s="667">
        <f>+Q10-Q28</f>
        <v>3028622.689999938</v>
      </c>
    </row>
    <row r="16" spans="1:24" x14ac:dyDescent="0.25">
      <c r="G16" s="631"/>
      <c r="R16"/>
      <c r="S16"/>
      <c r="T16"/>
      <c r="U16"/>
      <c r="V16"/>
      <c r="W16"/>
      <c r="X16"/>
    </row>
    <row r="18" spans="1:24" s="633" customFormat="1" ht="15.75" x14ac:dyDescent="0.25">
      <c r="A18"/>
      <c r="B1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634"/>
      <c r="S18" s="634"/>
      <c r="T18" s="634"/>
      <c r="U18" s="634"/>
      <c r="V18" s="634"/>
      <c r="W18" s="634"/>
      <c r="X18" s="634"/>
    </row>
    <row r="20" spans="1:24" ht="16.5" thickBot="1" x14ac:dyDescent="0.3">
      <c r="A20" s="633"/>
      <c r="B20" s="633"/>
      <c r="C20" s="633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</row>
    <row r="21" spans="1:24" s="633" customFormat="1" ht="48.75" thickBot="1" x14ac:dyDescent="0.3">
      <c r="A21" s="654"/>
      <c r="B21" s="23"/>
      <c r="C21" s="271" t="s">
        <v>1513</v>
      </c>
      <c r="D21" s="555" t="s">
        <v>1514</v>
      </c>
      <c r="E21" s="555" t="s">
        <v>1515</v>
      </c>
      <c r="F21" s="555" t="s">
        <v>1516</v>
      </c>
      <c r="G21" s="556" t="s">
        <v>1517</v>
      </c>
      <c r="H21" s="555" t="s">
        <v>1518</v>
      </c>
      <c r="I21" s="555" t="s">
        <v>1519</v>
      </c>
      <c r="J21" s="662" t="s">
        <v>1523</v>
      </c>
      <c r="K21" s="663" t="s">
        <v>1525</v>
      </c>
      <c r="L21" s="662" t="s">
        <v>1578</v>
      </c>
      <c r="M21" s="669" t="s">
        <v>1529</v>
      </c>
      <c r="N21" s="556" t="s">
        <v>1537</v>
      </c>
      <c r="O21" s="264" t="s">
        <v>186</v>
      </c>
      <c r="P21" s="21"/>
      <c r="Q21" s="178"/>
      <c r="R21" s="634"/>
      <c r="S21" s="634"/>
      <c r="T21" s="634"/>
      <c r="U21" s="634"/>
      <c r="V21" s="634"/>
      <c r="W21" s="634"/>
      <c r="X21" s="634"/>
    </row>
    <row r="22" spans="1:24" ht="23.25" x14ac:dyDescent="0.25">
      <c r="A22" s="635" t="s">
        <v>1623</v>
      </c>
      <c r="B22" s="636"/>
      <c r="C22" s="637"/>
      <c r="D22" s="637"/>
      <c r="E22" s="637"/>
      <c r="F22" s="637"/>
      <c r="G22" s="638"/>
      <c r="H22" s="637"/>
      <c r="I22" s="637"/>
      <c r="J22" s="637"/>
      <c r="K22" s="637"/>
      <c r="L22" s="637"/>
      <c r="M22" s="637"/>
      <c r="N22" s="639"/>
      <c r="O22" s="637"/>
      <c r="P22" s="637"/>
      <c r="Q22" s="653" t="s">
        <v>1624</v>
      </c>
    </row>
    <row r="23" spans="1:24" ht="16.5" thickBot="1" x14ac:dyDescent="0.3">
      <c r="A23" s="641" t="s">
        <v>429</v>
      </c>
      <c r="B23" s="642" t="s">
        <v>430</v>
      </c>
      <c r="C23" s="643">
        <v>133127774.16</v>
      </c>
      <c r="D23" s="643">
        <v>201458</v>
      </c>
      <c r="E23" s="643">
        <v>0</v>
      </c>
      <c r="F23" s="643">
        <v>0</v>
      </c>
      <c r="G23" s="649">
        <f>SUM(C23:F23)</f>
        <v>133329232.16</v>
      </c>
      <c r="H23" s="643">
        <v>4313819.76</v>
      </c>
      <c r="I23" s="643">
        <v>44833566</v>
      </c>
      <c r="J23" s="643">
        <v>12896158.08</v>
      </c>
      <c r="K23" s="643"/>
      <c r="L23" s="643">
        <v>6525903.8399999999</v>
      </c>
      <c r="M23" s="643"/>
      <c r="N23" s="649">
        <f>SUM(H23:M23)</f>
        <v>68569447.679999992</v>
      </c>
      <c r="O23" s="643">
        <v>49171412.159999996</v>
      </c>
      <c r="P23" s="643"/>
      <c r="Q23" s="644">
        <f>+G23+N23+O23</f>
        <v>251070091.99999997</v>
      </c>
    </row>
    <row r="24" spans="1:24" x14ac:dyDescent="0.25">
      <c r="G24" s="631"/>
    </row>
    <row r="25" spans="1:24" ht="15.75" x14ac:dyDescent="0.25">
      <c r="A25" s="650" t="s">
        <v>1625</v>
      </c>
      <c r="B25" s="650"/>
      <c r="C25" s="651">
        <f>+C28-C23</f>
        <v>23757090.020000011</v>
      </c>
      <c r="D25" s="651">
        <f t="shared" ref="D25:Q25" si="1">+D28-D23</f>
        <v>537803.68000000005</v>
      </c>
      <c r="E25" s="651">
        <f t="shared" si="1"/>
        <v>0</v>
      </c>
      <c r="F25" s="652">
        <f t="shared" si="1"/>
        <v>0</v>
      </c>
      <c r="G25" s="652">
        <f t="shared" si="1"/>
        <v>24294893.700000018</v>
      </c>
      <c r="H25" s="652">
        <f t="shared" si="1"/>
        <v>-400000</v>
      </c>
      <c r="I25" s="652">
        <f t="shared" si="1"/>
        <v>3427403</v>
      </c>
      <c r="J25" s="652">
        <f t="shared" si="1"/>
        <v>1157485.9800000004</v>
      </c>
      <c r="K25" s="652">
        <f t="shared" si="1"/>
        <v>0</v>
      </c>
      <c r="L25" s="652">
        <f t="shared" si="1"/>
        <v>109554.27000000048</v>
      </c>
      <c r="M25" s="652">
        <f t="shared" si="1"/>
        <v>0</v>
      </c>
      <c r="N25" s="652">
        <f t="shared" si="1"/>
        <v>4294443.2500000149</v>
      </c>
      <c r="O25" s="652">
        <f t="shared" si="1"/>
        <v>0</v>
      </c>
      <c r="P25" s="652">
        <f t="shared" si="1"/>
        <v>0</v>
      </c>
      <c r="Q25" s="652">
        <f t="shared" si="1"/>
        <v>28589336.950000077</v>
      </c>
    </row>
    <row r="26" spans="1:24" ht="15.75" thickBot="1" x14ac:dyDescent="0.3">
      <c r="G26" s="631"/>
    </row>
    <row r="27" spans="1:24" ht="21" x14ac:dyDescent="0.25">
      <c r="A27" s="645" t="s">
        <v>1621</v>
      </c>
      <c r="B27" s="636"/>
      <c r="C27" s="637"/>
      <c r="D27" s="637"/>
      <c r="E27" s="637"/>
      <c r="F27" s="637"/>
      <c r="G27" s="638"/>
      <c r="H27" s="637"/>
      <c r="I27" s="637"/>
      <c r="J27" s="637"/>
      <c r="K27" s="637"/>
      <c r="L27" s="637"/>
      <c r="M27" s="637"/>
      <c r="N27" s="639"/>
      <c r="O27" s="637"/>
      <c r="P27" s="637"/>
      <c r="Q27" s="640"/>
    </row>
    <row r="28" spans="1:24" ht="16.5" thickBot="1" x14ac:dyDescent="0.3">
      <c r="A28" s="646" t="s">
        <v>429</v>
      </c>
      <c r="B28" s="647" t="s">
        <v>430</v>
      </c>
      <c r="C28" s="648">
        <v>156884864.18000001</v>
      </c>
      <c r="D28" s="648">
        <v>739261.68</v>
      </c>
      <c r="E28" s="648">
        <v>0</v>
      </c>
      <c r="F28" s="648">
        <v>0</v>
      </c>
      <c r="G28" s="649">
        <f>SUM(C28:F28)</f>
        <v>157624125.86000001</v>
      </c>
      <c r="H28" s="648">
        <v>3913819.76</v>
      </c>
      <c r="I28" s="648">
        <v>48260969</v>
      </c>
      <c r="J28" s="648">
        <v>14053644.060000001</v>
      </c>
      <c r="K28" s="648"/>
      <c r="L28" s="648">
        <v>6635458.1100000003</v>
      </c>
      <c r="M28" s="648">
        <v>0</v>
      </c>
      <c r="N28" s="649">
        <f>SUM(H28:M28)</f>
        <v>72863890.930000007</v>
      </c>
      <c r="O28" s="643">
        <v>49171412.159999996</v>
      </c>
      <c r="P28" s="648"/>
      <c r="Q28" s="644">
        <f>+G28+N28+O28</f>
        <v>279659428.95000005</v>
      </c>
    </row>
  </sheetData>
  <conditionalFormatting sqref="B7">
    <cfRule type="top10" priority="15" stopIfTrue="1" rank="1"/>
  </conditionalFormatting>
  <conditionalFormatting sqref="B21">
    <cfRule type="top10" priority="1" stopIfTrue="1" rank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4"/>
  <sheetViews>
    <sheetView zoomScaleNormal="100" workbookViewId="0">
      <selection activeCell="G16" sqref="G16"/>
    </sheetView>
  </sheetViews>
  <sheetFormatPr baseColWidth="10" defaultColWidth="11.5703125" defaultRowHeight="16.5" x14ac:dyDescent="0.3"/>
  <cols>
    <col min="1" max="1" width="21.7109375" style="64" customWidth="1"/>
    <col min="2" max="2" width="51.140625" style="313" customWidth="1"/>
    <col min="3" max="3" width="18" style="756" bestFit="1" customWidth="1"/>
    <col min="4" max="4" width="11.85546875" style="64" customWidth="1"/>
    <col min="5" max="5" width="3.7109375" style="65" customWidth="1"/>
    <col min="6" max="16384" width="11.5703125" style="47"/>
  </cols>
  <sheetData>
    <row r="1" spans="1:5" ht="18" customHeight="1" x14ac:dyDescent="0.2">
      <c r="A1" s="798" t="s">
        <v>0</v>
      </c>
      <c r="B1" s="798"/>
      <c r="C1" s="798"/>
      <c r="D1" s="798"/>
      <c r="E1" s="46"/>
    </row>
    <row r="2" spans="1:5" ht="18" customHeight="1" x14ac:dyDescent="0.2">
      <c r="A2" s="798" t="s">
        <v>1</v>
      </c>
      <c r="B2" s="798"/>
      <c r="C2" s="798"/>
      <c r="D2" s="798"/>
      <c r="E2" s="46"/>
    </row>
    <row r="3" spans="1:5" ht="18" customHeight="1" x14ac:dyDescent="0.2">
      <c r="A3" s="800" t="s">
        <v>2</v>
      </c>
      <c r="B3" s="800"/>
      <c r="C3" s="800"/>
      <c r="D3" s="800"/>
      <c r="E3" s="48"/>
    </row>
    <row r="4" spans="1:5" ht="14.45" customHeight="1" x14ac:dyDescent="0.3">
      <c r="A4" s="284"/>
      <c r="B4" s="301"/>
      <c r="C4" s="754"/>
      <c r="D4" s="49"/>
      <c r="E4" s="50"/>
    </row>
    <row r="5" spans="1:5" ht="14.45" customHeight="1" x14ac:dyDescent="0.3">
      <c r="A5" s="285"/>
      <c r="B5" s="302"/>
      <c r="C5" s="279"/>
      <c r="D5" s="51"/>
      <c r="E5" s="52"/>
    </row>
    <row r="6" spans="1:5" ht="14.45" customHeight="1" x14ac:dyDescent="0.2">
      <c r="A6" s="801" t="s">
        <v>31</v>
      </c>
      <c r="B6" s="801"/>
      <c r="C6" s="801"/>
      <c r="D6" s="801"/>
      <c r="E6" s="53"/>
    </row>
    <row r="7" spans="1:5" ht="36" customHeight="1" x14ac:dyDescent="0.2">
      <c r="A7" s="431" t="s">
        <v>32</v>
      </c>
      <c r="B7" s="431" t="s">
        <v>33</v>
      </c>
      <c r="C7" s="759" t="s">
        <v>34</v>
      </c>
      <c r="D7" s="432" t="s">
        <v>35</v>
      </c>
      <c r="E7" s="54"/>
    </row>
    <row r="8" spans="1:5" ht="15" x14ac:dyDescent="0.25">
      <c r="A8" s="55" t="s">
        <v>36</v>
      </c>
      <c r="B8" s="303" t="s">
        <v>37</v>
      </c>
      <c r="C8" s="280">
        <f>+C9+C89</f>
        <v>4021485351</v>
      </c>
      <c r="D8" s="56">
        <f>C8/$C$8</f>
        <v>1</v>
      </c>
      <c r="E8" s="57"/>
    </row>
    <row r="9" spans="1:5" ht="14.45" customHeight="1" x14ac:dyDescent="0.25">
      <c r="A9" s="55" t="s">
        <v>38</v>
      </c>
      <c r="B9" s="304" t="s">
        <v>39</v>
      </c>
      <c r="C9" s="280">
        <f>+C10+C36+C80</f>
        <v>2305034842</v>
      </c>
      <c r="D9" s="56">
        <f>C9/$C$8</f>
        <v>0.57317996730407583</v>
      </c>
      <c r="E9" s="57"/>
    </row>
    <row r="10" spans="1:5" ht="14.45" customHeight="1" x14ac:dyDescent="0.25">
      <c r="A10" s="55" t="s">
        <v>40</v>
      </c>
      <c r="B10" s="304" t="s">
        <v>41</v>
      </c>
      <c r="C10" s="280">
        <f>+C11+C14+C31</f>
        <v>1144895335</v>
      </c>
      <c r="D10" s="56">
        <f t="shared" ref="D10:D34" si="0">C10/$C$8</f>
        <v>0.28469464266861133</v>
      </c>
      <c r="E10" s="57"/>
    </row>
    <row r="11" spans="1:5" ht="14.45" customHeight="1" x14ac:dyDescent="0.25">
      <c r="A11" s="55" t="s">
        <v>42</v>
      </c>
      <c r="B11" s="304" t="s">
        <v>43</v>
      </c>
      <c r="C11" s="280">
        <f>+C12</f>
        <v>373000000</v>
      </c>
      <c r="D11" s="56">
        <f t="shared" si="0"/>
        <v>9.2751798761929641E-2</v>
      </c>
      <c r="E11" s="57"/>
    </row>
    <row r="12" spans="1:5" ht="27" x14ac:dyDescent="0.25">
      <c r="A12" s="58" t="s">
        <v>44</v>
      </c>
      <c r="B12" s="305" t="s">
        <v>45</v>
      </c>
      <c r="C12" s="758">
        <f>528000000-155000000</f>
        <v>373000000</v>
      </c>
      <c r="D12" s="59">
        <f t="shared" si="0"/>
        <v>9.2751798761929641E-2</v>
      </c>
      <c r="E12" s="57"/>
    </row>
    <row r="13" spans="1:5" ht="15" x14ac:dyDescent="0.25">
      <c r="A13" s="58"/>
      <c r="B13" s="305"/>
      <c r="C13" s="281"/>
      <c r="D13" s="59"/>
      <c r="E13" s="57"/>
    </row>
    <row r="14" spans="1:5" ht="18" customHeight="1" x14ac:dyDescent="0.25">
      <c r="A14" s="55" t="s">
        <v>46</v>
      </c>
      <c r="B14" s="306" t="s">
        <v>47</v>
      </c>
      <c r="C14" s="280">
        <f>+C15+C25</f>
        <v>747895335</v>
      </c>
      <c r="D14" s="56">
        <f>C14/$C$8</f>
        <v>0.18597489975041812</v>
      </c>
      <c r="E14" s="57"/>
    </row>
    <row r="15" spans="1:5" ht="16.899999999999999" customHeight="1" x14ac:dyDescent="0.25">
      <c r="A15" s="55" t="s">
        <v>48</v>
      </c>
      <c r="B15" s="304" t="s">
        <v>49</v>
      </c>
      <c r="C15" s="280">
        <f>+C16+C20</f>
        <v>90690670</v>
      </c>
      <c r="D15" s="56">
        <f t="shared" si="0"/>
        <v>2.2551535585588658E-2</v>
      </c>
      <c r="E15" s="57"/>
    </row>
    <row r="16" spans="1:5" ht="27" x14ac:dyDescent="0.3">
      <c r="A16" s="55" t="s">
        <v>50</v>
      </c>
      <c r="B16" s="304" t="s">
        <v>51</v>
      </c>
      <c r="C16" s="280">
        <f>SUM(C17:C18)</f>
        <v>90690670</v>
      </c>
      <c r="D16" s="56">
        <f t="shared" si="0"/>
        <v>2.2551535585588658E-2</v>
      </c>
      <c r="E16" s="60"/>
    </row>
    <row r="17" spans="1:5" ht="36" customHeight="1" x14ac:dyDescent="0.3">
      <c r="A17" s="58" t="s">
        <v>52</v>
      </c>
      <c r="B17" s="305" t="s">
        <v>53</v>
      </c>
      <c r="C17" s="281">
        <f>45000000+5000000</f>
        <v>50000000</v>
      </c>
      <c r="D17" s="56"/>
      <c r="E17" s="60"/>
    </row>
    <row r="18" spans="1:5" x14ac:dyDescent="0.3">
      <c r="A18" s="58" t="s">
        <v>54</v>
      </c>
      <c r="B18" s="305" t="s">
        <v>55</v>
      </c>
      <c r="C18" s="396">
        <f>33185000+7505670</f>
        <v>40690670</v>
      </c>
      <c r="D18" s="59">
        <f t="shared" si="0"/>
        <v>1.011831859337289E-2</v>
      </c>
      <c r="E18" s="60"/>
    </row>
    <row r="19" spans="1:5" x14ac:dyDescent="0.3">
      <c r="B19" s="305"/>
      <c r="C19" s="281"/>
      <c r="D19" s="59"/>
      <c r="E19" s="60"/>
    </row>
    <row r="20" spans="1:5" ht="27" x14ac:dyDescent="0.3">
      <c r="A20" s="55" t="s">
        <v>56</v>
      </c>
      <c r="B20" s="304" t="s">
        <v>57</v>
      </c>
      <c r="C20" s="280">
        <f>+C21</f>
        <v>0</v>
      </c>
      <c r="D20" s="56">
        <f t="shared" si="0"/>
        <v>0</v>
      </c>
      <c r="E20" s="60"/>
    </row>
    <row r="21" spans="1:5" ht="27" x14ac:dyDescent="0.25">
      <c r="A21" s="55" t="s">
        <v>58</v>
      </c>
      <c r="B21" s="304" t="s">
        <v>59</v>
      </c>
      <c r="C21" s="282">
        <f>SUM(C22:C23)</f>
        <v>0</v>
      </c>
      <c r="D21" s="56">
        <f t="shared" si="0"/>
        <v>0</v>
      </c>
      <c r="E21" s="57"/>
    </row>
    <row r="22" spans="1:5" ht="16.149999999999999" customHeight="1" x14ac:dyDescent="0.25">
      <c r="A22" s="58" t="s">
        <v>60</v>
      </c>
      <c r="B22" s="305" t="s">
        <v>61</v>
      </c>
      <c r="C22" s="281">
        <v>0</v>
      </c>
      <c r="D22" s="59">
        <f t="shared" si="0"/>
        <v>0</v>
      </c>
      <c r="E22" s="57"/>
    </row>
    <row r="23" spans="1:5" ht="28.9" customHeight="1" x14ac:dyDescent="0.3">
      <c r="A23" s="58" t="s">
        <v>62</v>
      </c>
      <c r="B23" s="305" t="s">
        <v>63</v>
      </c>
      <c r="C23" s="281">
        <v>0</v>
      </c>
      <c r="D23" s="59">
        <f t="shared" si="0"/>
        <v>0</v>
      </c>
      <c r="E23" s="60"/>
    </row>
    <row r="24" spans="1:5" ht="16.149999999999999" customHeight="1" x14ac:dyDescent="0.3">
      <c r="A24" s="58"/>
      <c r="B24" s="305"/>
      <c r="C24" s="281"/>
      <c r="D24" s="59"/>
      <c r="E24" s="60"/>
    </row>
    <row r="25" spans="1:5" x14ac:dyDescent="0.3">
      <c r="A25" s="55" t="s">
        <v>64</v>
      </c>
      <c r="B25" s="304" t="s">
        <v>65</v>
      </c>
      <c r="C25" s="282">
        <f>+C26</f>
        <v>657204665</v>
      </c>
      <c r="D25" s="56">
        <f t="shared" si="0"/>
        <v>0.16342336416482944</v>
      </c>
      <c r="E25" s="60"/>
    </row>
    <row r="26" spans="1:5" ht="27" x14ac:dyDescent="0.3">
      <c r="A26" s="55" t="s">
        <v>66</v>
      </c>
      <c r="B26" s="307" t="s">
        <v>67</v>
      </c>
      <c r="C26" s="282">
        <f>SUM(C27:C29)</f>
        <v>657204665</v>
      </c>
      <c r="D26" s="56">
        <f t="shared" si="0"/>
        <v>0.16342336416482944</v>
      </c>
      <c r="E26" s="60"/>
    </row>
    <row r="27" spans="1:5" ht="16.149999999999999" customHeight="1" x14ac:dyDescent="0.3">
      <c r="A27" s="58" t="s">
        <v>68</v>
      </c>
      <c r="B27" s="305" t="s">
        <v>69</v>
      </c>
      <c r="C27" s="396">
        <v>607204665</v>
      </c>
      <c r="D27" s="59">
        <f t="shared" si="0"/>
        <v>0.15099014717261369</v>
      </c>
      <c r="E27" s="60"/>
    </row>
    <row r="28" spans="1:5" ht="14.45" customHeight="1" x14ac:dyDescent="0.3">
      <c r="A28" s="58" t="s">
        <v>70</v>
      </c>
      <c r="B28" s="305" t="s">
        <v>71</v>
      </c>
      <c r="C28" s="281">
        <f>3200000+1800000</f>
        <v>5000000</v>
      </c>
      <c r="D28" s="59">
        <f t="shared" si="0"/>
        <v>1.243321699221577E-3</v>
      </c>
      <c r="E28" s="60"/>
    </row>
    <row r="29" spans="1:5" ht="14.45" customHeight="1" x14ac:dyDescent="0.3">
      <c r="A29" s="58" t="s">
        <v>72</v>
      </c>
      <c r="B29" s="308" t="s">
        <v>73</v>
      </c>
      <c r="C29" s="396">
        <f>41704000+3296000</f>
        <v>45000000</v>
      </c>
      <c r="D29" s="59">
        <f t="shared" si="0"/>
        <v>1.1189895292994193E-2</v>
      </c>
      <c r="E29" s="61"/>
    </row>
    <row r="30" spans="1:5" ht="14.45" customHeight="1" x14ac:dyDescent="0.25">
      <c r="A30" s="58"/>
      <c r="B30" s="305"/>
      <c r="C30" s="185"/>
      <c r="D30" s="59"/>
      <c r="E30" s="57"/>
    </row>
    <row r="31" spans="1:5" ht="14.45" customHeight="1" x14ac:dyDescent="0.25">
      <c r="A31" s="55" t="s">
        <v>74</v>
      </c>
      <c r="B31" s="304" t="s">
        <v>75</v>
      </c>
      <c r="C31" s="282">
        <f>+C32</f>
        <v>24000000</v>
      </c>
      <c r="D31" s="56">
        <f t="shared" si="0"/>
        <v>5.96794415626357E-3</v>
      </c>
      <c r="E31" s="57"/>
    </row>
    <row r="32" spans="1:5" ht="14.45" customHeight="1" x14ac:dyDescent="0.25">
      <c r="A32" s="55" t="s">
        <v>76</v>
      </c>
      <c r="B32" s="307" t="s">
        <v>77</v>
      </c>
      <c r="C32" s="282">
        <f>SUM(C33:C34)</f>
        <v>24000000</v>
      </c>
      <c r="D32" s="56">
        <f t="shared" si="0"/>
        <v>5.96794415626357E-3</v>
      </c>
      <c r="E32" s="57"/>
    </row>
    <row r="33" spans="1:5" ht="14.45" customHeight="1" x14ac:dyDescent="0.3">
      <c r="A33" s="58" t="s">
        <v>78</v>
      </c>
      <c r="B33" s="305" t="s">
        <v>79</v>
      </c>
      <c r="C33" s="396">
        <f>11000000+700000</f>
        <v>11700000</v>
      </c>
      <c r="D33" s="59">
        <f t="shared" si="0"/>
        <v>2.9093727761784903E-3</v>
      </c>
      <c r="E33" s="60"/>
    </row>
    <row r="34" spans="1:5" ht="14.45" customHeight="1" x14ac:dyDescent="0.25">
      <c r="A34" s="58" t="s">
        <v>80</v>
      </c>
      <c r="B34" s="305" t="s">
        <v>81</v>
      </c>
      <c r="C34" s="396">
        <f>12300000</f>
        <v>12300000</v>
      </c>
      <c r="D34" s="59">
        <f t="shared" si="0"/>
        <v>3.0585713800850792E-3</v>
      </c>
      <c r="E34" s="57"/>
    </row>
    <row r="35" spans="1:5" ht="14.45" customHeight="1" x14ac:dyDescent="0.25">
      <c r="A35" s="273"/>
      <c r="B35" s="309"/>
      <c r="C35" s="283"/>
      <c r="D35" s="274"/>
      <c r="E35" s="57"/>
    </row>
    <row r="36" spans="1:5" ht="14.45" customHeight="1" x14ac:dyDescent="0.3">
      <c r="A36" s="55" t="s">
        <v>82</v>
      </c>
      <c r="B36" s="304" t="s">
        <v>83</v>
      </c>
      <c r="C36" s="280">
        <f>+C37+C61+C66+C71+C75</f>
        <v>668723700</v>
      </c>
      <c r="D36" s="56">
        <f t="shared" ref="D36:D64" si="1">C36/$C$8</f>
        <v>0.16628773739874803</v>
      </c>
      <c r="E36" s="60"/>
    </row>
    <row r="37" spans="1:5" ht="14.45" customHeight="1" x14ac:dyDescent="0.3">
      <c r="A37" s="55" t="s">
        <v>84</v>
      </c>
      <c r="B37" s="304" t="s">
        <v>85</v>
      </c>
      <c r="C37" s="280">
        <f>+C38+C41+C56</f>
        <v>605853700</v>
      </c>
      <c r="D37" s="56">
        <f t="shared" si="1"/>
        <v>0.15065421035273591</v>
      </c>
      <c r="E37" s="60"/>
    </row>
    <row r="38" spans="1:5" ht="14.45" customHeight="1" x14ac:dyDescent="0.25">
      <c r="A38" s="55" t="s">
        <v>86</v>
      </c>
      <c r="B38" s="304" t="s">
        <v>87</v>
      </c>
      <c r="C38" s="280">
        <f>+C39</f>
        <v>19300000</v>
      </c>
      <c r="D38" s="56">
        <f t="shared" si="1"/>
        <v>4.799221758995287E-3</v>
      </c>
      <c r="E38" s="57"/>
    </row>
    <row r="39" spans="1:5" ht="14.45" customHeight="1" x14ac:dyDescent="0.3">
      <c r="A39" s="58" t="s">
        <v>88</v>
      </c>
      <c r="B39" s="305" t="s">
        <v>89</v>
      </c>
      <c r="C39" s="281">
        <f>17800000+1500000</f>
        <v>19300000</v>
      </c>
      <c r="D39" s="59">
        <f>C39/$C$8</f>
        <v>4.799221758995287E-3</v>
      </c>
      <c r="E39" s="60"/>
    </row>
    <row r="40" spans="1:5" ht="14.45" customHeight="1" x14ac:dyDescent="0.3">
      <c r="A40" s="58"/>
      <c r="B40" s="305"/>
      <c r="C40" s="281"/>
      <c r="D40" s="59"/>
      <c r="E40" s="60"/>
    </row>
    <row r="41" spans="1:5" ht="14.45" customHeight="1" x14ac:dyDescent="0.3">
      <c r="A41" s="55" t="s">
        <v>90</v>
      </c>
      <c r="B41" s="304" t="s">
        <v>91</v>
      </c>
      <c r="C41" s="280">
        <f>+C42+C45</f>
        <v>586553700</v>
      </c>
      <c r="D41" s="56">
        <f t="shared" si="1"/>
        <v>0.14585498859374063</v>
      </c>
      <c r="E41" s="61"/>
    </row>
    <row r="42" spans="1:5" ht="14.45" customHeight="1" x14ac:dyDescent="0.25">
      <c r="A42" s="55" t="s">
        <v>92</v>
      </c>
      <c r="B42" s="304" t="s">
        <v>93</v>
      </c>
      <c r="C42" s="280">
        <f>+C43</f>
        <v>2980000</v>
      </c>
      <c r="D42" s="56">
        <f t="shared" si="1"/>
        <v>7.4101973273605986E-4</v>
      </c>
      <c r="E42" s="62"/>
    </row>
    <row r="43" spans="1:5" ht="14.45" customHeight="1" x14ac:dyDescent="0.25">
      <c r="A43" s="58" t="s">
        <v>94</v>
      </c>
      <c r="B43" s="305" t="s">
        <v>95</v>
      </c>
      <c r="C43" s="396">
        <v>2980000</v>
      </c>
      <c r="D43" s="59">
        <f>C43/$C$8</f>
        <v>7.4101973273605986E-4</v>
      </c>
      <c r="E43" s="62"/>
    </row>
    <row r="44" spans="1:5" ht="14.45" customHeight="1" x14ac:dyDescent="0.25">
      <c r="A44" s="58"/>
      <c r="B44" s="305"/>
      <c r="C44" s="281"/>
      <c r="D44" s="59"/>
      <c r="E44" s="62"/>
    </row>
    <row r="45" spans="1:5" ht="14.45" customHeight="1" x14ac:dyDescent="0.3">
      <c r="A45" s="55" t="s">
        <v>96</v>
      </c>
      <c r="B45" s="304" t="s">
        <v>97</v>
      </c>
      <c r="C45" s="280">
        <f>+C46+C48+C52</f>
        <v>583573700</v>
      </c>
      <c r="D45" s="56">
        <f t="shared" si="1"/>
        <v>0.14511396886100456</v>
      </c>
      <c r="E45" s="60"/>
    </row>
    <row r="46" spans="1:5" ht="14.45" customHeight="1" x14ac:dyDescent="0.3">
      <c r="A46" s="58" t="s">
        <v>98</v>
      </c>
      <c r="B46" s="305" t="s">
        <v>99</v>
      </c>
      <c r="C46" s="281">
        <v>0</v>
      </c>
      <c r="D46" s="59">
        <f>C46/$C$8</f>
        <v>0</v>
      </c>
      <c r="E46" s="60"/>
    </row>
    <row r="47" spans="1:5" ht="14.45" customHeight="1" x14ac:dyDescent="0.25">
      <c r="A47" s="55"/>
      <c r="B47" s="304"/>
      <c r="C47" s="280"/>
      <c r="D47" s="56"/>
      <c r="E47" s="62"/>
    </row>
    <row r="48" spans="1:5" ht="14.45" customHeight="1" x14ac:dyDescent="0.3">
      <c r="A48" s="55" t="s">
        <v>100</v>
      </c>
      <c r="B48" s="304" t="s">
        <v>101</v>
      </c>
      <c r="C48" s="280">
        <f>SUM(C49:C51)</f>
        <v>582974000</v>
      </c>
      <c r="D48" s="56">
        <f t="shared" si="1"/>
        <v>0.14496484485639993</v>
      </c>
      <c r="E48" s="63"/>
    </row>
    <row r="49" spans="1:5" ht="14.45" customHeight="1" x14ac:dyDescent="0.3">
      <c r="A49" s="58" t="s">
        <v>102</v>
      </c>
      <c r="B49" s="305" t="s">
        <v>103</v>
      </c>
      <c r="C49" s="758">
        <f>582000000-76000000</f>
        <v>506000000</v>
      </c>
      <c r="D49" s="59">
        <f t="shared" si="1"/>
        <v>0.12582415596122359</v>
      </c>
      <c r="E49" s="60"/>
    </row>
    <row r="50" spans="1:5" ht="14.45" customHeight="1" x14ac:dyDescent="0.3">
      <c r="A50" s="58" t="s">
        <v>104</v>
      </c>
      <c r="B50" s="305" t="s">
        <v>105</v>
      </c>
      <c r="C50" s="281">
        <v>2674000</v>
      </c>
      <c r="D50" s="59">
        <f t="shared" si="1"/>
        <v>6.649284447436994E-4</v>
      </c>
    </row>
    <row r="51" spans="1:5" ht="14.45" customHeight="1" x14ac:dyDescent="0.3">
      <c r="A51" s="58" t="s">
        <v>106</v>
      </c>
      <c r="B51" s="305" t="s">
        <v>107</v>
      </c>
      <c r="C51" s="758">
        <f>91300000-17000000</f>
        <v>74300000</v>
      </c>
      <c r="D51" s="59">
        <f t="shared" si="1"/>
        <v>1.8475760450432633E-2</v>
      </c>
    </row>
    <row r="52" spans="1:5" ht="14.45" customHeight="1" x14ac:dyDescent="0.3">
      <c r="A52" s="55" t="s">
        <v>108</v>
      </c>
      <c r="B52" s="304" t="s">
        <v>109</v>
      </c>
      <c r="C52" s="280">
        <f>SUM(C53:C54)</f>
        <v>599700</v>
      </c>
      <c r="D52" s="56">
        <f t="shared" si="1"/>
        <v>1.4912400460463594E-4</v>
      </c>
    </row>
    <row r="53" spans="1:5" ht="14.45" customHeight="1" x14ac:dyDescent="0.3">
      <c r="A53" s="58" t="s">
        <v>110</v>
      </c>
      <c r="B53" s="305" t="s">
        <v>111</v>
      </c>
      <c r="C53" s="281">
        <v>599700</v>
      </c>
      <c r="D53" s="59">
        <f t="shared" si="1"/>
        <v>1.4912400460463594E-4</v>
      </c>
    </row>
    <row r="54" spans="1:5" ht="14.45" customHeight="1" x14ac:dyDescent="0.3">
      <c r="A54" s="58" t="s">
        <v>112</v>
      </c>
      <c r="B54" s="305" t="s">
        <v>113</v>
      </c>
      <c r="C54" s="281">
        <v>0</v>
      </c>
      <c r="D54" s="59">
        <f t="shared" si="1"/>
        <v>0</v>
      </c>
    </row>
    <row r="55" spans="1:5" ht="14.45" customHeight="1" x14ac:dyDescent="0.3">
      <c r="A55" s="58"/>
      <c r="B55" s="305"/>
      <c r="C55" s="281"/>
      <c r="D55" s="59"/>
    </row>
    <row r="56" spans="1:5" ht="14.45" customHeight="1" x14ac:dyDescent="0.3">
      <c r="A56" s="55" t="s">
        <v>114</v>
      </c>
      <c r="B56" s="304" t="s">
        <v>115</v>
      </c>
      <c r="C56" s="280">
        <f>+C57</f>
        <v>0</v>
      </c>
      <c r="D56" s="56">
        <f t="shared" si="1"/>
        <v>0</v>
      </c>
    </row>
    <row r="57" spans="1:5" ht="14.45" customHeight="1" x14ac:dyDescent="0.3">
      <c r="A57" s="55" t="s">
        <v>116</v>
      </c>
      <c r="B57" s="304" t="s">
        <v>117</v>
      </c>
      <c r="C57" s="280">
        <f>+C58</f>
        <v>0</v>
      </c>
      <c r="D57" s="56">
        <f t="shared" si="1"/>
        <v>0</v>
      </c>
    </row>
    <row r="58" spans="1:5" ht="14.45" customHeight="1" x14ac:dyDescent="0.3">
      <c r="A58" s="55" t="s">
        <v>118</v>
      </c>
      <c r="B58" s="304" t="s">
        <v>119</v>
      </c>
      <c r="C58" s="280">
        <f>+C59</f>
        <v>0</v>
      </c>
      <c r="D58" s="56">
        <f t="shared" si="1"/>
        <v>0</v>
      </c>
    </row>
    <row r="59" spans="1:5" x14ac:dyDescent="0.3">
      <c r="A59" s="58" t="s">
        <v>120</v>
      </c>
      <c r="B59" s="305" t="s">
        <v>121</v>
      </c>
      <c r="C59" s="281">
        <v>0</v>
      </c>
      <c r="D59" s="59">
        <f t="shared" si="1"/>
        <v>0</v>
      </c>
    </row>
    <row r="60" spans="1:5" x14ac:dyDescent="0.3">
      <c r="A60" s="58"/>
      <c r="B60" s="305"/>
      <c r="C60" s="281"/>
      <c r="D60" s="59"/>
    </row>
    <row r="61" spans="1:5" ht="16.149999999999999" customHeight="1" x14ac:dyDescent="0.3">
      <c r="A61" s="55" t="s">
        <v>122</v>
      </c>
      <c r="B61" s="304" t="s">
        <v>123</v>
      </c>
      <c r="C61" s="280">
        <f>+C62</f>
        <v>870000</v>
      </c>
      <c r="D61" s="56">
        <f t="shared" si="1"/>
        <v>2.163379756645544E-4</v>
      </c>
    </row>
    <row r="62" spans="1:5" ht="16.899999999999999" customHeight="1" x14ac:dyDescent="0.3">
      <c r="A62" s="55" t="s">
        <v>124</v>
      </c>
      <c r="B62" s="304" t="s">
        <v>125</v>
      </c>
      <c r="C62" s="280">
        <f>+C63</f>
        <v>870000</v>
      </c>
      <c r="D62" s="56">
        <f t="shared" si="1"/>
        <v>2.163379756645544E-4</v>
      </c>
    </row>
    <row r="63" spans="1:5" ht="17.45" customHeight="1" x14ac:dyDescent="0.3">
      <c r="A63" s="55" t="s">
        <v>126</v>
      </c>
      <c r="B63" s="304" t="s">
        <v>127</v>
      </c>
      <c r="C63" s="280">
        <f>+C64</f>
        <v>870000</v>
      </c>
      <c r="D63" s="56">
        <f t="shared" si="1"/>
        <v>2.163379756645544E-4</v>
      </c>
    </row>
    <row r="64" spans="1:5" ht="29.45" customHeight="1" x14ac:dyDescent="0.3">
      <c r="A64" s="58" t="s">
        <v>128</v>
      </c>
      <c r="B64" s="305" t="s">
        <v>129</v>
      </c>
      <c r="C64" s="281">
        <v>870000</v>
      </c>
      <c r="D64" s="59">
        <f t="shared" si="1"/>
        <v>2.163379756645544E-4</v>
      </c>
    </row>
    <row r="65" spans="1:4" x14ac:dyDescent="0.3">
      <c r="A65" s="58"/>
      <c r="B65" s="305"/>
      <c r="C65" s="281"/>
      <c r="D65" s="59"/>
    </row>
    <row r="66" spans="1:4" ht="18.75" customHeight="1" x14ac:dyDescent="0.3">
      <c r="A66" s="55" t="s">
        <v>130</v>
      </c>
      <c r="B66" s="304" t="s">
        <v>131</v>
      </c>
      <c r="C66" s="280">
        <f>+C67</f>
        <v>5000000</v>
      </c>
      <c r="D66" s="56">
        <f>C66/$C$8</f>
        <v>1.243321699221577E-3</v>
      </c>
    </row>
    <row r="67" spans="1:4" ht="16.5" customHeight="1" x14ac:dyDescent="0.3">
      <c r="A67" s="55" t="s">
        <v>132</v>
      </c>
      <c r="B67" s="304" t="s">
        <v>133</v>
      </c>
      <c r="C67" s="280">
        <f>+C68</f>
        <v>5000000</v>
      </c>
      <c r="D67" s="56">
        <f>C67/$C$8</f>
        <v>1.243321699221577E-3</v>
      </c>
    </row>
    <row r="68" spans="1:4" ht="16.5" customHeight="1" x14ac:dyDescent="0.3">
      <c r="A68" s="55" t="s">
        <v>134</v>
      </c>
      <c r="B68" s="304" t="s">
        <v>135</v>
      </c>
      <c r="C68" s="280">
        <f>+C69</f>
        <v>5000000</v>
      </c>
      <c r="D68" s="56">
        <f>C68/$C$8</f>
        <v>1.243321699221577E-3</v>
      </c>
    </row>
    <row r="69" spans="1:4" x14ac:dyDescent="0.3">
      <c r="A69" s="58" t="s">
        <v>136</v>
      </c>
      <c r="B69" s="305" t="s">
        <v>137</v>
      </c>
      <c r="C69" s="396">
        <f>4200000+800000</f>
        <v>5000000</v>
      </c>
      <c r="D69" s="59">
        <f>C69/$C$8</f>
        <v>1.243321699221577E-3</v>
      </c>
    </row>
    <row r="70" spans="1:4" x14ac:dyDescent="0.3">
      <c r="A70" s="58"/>
      <c r="B70" s="305"/>
      <c r="C70" s="281"/>
      <c r="D70" s="59"/>
    </row>
    <row r="71" spans="1:4" x14ac:dyDescent="0.3">
      <c r="A71" s="55" t="s">
        <v>138</v>
      </c>
      <c r="B71" s="304" t="s">
        <v>139</v>
      </c>
      <c r="C71" s="280">
        <f>SUM(C72:C73)</f>
        <v>54800000</v>
      </c>
      <c r="D71" s="59">
        <f>C71/$C$8</f>
        <v>1.3626805823468483E-2</v>
      </c>
    </row>
    <row r="72" spans="1:4" x14ac:dyDescent="0.3">
      <c r="A72" s="58" t="s">
        <v>140</v>
      </c>
      <c r="B72" s="305" t="s">
        <v>141</v>
      </c>
      <c r="C72" s="396">
        <f>8500000+1500000</f>
        <v>10000000</v>
      </c>
      <c r="D72" s="59">
        <f>C72/$C$8</f>
        <v>2.4866433984431541E-3</v>
      </c>
    </row>
    <row r="73" spans="1:4" x14ac:dyDescent="0.3">
      <c r="A73" s="58" t="s">
        <v>142</v>
      </c>
      <c r="B73" s="305" t="s">
        <v>143</v>
      </c>
      <c r="C73" s="396">
        <f>41800000+3000000</f>
        <v>44800000</v>
      </c>
      <c r="D73" s="59">
        <f>C73/$C$8</f>
        <v>1.1140162425025329E-2</v>
      </c>
    </row>
    <row r="74" spans="1:4" x14ac:dyDescent="0.3">
      <c r="A74" s="55"/>
      <c r="B74" s="304"/>
      <c r="C74" s="280"/>
      <c r="D74" s="56"/>
    </row>
    <row r="75" spans="1:4" x14ac:dyDescent="0.3">
      <c r="A75" s="55" t="s">
        <v>144</v>
      </c>
      <c r="B75" s="304" t="s">
        <v>145</v>
      </c>
      <c r="C75" s="280">
        <f>+C76</f>
        <v>2200000</v>
      </c>
      <c r="D75" s="56">
        <f>C75/$C$8</f>
        <v>5.4706154765749384E-4</v>
      </c>
    </row>
    <row r="76" spans="1:4" x14ac:dyDescent="0.3">
      <c r="A76" s="55" t="s">
        <v>146</v>
      </c>
      <c r="B76" s="304" t="s">
        <v>147</v>
      </c>
      <c r="C76" s="715">
        <f>+C77</f>
        <v>2200000</v>
      </c>
      <c r="D76" s="56">
        <f>C76/$C$8</f>
        <v>5.4706154765749384E-4</v>
      </c>
    </row>
    <row r="77" spans="1:4" x14ac:dyDescent="0.3">
      <c r="A77" s="55" t="s">
        <v>148</v>
      </c>
      <c r="B77" s="304" t="s">
        <v>149</v>
      </c>
      <c r="C77" s="715">
        <f>+C78</f>
        <v>2200000</v>
      </c>
      <c r="D77" s="56">
        <f>C77/$C$8</f>
        <v>5.4706154765749384E-4</v>
      </c>
    </row>
    <row r="78" spans="1:4" x14ac:dyDescent="0.3">
      <c r="A78" s="58" t="s">
        <v>150</v>
      </c>
      <c r="B78" s="305" t="s">
        <v>151</v>
      </c>
      <c r="C78" s="281">
        <f>2000000+200000</f>
        <v>2200000</v>
      </c>
      <c r="D78" s="59">
        <f>C78/$C$8</f>
        <v>5.4706154765749384E-4</v>
      </c>
    </row>
    <row r="79" spans="1:4" x14ac:dyDescent="0.3">
      <c r="A79" s="55"/>
      <c r="B79" s="304"/>
      <c r="C79" s="280"/>
      <c r="D79" s="56"/>
    </row>
    <row r="80" spans="1:4" x14ac:dyDescent="0.3">
      <c r="A80" s="55" t="s">
        <v>152</v>
      </c>
      <c r="B80" s="304" t="s">
        <v>153</v>
      </c>
      <c r="C80" s="280">
        <f>+C81</f>
        <v>491415807</v>
      </c>
      <c r="D80" s="56">
        <f>C80/$C$8</f>
        <v>0.1221975872367165</v>
      </c>
    </row>
    <row r="81" spans="1:4" x14ac:dyDescent="0.3">
      <c r="A81" s="55" t="s">
        <v>154</v>
      </c>
      <c r="B81" s="304" t="s">
        <v>155</v>
      </c>
      <c r="C81" s="280">
        <f>+C82+C85</f>
        <v>491415807</v>
      </c>
      <c r="D81" s="56">
        <f>C81/$C$8</f>
        <v>0.1221975872367165</v>
      </c>
    </row>
    <row r="82" spans="1:4" ht="27" x14ac:dyDescent="0.3">
      <c r="A82" s="55" t="s">
        <v>156</v>
      </c>
      <c r="B82" s="304" t="s">
        <v>157</v>
      </c>
      <c r="C82" s="280">
        <f>SUM(C83:C83)</f>
        <v>481757559</v>
      </c>
      <c r="D82" s="56">
        <f>C82/$C$8</f>
        <v>0.11979592537374383</v>
      </c>
    </row>
    <row r="83" spans="1:4" x14ac:dyDescent="0.3">
      <c r="A83" s="58" t="s">
        <v>158</v>
      </c>
      <c r="B83" s="305" t="s">
        <v>159</v>
      </c>
      <c r="C83" s="281">
        <v>481757559</v>
      </c>
      <c r="D83" s="59">
        <f>C83/$C$8</f>
        <v>0.11979592537374383</v>
      </c>
    </row>
    <row r="84" spans="1:4" x14ac:dyDescent="0.3">
      <c r="A84" s="58"/>
      <c r="B84" s="305"/>
      <c r="C84" s="281"/>
      <c r="D84" s="59"/>
    </row>
    <row r="85" spans="1:4" ht="27" x14ac:dyDescent="0.3">
      <c r="A85" s="55" t="s">
        <v>160</v>
      </c>
      <c r="B85" s="304" t="s">
        <v>161</v>
      </c>
      <c r="C85" s="280">
        <f>+C86</f>
        <v>9658248</v>
      </c>
      <c r="D85" s="56">
        <f>C85/$C$8</f>
        <v>2.4016618629726797E-3</v>
      </c>
    </row>
    <row r="86" spans="1:4" ht="27" x14ac:dyDescent="0.3">
      <c r="A86" s="305" t="s">
        <v>162</v>
      </c>
      <c r="B86" s="305" t="s">
        <v>163</v>
      </c>
      <c r="C86" s="314">
        <v>9658248</v>
      </c>
      <c r="D86" s="59">
        <f>C86/$C$8</f>
        <v>2.4016618629726797E-3</v>
      </c>
    </row>
    <row r="87" spans="1:4" x14ac:dyDescent="0.3">
      <c r="A87" s="58"/>
      <c r="B87" s="305"/>
      <c r="C87" s="281"/>
      <c r="D87" s="59"/>
    </row>
    <row r="88" spans="1:4" x14ac:dyDescent="0.3">
      <c r="A88" s="58"/>
      <c r="B88" s="309"/>
      <c r="C88" s="283"/>
      <c r="D88" s="274"/>
    </row>
    <row r="89" spans="1:4" x14ac:dyDescent="0.3">
      <c r="A89" s="55" t="s">
        <v>164</v>
      </c>
      <c r="B89" s="304" t="s">
        <v>165</v>
      </c>
      <c r="C89" s="282">
        <f>+C90</f>
        <v>1716450509</v>
      </c>
      <c r="D89" s="275">
        <f>+D90</f>
        <v>0.40135988773368031</v>
      </c>
    </row>
    <row r="90" spans="1:4" x14ac:dyDescent="0.3">
      <c r="A90" s="55" t="s">
        <v>166</v>
      </c>
      <c r="B90" s="304" t="s">
        <v>167</v>
      </c>
      <c r="C90" s="280">
        <f>+C91</f>
        <v>1716450509</v>
      </c>
      <c r="D90" s="275">
        <f>+D91</f>
        <v>0.40135988773368031</v>
      </c>
    </row>
    <row r="91" spans="1:4" x14ac:dyDescent="0.3">
      <c r="A91" s="55" t="s">
        <v>168</v>
      </c>
      <c r="B91" s="304" t="s">
        <v>169</v>
      </c>
      <c r="C91" s="280">
        <f>+C92+C95+C98</f>
        <v>1716450509</v>
      </c>
      <c r="D91" s="275">
        <f>+D92+D98</f>
        <v>0.40135988773368031</v>
      </c>
    </row>
    <row r="92" spans="1:4" ht="27" x14ac:dyDescent="0.3">
      <c r="A92" s="55" t="s">
        <v>170</v>
      </c>
      <c r="B92" s="304" t="s">
        <v>171</v>
      </c>
      <c r="C92" s="280">
        <f>SUM(C93:C93)</f>
        <v>1613537941</v>
      </c>
      <c r="D92" s="275">
        <f>SUM(D93:D93)</f>
        <v>0.40122934691252093</v>
      </c>
    </row>
    <row r="93" spans="1:4" ht="46.5" customHeight="1" x14ac:dyDescent="0.3">
      <c r="A93" s="305" t="s">
        <v>172</v>
      </c>
      <c r="B93" s="305" t="s">
        <v>173</v>
      </c>
      <c r="C93" s="314">
        <v>1613537941</v>
      </c>
      <c r="D93" s="59">
        <f>C93/$C$8</f>
        <v>0.40122934691252093</v>
      </c>
    </row>
    <row r="94" spans="1:4" x14ac:dyDescent="0.3">
      <c r="A94" s="58"/>
      <c r="B94" s="305"/>
      <c r="C94" s="281"/>
      <c r="D94" s="59"/>
    </row>
    <row r="95" spans="1:4" ht="27" x14ac:dyDescent="0.3">
      <c r="A95" s="233" t="s">
        <v>174</v>
      </c>
      <c r="B95" s="310" t="s">
        <v>175</v>
      </c>
      <c r="C95" s="280">
        <f>+C96</f>
        <v>102387600</v>
      </c>
      <c r="D95" s="275">
        <f>SUM(D96:D96)</f>
        <v>2.5460144962243827E-2</v>
      </c>
    </row>
    <row r="96" spans="1:4" x14ac:dyDescent="0.3">
      <c r="A96" s="315" t="s">
        <v>176</v>
      </c>
      <c r="B96" s="311" t="s">
        <v>177</v>
      </c>
      <c r="C96" s="316">
        <v>102387600</v>
      </c>
      <c r="D96" s="276">
        <f>C96/$C$8</f>
        <v>2.5460144962243827E-2</v>
      </c>
    </row>
    <row r="97" spans="1:4" x14ac:dyDescent="0.3">
      <c r="A97" s="58"/>
      <c r="B97" s="305"/>
      <c r="C97" s="281"/>
      <c r="D97" s="59"/>
    </row>
    <row r="98" spans="1:4" ht="33" customHeight="1" x14ac:dyDescent="0.3">
      <c r="A98" s="55" t="s">
        <v>178</v>
      </c>
      <c r="B98" s="304" t="s">
        <v>179</v>
      </c>
      <c r="C98" s="280">
        <f>+C99</f>
        <v>524968</v>
      </c>
      <c r="D98" s="275">
        <f>+D99</f>
        <v>1.3054082115939057E-4</v>
      </c>
    </row>
    <row r="99" spans="1:4" x14ac:dyDescent="0.3">
      <c r="A99" s="58" t="s">
        <v>180</v>
      </c>
      <c r="B99" s="305" t="s">
        <v>181</v>
      </c>
      <c r="C99" s="281">
        <v>524968</v>
      </c>
      <c r="D99" s="59">
        <f>C99/$C$8</f>
        <v>1.3054082115939057E-4</v>
      </c>
    </row>
    <row r="100" spans="1:4" x14ac:dyDescent="0.3">
      <c r="A100" s="58"/>
      <c r="B100" s="305"/>
      <c r="C100" s="281"/>
      <c r="D100" s="59"/>
    </row>
    <row r="101" spans="1:4" x14ac:dyDescent="0.3">
      <c r="A101" s="277"/>
      <c r="B101" s="312"/>
      <c r="C101" s="755"/>
      <c r="D101" s="56"/>
    </row>
    <row r="102" spans="1:4" x14ac:dyDescent="0.3">
      <c r="A102" s="277"/>
      <c r="B102" s="486" t="s">
        <v>182</v>
      </c>
      <c r="C102" s="755">
        <f>+C8</f>
        <v>4021485351</v>
      </c>
      <c r="D102" s="278">
        <f>+D8</f>
        <v>1</v>
      </c>
    </row>
    <row r="103" spans="1:4" x14ac:dyDescent="0.3">
      <c r="A103" s="55"/>
      <c r="B103" s="304"/>
      <c r="C103" s="280"/>
    </row>
    <row r="104" spans="1:4" x14ac:dyDescent="0.3">
      <c r="B104" s="760"/>
      <c r="C104" s="761"/>
    </row>
  </sheetData>
  <mergeCells count="4">
    <mergeCell ref="A1:D1"/>
    <mergeCell ref="A2:D2"/>
    <mergeCell ref="A3:D3"/>
    <mergeCell ref="A6:D6"/>
  </mergeCells>
  <pageMargins left="0.43307086614173229" right="0.19685039370078741" top="0.62992125984251968" bottom="1.2204724409448819" header="0.35433070866141736" footer="1.0236220472440944"/>
  <pageSetup scale="95" orientation="portrait" r:id="rId1"/>
  <headerFooter alignWithMargins="0">
    <oddHeader xml:space="preserve">&amp;L
&amp;R
</oddHeader>
    <oddFooter xml:space="preserve">&amp;L
&amp;10
&amp;C&amp;12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topLeftCell="B1" zoomScale="88" zoomScaleNormal="88" workbookViewId="0">
      <selection activeCell="E26" sqref="E26"/>
    </sheetView>
  </sheetViews>
  <sheetFormatPr baseColWidth="10" defaultColWidth="11.42578125" defaultRowHeight="16.5" x14ac:dyDescent="0.3"/>
  <cols>
    <col min="1" max="1" width="25" style="105" customWidth="1"/>
    <col min="2" max="2" width="20.5703125" style="108" customWidth="1"/>
    <col min="3" max="3" width="16.42578125" style="106" customWidth="1"/>
    <col min="4" max="4" width="17.140625" style="106" customWidth="1"/>
    <col min="5" max="5" width="17.7109375" style="108" customWidth="1"/>
    <col min="6" max="6" width="8.7109375" style="107" customWidth="1"/>
    <col min="7" max="7" width="18.85546875" style="101" customWidth="1"/>
    <col min="8" max="8" width="14" style="101" bestFit="1" customWidth="1"/>
    <col min="9" max="16384" width="11.42578125" style="101"/>
  </cols>
  <sheetData>
    <row r="1" spans="1:8" ht="21.6" customHeight="1" x14ac:dyDescent="0.2">
      <c r="A1" s="803" t="s">
        <v>0</v>
      </c>
      <c r="B1" s="803"/>
      <c r="C1" s="803"/>
      <c r="D1" s="803"/>
      <c r="E1" s="803"/>
      <c r="F1" s="803"/>
    </row>
    <row r="2" spans="1:8" ht="21.6" customHeight="1" x14ac:dyDescent="0.2">
      <c r="A2" s="803" t="s">
        <v>1</v>
      </c>
      <c r="B2" s="803"/>
      <c r="C2" s="803"/>
      <c r="D2" s="803"/>
      <c r="E2" s="803"/>
      <c r="F2" s="803"/>
    </row>
    <row r="3" spans="1:8" ht="17.25" customHeight="1" x14ac:dyDescent="0.2">
      <c r="A3" s="804" t="str">
        <f>INGRESOS!$A$3</f>
        <v>PRESUPUESTO ORDINARIO 2023</v>
      </c>
      <c r="B3" s="804"/>
      <c r="C3" s="804"/>
      <c r="D3" s="804"/>
      <c r="E3" s="804"/>
      <c r="F3" s="804"/>
    </row>
    <row r="4" spans="1:8" ht="18" customHeight="1" x14ac:dyDescent="0.2">
      <c r="A4" s="805"/>
      <c r="B4" s="805"/>
      <c r="C4" s="805"/>
      <c r="D4" s="805"/>
      <c r="E4" s="805"/>
      <c r="F4" s="805"/>
    </row>
    <row r="5" spans="1:8" ht="18" customHeight="1" x14ac:dyDescent="0.3"/>
    <row r="6" spans="1:8" ht="18" customHeight="1" x14ac:dyDescent="0.2">
      <c r="A6" s="802" t="s">
        <v>183</v>
      </c>
      <c r="B6" s="802"/>
      <c r="C6" s="802"/>
      <c r="D6" s="802"/>
      <c r="E6" s="802"/>
      <c r="F6" s="802"/>
    </row>
    <row r="7" spans="1:8" ht="17.25" thickBot="1" x14ac:dyDescent="0.35">
      <c r="A7" s="102"/>
      <c r="B7" s="49"/>
      <c r="C7" s="103"/>
      <c r="D7" s="103"/>
      <c r="E7" s="49"/>
      <c r="F7" s="104"/>
    </row>
    <row r="8" spans="1:8" ht="64.5" customHeight="1" x14ac:dyDescent="0.25">
      <c r="A8" s="438"/>
      <c r="B8" s="439" t="s">
        <v>184</v>
      </c>
      <c r="C8" s="437" t="s">
        <v>185</v>
      </c>
      <c r="D8" s="437" t="s">
        <v>186</v>
      </c>
      <c r="E8" s="437" t="s">
        <v>187</v>
      </c>
      <c r="F8" s="440" t="s">
        <v>188</v>
      </c>
    </row>
    <row r="9" spans="1:8" ht="15" customHeight="1" x14ac:dyDescent="0.25">
      <c r="A9" s="408"/>
      <c r="B9" s="409"/>
      <c r="C9" s="409"/>
      <c r="D9" s="409"/>
      <c r="E9" s="410"/>
      <c r="F9" s="411"/>
      <c r="G9" s="156"/>
    </row>
    <row r="10" spans="1:8" ht="23.25" customHeight="1" x14ac:dyDescent="0.25">
      <c r="A10" s="412" t="s">
        <v>189</v>
      </c>
      <c r="B10" s="413">
        <f>SUM(B12:B28)</f>
        <v>1373864088.8223708</v>
      </c>
      <c r="C10" s="413">
        <f>SUM(C12:C28)</f>
        <v>729215600.41921449</v>
      </c>
      <c r="D10" s="413">
        <f>SUM(D12:D28)</f>
        <v>1918405661.7487142</v>
      </c>
      <c r="E10" s="413">
        <f>SUM(B10:D10)+0.01</f>
        <v>4021485351.0002995</v>
      </c>
      <c r="F10" s="414">
        <f>SUM(F12:F28)</f>
        <v>0.99999999999751343</v>
      </c>
      <c r="G10" s="156"/>
    </row>
    <row r="11" spans="1:8" ht="15" customHeight="1" x14ac:dyDescent="0.25">
      <c r="A11" s="412"/>
      <c r="B11" s="415"/>
      <c r="C11" s="415"/>
      <c r="D11" s="415"/>
      <c r="E11" s="413"/>
      <c r="F11" s="414"/>
    </row>
    <row r="12" spans="1:8" ht="15" customHeight="1" x14ac:dyDescent="0.25">
      <c r="A12" s="416" t="s">
        <v>190</v>
      </c>
      <c r="B12" s="417">
        <f>+'DETALLE PROG. III'!D10</f>
        <v>922619296.41203904</v>
      </c>
      <c r="C12" s="417">
        <f>+'DETALLE PROG. III'!D22</f>
        <v>348349155.82837409</v>
      </c>
      <c r="D12" s="417">
        <f>+'DETALLE PROG. III'!D38+'DETALLE PROG. III'!D237</f>
        <v>499143079.95333719</v>
      </c>
      <c r="E12" s="413">
        <f>SUM(B12:D12)</f>
        <v>1770111532.1937504</v>
      </c>
      <c r="F12" s="414">
        <f>E12/$E$10</f>
        <v>0.44016361560373579</v>
      </c>
      <c r="G12" s="156"/>
      <c r="H12" s="156"/>
    </row>
    <row r="13" spans="1:8" ht="15" customHeight="1" x14ac:dyDescent="0.25">
      <c r="A13" s="418"/>
      <c r="B13" s="415"/>
      <c r="C13" s="415"/>
      <c r="D13" s="415"/>
      <c r="E13" s="413"/>
      <c r="F13" s="414"/>
      <c r="G13" s="156"/>
      <c r="H13" s="156"/>
    </row>
    <row r="14" spans="1:8" ht="15" customHeight="1" x14ac:dyDescent="0.25">
      <c r="A14" s="416" t="s">
        <v>191</v>
      </c>
      <c r="B14" s="417">
        <f>+'DETALLE PROG. III'!D11</f>
        <v>113216827.59033172</v>
      </c>
      <c r="C14" s="417">
        <f>+'DETALLE PROG. III'!D23</f>
        <v>166799704.99084035</v>
      </c>
      <c r="D14" s="417">
        <f>+'DETALLE PROG. III'!D58+'DETALLE PROG. III'!D230+'DETALLE PROG. III'!D254+'DETALLE PROG. III'!D290+'DETALLE PROG. III'!D298+'DETALLE PROG. III'!D303+'DETALLE PROG. III'!D324+'DETALLE PROG. III'!D336+'DETALLE PROG. III'!D366</f>
        <v>322246882.745377</v>
      </c>
      <c r="E14" s="413">
        <f>SUM(B14:D14)</f>
        <v>602263415.32654905</v>
      </c>
      <c r="F14" s="414">
        <f>E14/$E$10</f>
        <v>0.14976143458454791</v>
      </c>
      <c r="H14" s="156"/>
    </row>
    <row r="15" spans="1:8" ht="15" customHeight="1" x14ac:dyDescent="0.25">
      <c r="A15" s="418"/>
      <c r="B15" s="415"/>
      <c r="C15" s="415"/>
      <c r="D15" s="415"/>
      <c r="E15" s="413"/>
      <c r="F15" s="414"/>
      <c r="H15" s="156"/>
    </row>
    <row r="16" spans="1:8" ht="26.45" customHeight="1" x14ac:dyDescent="0.25">
      <c r="A16" s="416" t="s">
        <v>192</v>
      </c>
      <c r="B16" s="417">
        <f>+'DETALLE PROG. III'!D12</f>
        <v>29546860</v>
      </c>
      <c r="C16" s="417">
        <f>+'DETALLE PROG. III'!D24</f>
        <v>146573211.59999999</v>
      </c>
      <c r="D16" s="417">
        <f>+'DETALLE PROG. III'!D105+'DETALLE PROG. III'!D158+'DETALLE PROG. III'!D171+'DETALLE PROG. III'!D273+'DETALLE PROG. III'!D348</f>
        <v>153356000</v>
      </c>
      <c r="E16" s="413">
        <f>SUM(B16:D16)</f>
        <v>329476071.60000002</v>
      </c>
      <c r="F16" s="414">
        <f>E16/$E$10</f>
        <v>8.1928949838906293E-2</v>
      </c>
      <c r="G16" s="156"/>
      <c r="H16" s="156"/>
    </row>
    <row r="17" spans="1:8" ht="15" customHeight="1" x14ac:dyDescent="0.25">
      <c r="A17" s="418"/>
      <c r="B17" s="415"/>
      <c r="C17" s="415"/>
      <c r="D17" s="415"/>
      <c r="E17" s="413"/>
      <c r="F17" s="414"/>
      <c r="G17" s="156"/>
      <c r="H17" s="156"/>
    </row>
    <row r="18" spans="1:8" ht="15" customHeight="1" x14ac:dyDescent="0.25">
      <c r="A18" s="416" t="s">
        <v>193</v>
      </c>
      <c r="B18" s="417">
        <f>+'DETALLE PROG. III'!D13</f>
        <v>1572000</v>
      </c>
      <c r="C18" s="417">
        <f>+'DETALLE PROG. III'!D25</f>
        <v>13706718</v>
      </c>
      <c r="D18" s="417">
        <f>+'DETALLE PROG. III'!D129+'DETALLE PROG. III'!D206</f>
        <v>359320028.60000002</v>
      </c>
      <c r="E18" s="413">
        <f>SUM(B18:D18)</f>
        <v>374598746.60000002</v>
      </c>
      <c r="F18" s="414">
        <f>E18/$E$10</f>
        <v>9.3149350029790051E-2</v>
      </c>
      <c r="H18" s="156"/>
    </row>
    <row r="19" spans="1:8" ht="15" customHeight="1" x14ac:dyDescent="0.25">
      <c r="A19" s="418"/>
      <c r="B19" s="415"/>
      <c r="C19" s="415"/>
      <c r="D19" s="415"/>
      <c r="E19" s="413"/>
      <c r="F19" s="414"/>
      <c r="H19" s="156"/>
    </row>
    <row r="20" spans="1:8" ht="15" customHeight="1" x14ac:dyDescent="0.25">
      <c r="A20" s="416" t="s">
        <v>194</v>
      </c>
      <c r="B20" s="417">
        <f>+'DETALLE PROG. III'!D14</f>
        <v>45255000</v>
      </c>
      <c r="C20" s="417">
        <f>+'DETALLE PROG. III'!D26</f>
        <v>8671900</v>
      </c>
      <c r="D20" s="417">
        <f>+'DETALLE PROG. III'!D135+'DETALLE PROG. III'!D163+'DETALLE PROG. III'!D174+'DETALLE PROG. III'!D182+'DETALLE PROG. III'!D193+'DETALLE PROG. III'!D200+'DETALLE PROG. III'!D218+'DETALLE PROG. III'!D223+'DETALLE PROG. III'!D285+'DETALLE PROG. III'!D310+'DETALLE PROG. III'!D357</f>
        <v>547295424.11000001</v>
      </c>
      <c r="E20" s="413">
        <f>SUM(B20:D20)</f>
        <v>601222324.11000001</v>
      </c>
      <c r="F20" s="414">
        <f>E20/$E$10</f>
        <v>0.14950255232446705</v>
      </c>
      <c r="H20" s="156"/>
    </row>
    <row r="21" spans="1:8" ht="15" customHeight="1" x14ac:dyDescent="0.25">
      <c r="A21" s="418"/>
      <c r="B21" s="415"/>
      <c r="C21" s="415"/>
      <c r="D21" s="415"/>
      <c r="E21" s="413"/>
      <c r="F21" s="414"/>
      <c r="G21" s="156"/>
      <c r="H21" s="156"/>
    </row>
    <row r="22" spans="1:8" ht="38.25" customHeight="1" x14ac:dyDescent="0.2">
      <c r="A22" s="419" t="s">
        <v>153</v>
      </c>
      <c r="B22" s="455">
        <f>+'DETALLE PROG. III'!D15</f>
        <v>253614104.81999999</v>
      </c>
      <c r="C22" s="455">
        <f>+'DETALLE PROG. III'!D27</f>
        <v>1439000</v>
      </c>
      <c r="D22" s="455">
        <f>+'DETALLE PROG. III'!D145</f>
        <v>4000000</v>
      </c>
      <c r="E22" s="456">
        <f>SUM(B22:D22)</f>
        <v>259053104.81999999</v>
      </c>
      <c r="F22" s="457">
        <f>E22/$E$10</f>
        <v>6.4417269294680737E-2</v>
      </c>
      <c r="H22" s="156"/>
    </row>
    <row r="23" spans="1:8" ht="15" customHeight="1" x14ac:dyDescent="0.25">
      <c r="A23" s="418"/>
      <c r="B23" s="415"/>
      <c r="C23" s="415"/>
      <c r="D23" s="415"/>
      <c r="E23" s="413"/>
      <c r="F23" s="414"/>
      <c r="H23" s="156"/>
    </row>
    <row r="24" spans="1:8" ht="24.75" x14ac:dyDescent="0.25">
      <c r="A24" s="420" t="s">
        <v>167</v>
      </c>
      <c r="B24" s="417">
        <f>+'DETALLE PROG. III'!D16</f>
        <v>0</v>
      </c>
      <c r="C24" s="417">
        <v>0</v>
      </c>
      <c r="D24" s="417">
        <v>0</v>
      </c>
      <c r="E24" s="413">
        <f>SUM(B24:D24)</f>
        <v>0</v>
      </c>
      <c r="F24" s="414">
        <f>E24/$E$10</f>
        <v>0</v>
      </c>
      <c r="H24" s="156"/>
    </row>
    <row r="25" spans="1:8" ht="15" customHeight="1" x14ac:dyDescent="0.25">
      <c r="A25" s="418"/>
      <c r="B25" s="415"/>
      <c r="C25" s="415"/>
      <c r="D25" s="415"/>
      <c r="E25" s="413"/>
      <c r="F25" s="414"/>
      <c r="H25" s="156"/>
    </row>
    <row r="26" spans="1:8" ht="15" customHeight="1" x14ac:dyDescent="0.25">
      <c r="A26" s="416" t="s">
        <v>195</v>
      </c>
      <c r="B26" s="417">
        <f>+'DETALLE PROG. III'!D17</f>
        <v>8040000</v>
      </c>
      <c r="C26" s="417">
        <f>+'DETALLE PROG. III'!D29</f>
        <v>43675910</v>
      </c>
      <c r="D26" s="417">
        <f>+'DETALLE PROG. III'!D149</f>
        <v>21844246.34</v>
      </c>
      <c r="E26" s="413">
        <f>SUM(B26:D26)</f>
        <v>73560156.340000004</v>
      </c>
      <c r="F26" s="414">
        <f>E26/$E$10</f>
        <v>1.8291787715129369E-2</v>
      </c>
      <c r="H26" s="156"/>
    </row>
    <row r="27" spans="1:8" ht="15" customHeight="1" x14ac:dyDescent="0.25">
      <c r="A27" s="418"/>
      <c r="B27" s="415"/>
      <c r="C27" s="415"/>
      <c r="D27" s="415"/>
      <c r="E27" s="413"/>
      <c r="F27" s="414"/>
      <c r="H27" s="156"/>
    </row>
    <row r="28" spans="1:8" ht="15" customHeight="1" x14ac:dyDescent="0.25">
      <c r="A28" s="416" t="s">
        <v>196</v>
      </c>
      <c r="B28" s="417">
        <v>0</v>
      </c>
      <c r="C28" s="417">
        <v>0</v>
      </c>
      <c r="D28" s="417">
        <f>+'DETALLE PROG. III'!D379</f>
        <v>11200000</v>
      </c>
      <c r="E28" s="413">
        <f>SUM(B28:D28)</f>
        <v>11200000</v>
      </c>
      <c r="F28" s="414">
        <f>E28/$E$10</f>
        <v>2.7850406062561251E-3</v>
      </c>
      <c r="H28" s="156"/>
    </row>
    <row r="29" spans="1:8" x14ac:dyDescent="0.3">
      <c r="A29" s="441"/>
      <c r="B29" s="421"/>
      <c r="C29" s="421"/>
      <c r="D29" s="421"/>
      <c r="E29" s="422"/>
      <c r="F29" s="423"/>
    </row>
    <row r="30" spans="1:8" x14ac:dyDescent="0.3">
      <c r="B30" s="106"/>
      <c r="E30" s="424"/>
    </row>
    <row r="31" spans="1:8" x14ac:dyDescent="0.3">
      <c r="B31" s="106"/>
      <c r="E31" s="106">
        <f>+INGRESOS!C8</f>
        <v>4021485351</v>
      </c>
    </row>
    <row r="32" spans="1:8" x14ac:dyDescent="0.3">
      <c r="B32" s="106"/>
      <c r="E32" s="106">
        <f>+E10-E31</f>
        <v>2.994537353515625E-4</v>
      </c>
    </row>
    <row r="33" spans="2:5" x14ac:dyDescent="0.3">
      <c r="B33" s="106"/>
      <c r="E33" s="106"/>
    </row>
    <row r="34" spans="2:5" x14ac:dyDescent="0.3">
      <c r="B34" s="106"/>
    </row>
  </sheetData>
  <mergeCells count="5">
    <mergeCell ref="A6:F6"/>
    <mergeCell ref="A1:F1"/>
    <mergeCell ref="A2:F2"/>
    <mergeCell ref="A3:F3"/>
    <mergeCell ref="A4:F4"/>
  </mergeCells>
  <pageMargins left="0.43307086614173229" right="0.19685039370078741" top="0.82677165354330717" bottom="1.2204724409448819" header="0.35433070866141736" footer="1.0236220472440944"/>
  <pageSetup scale="95" orientation="portrait" r:id="rId1"/>
  <headerFooter alignWithMargins="0">
    <oddHeader xml:space="preserve">&amp;L
&amp;R
</oddHeader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3"/>
  <sheetViews>
    <sheetView topLeftCell="A214" zoomScaleNormal="100" workbookViewId="0">
      <selection activeCell="L20" sqref="L20"/>
    </sheetView>
  </sheetViews>
  <sheetFormatPr baseColWidth="10" defaultColWidth="11.5703125" defaultRowHeight="13.5" x14ac:dyDescent="0.25"/>
  <cols>
    <col min="1" max="1" width="3.140625" style="109" customWidth="1"/>
    <col min="2" max="2" width="11.85546875" style="109" customWidth="1"/>
    <col min="3" max="3" width="6" style="112" bestFit="1" customWidth="1"/>
    <col min="4" max="4" width="58.42578125" style="474" customWidth="1"/>
    <col min="5" max="5" width="19.28515625" style="113" customWidth="1"/>
    <col min="6" max="6" width="15.28515625" style="111" hidden="1" customWidth="1"/>
    <col min="7" max="7" width="12.28515625" style="111" hidden="1" customWidth="1"/>
    <col min="8" max="8" width="9.5703125" style="111" customWidth="1"/>
    <col min="9" max="9" width="20.7109375" style="110" customWidth="1"/>
    <col min="10" max="10" width="13.5703125" style="110" customWidth="1"/>
    <col min="11" max="11" width="20.7109375" style="110" customWidth="1"/>
    <col min="12" max="12" width="20.7109375" style="368" customWidth="1"/>
    <col min="13" max="16384" width="11.5703125" style="111"/>
  </cols>
  <sheetData>
    <row r="1" spans="1:12" ht="19.899999999999999" customHeight="1" x14ac:dyDescent="0.25">
      <c r="B1" s="798" t="s">
        <v>0</v>
      </c>
      <c r="C1" s="798"/>
      <c r="D1" s="798"/>
      <c r="E1" s="798"/>
    </row>
    <row r="2" spans="1:12" ht="19.899999999999999" customHeight="1" x14ac:dyDescent="0.25">
      <c r="B2" s="798" t="s">
        <v>1</v>
      </c>
      <c r="C2" s="798"/>
      <c r="D2" s="798"/>
      <c r="E2" s="798"/>
    </row>
    <row r="3" spans="1:12" ht="19.899999999999999" customHeight="1" x14ac:dyDescent="0.25">
      <c r="B3" s="799" t="str">
        <f>INGRESOS!$A$3</f>
        <v>PRESUPUESTO ORDINARIO 2023</v>
      </c>
      <c r="C3" s="799"/>
      <c r="D3" s="799"/>
      <c r="E3" s="799"/>
    </row>
    <row r="4" spans="1:12" ht="19.899999999999999" customHeight="1" x14ac:dyDescent="0.25">
      <c r="B4" s="815"/>
      <c r="C4" s="815"/>
      <c r="D4" s="815"/>
      <c r="E4" s="815"/>
    </row>
    <row r="5" spans="1:12" ht="19.899999999999999" customHeight="1" x14ac:dyDescent="0.25"/>
    <row r="6" spans="1:12" ht="19.899999999999999" customHeight="1" x14ac:dyDescent="0.3">
      <c r="B6" s="796" t="s">
        <v>197</v>
      </c>
      <c r="C6" s="796"/>
      <c r="D6" s="796"/>
      <c r="E6" s="796"/>
    </row>
    <row r="7" spans="1:12" ht="7.5" customHeight="1" thickBot="1" x14ac:dyDescent="0.35">
      <c r="B7" s="435"/>
      <c r="C7" s="435"/>
      <c r="D7" s="475"/>
      <c r="E7" s="435"/>
    </row>
    <row r="8" spans="1:12" ht="19.5" customHeight="1" thickBot="1" x14ac:dyDescent="0.35">
      <c r="B8" s="816" t="s">
        <v>198</v>
      </c>
      <c r="C8" s="817"/>
      <c r="D8" s="817"/>
      <c r="E8" s="818"/>
      <c r="I8" s="367"/>
      <c r="J8" s="367"/>
      <c r="K8" s="367"/>
    </row>
    <row r="9" spans="1:12" s="118" customFormat="1" x14ac:dyDescent="0.25">
      <c r="A9" s="114"/>
      <c r="B9" s="115" t="s">
        <v>199</v>
      </c>
      <c r="C9" s="116" t="s">
        <v>200</v>
      </c>
      <c r="D9" s="476" t="s">
        <v>201</v>
      </c>
      <c r="E9" s="117">
        <f>SUM(E10:E15)</f>
        <v>1041720725.8158607</v>
      </c>
      <c r="H9" s="269"/>
      <c r="I9" s="269"/>
      <c r="J9" s="269"/>
      <c r="K9" s="269"/>
      <c r="L9" s="369"/>
    </row>
    <row r="10" spans="1:12" s="118" customFormat="1" x14ac:dyDescent="0.25">
      <c r="A10" s="114"/>
      <c r="B10" s="119"/>
      <c r="C10" s="120"/>
      <c r="D10" s="477" t="s">
        <v>202</v>
      </c>
      <c r="E10" s="122">
        <f>+'0BJ PROGR. I-II Y III'!K11</f>
        <v>895420015.91552901</v>
      </c>
      <c r="I10" s="269"/>
      <c r="J10" s="269"/>
      <c r="K10" s="269"/>
      <c r="L10" s="369"/>
    </row>
    <row r="11" spans="1:12" s="118" customFormat="1" x14ac:dyDescent="0.25">
      <c r="A11" s="114"/>
      <c r="B11" s="119"/>
      <c r="C11" s="120"/>
      <c r="D11" s="477" t="s">
        <v>203</v>
      </c>
      <c r="E11" s="122">
        <f>+'0BJ PROGR. I-II Y III'!K49-0.01</f>
        <v>109041849.90033172</v>
      </c>
      <c r="I11" s="269"/>
      <c r="J11" s="269"/>
      <c r="K11" s="269"/>
      <c r="L11" s="369"/>
    </row>
    <row r="12" spans="1:12" s="118" customFormat="1" x14ac:dyDescent="0.25">
      <c r="A12" s="114"/>
      <c r="B12" s="119"/>
      <c r="C12" s="120"/>
      <c r="D12" s="477" t="s">
        <v>204</v>
      </c>
      <c r="E12" s="122">
        <f>+'0BJ PROGR. I-II Y III'!K115</f>
        <v>27646860</v>
      </c>
      <c r="I12" s="269"/>
      <c r="J12" s="269"/>
      <c r="K12" s="269"/>
      <c r="L12" s="369"/>
    </row>
    <row r="13" spans="1:12" s="118" customFormat="1" x14ac:dyDescent="0.25">
      <c r="A13" s="114"/>
      <c r="B13" s="119"/>
      <c r="C13" s="123"/>
      <c r="D13" s="477" t="s">
        <v>205</v>
      </c>
      <c r="E13" s="122">
        <f>+'0BJ PROGR. I-II Y III'!K154</f>
        <v>1572000</v>
      </c>
      <c r="I13" s="269"/>
      <c r="J13" s="269"/>
      <c r="K13" s="269"/>
      <c r="L13" s="369"/>
    </row>
    <row r="14" spans="1:12" s="118" customFormat="1" x14ac:dyDescent="0.25">
      <c r="A14" s="114"/>
      <c r="B14" s="119"/>
      <c r="C14" s="123"/>
      <c r="D14" s="477" t="s">
        <v>206</v>
      </c>
      <c r="E14" s="122">
        <f>+'0BJ PROGR. I-II Y III'!K254</f>
        <v>0</v>
      </c>
      <c r="I14" s="269"/>
      <c r="J14" s="269"/>
      <c r="K14" s="269"/>
      <c r="L14" s="369"/>
    </row>
    <row r="15" spans="1:12" s="118" customFormat="1" x14ac:dyDescent="0.25">
      <c r="A15" s="114"/>
      <c r="B15" s="119"/>
      <c r="C15" s="123"/>
      <c r="D15" s="477" t="s">
        <v>207</v>
      </c>
      <c r="E15" s="122">
        <f>+'0BJ PROGR. I-II Y III'!K344</f>
        <v>8040000</v>
      </c>
      <c r="I15" s="269"/>
      <c r="J15" s="269"/>
      <c r="K15" s="269"/>
      <c r="L15" s="369"/>
    </row>
    <row r="16" spans="1:12" s="118" customFormat="1" x14ac:dyDescent="0.25">
      <c r="A16" s="114"/>
      <c r="B16" s="119"/>
      <c r="C16" s="123"/>
      <c r="D16" s="477"/>
      <c r="E16" s="122"/>
      <c r="I16" s="269"/>
      <c r="J16" s="269"/>
      <c r="K16" s="269"/>
      <c r="L16" s="369"/>
    </row>
    <row r="17" spans="1:12" x14ac:dyDescent="0.25">
      <c r="B17" s="119" t="s">
        <v>199</v>
      </c>
      <c r="C17" s="120" t="s">
        <v>208</v>
      </c>
      <c r="D17" s="478" t="s">
        <v>209</v>
      </c>
      <c r="E17" s="124">
        <f>SUM(E18:E22)</f>
        <v>35074258.176509999</v>
      </c>
      <c r="H17" s="110"/>
    </row>
    <row r="18" spans="1:12" x14ac:dyDescent="0.25">
      <c r="B18" s="119"/>
      <c r="C18" s="120"/>
      <c r="D18" s="477" t="s">
        <v>202</v>
      </c>
      <c r="E18" s="122">
        <f>+'0BJ PROGR. I-II Y III'!L11</f>
        <v>27199280.496509999</v>
      </c>
    </row>
    <row r="19" spans="1:12" x14ac:dyDescent="0.25">
      <c r="B19" s="119"/>
      <c r="C19" s="120"/>
      <c r="D19" s="477" t="s">
        <v>203</v>
      </c>
      <c r="E19" s="122">
        <f>+'0BJ PROGR. I-II Y III'!L49</f>
        <v>4174977.6799999997</v>
      </c>
    </row>
    <row r="20" spans="1:12" x14ac:dyDescent="0.25">
      <c r="B20" s="119"/>
      <c r="C20" s="120"/>
      <c r="D20" s="477" t="s">
        <v>204</v>
      </c>
      <c r="E20" s="122">
        <f>+'0BJ PROGR. I-II Y III'!L115</f>
        <v>1900000</v>
      </c>
    </row>
    <row r="21" spans="1:12" x14ac:dyDescent="0.25">
      <c r="B21" s="119"/>
      <c r="C21" s="120"/>
      <c r="D21" s="477" t="s">
        <v>206</v>
      </c>
      <c r="E21" s="122">
        <f>+'0BJ PROGR. I-II Y III'!L253</f>
        <v>1800000</v>
      </c>
    </row>
    <row r="22" spans="1:12" x14ac:dyDescent="0.25">
      <c r="B22" s="119"/>
      <c r="C22" s="120"/>
      <c r="D22" s="477" t="s">
        <v>210</v>
      </c>
      <c r="E22" s="122">
        <f>+'0BJ PROGR. I-II Y III'!L195</f>
        <v>0</v>
      </c>
    </row>
    <row r="23" spans="1:12" x14ac:dyDescent="0.25">
      <c r="B23" s="119"/>
      <c r="C23" s="120"/>
      <c r="D23" s="477"/>
      <c r="E23" s="122"/>
    </row>
    <row r="24" spans="1:12" s="118" customFormat="1" x14ac:dyDescent="0.25">
      <c r="A24" s="114"/>
      <c r="B24" s="119" t="s">
        <v>199</v>
      </c>
      <c r="C24" s="120" t="s">
        <v>211</v>
      </c>
      <c r="D24" s="478" t="s">
        <v>212</v>
      </c>
      <c r="E24" s="124">
        <f>SUM(E25)</f>
        <v>43455000</v>
      </c>
      <c r="H24" s="269"/>
      <c r="I24" s="269"/>
      <c r="J24" s="269"/>
      <c r="K24" s="269"/>
      <c r="L24" s="369"/>
    </row>
    <row r="25" spans="1:12" x14ac:dyDescent="0.25">
      <c r="B25" s="125"/>
      <c r="C25" s="126"/>
      <c r="D25" s="477" t="s">
        <v>206</v>
      </c>
      <c r="E25" s="122">
        <f>+'0BJ PROGR. I-II Y III'!M253</f>
        <v>43455000</v>
      </c>
    </row>
    <row r="26" spans="1:12" x14ac:dyDescent="0.25">
      <c r="B26" s="125"/>
      <c r="C26" s="126"/>
      <c r="D26" s="477"/>
      <c r="E26" s="122"/>
    </row>
    <row r="27" spans="1:12" s="118" customFormat="1" x14ac:dyDescent="0.25">
      <c r="A27" s="114"/>
      <c r="B27" s="119" t="s">
        <v>199</v>
      </c>
      <c r="C27" s="120" t="s">
        <v>213</v>
      </c>
      <c r="D27" s="478" t="s">
        <v>214</v>
      </c>
      <c r="E27" s="124">
        <f>SUM(E28:E29)</f>
        <v>253614104.81999999</v>
      </c>
      <c r="I27" s="269"/>
      <c r="J27" s="269"/>
      <c r="K27" s="269"/>
      <c r="L27" s="369"/>
    </row>
    <row r="28" spans="1:12" x14ac:dyDescent="0.25">
      <c r="B28" s="121"/>
      <c r="C28" s="120"/>
      <c r="D28" s="477" t="s">
        <v>210</v>
      </c>
      <c r="E28" s="127">
        <f>+'0BJ PROGR. I-II Y III'!N195</f>
        <v>253614104.81999999</v>
      </c>
    </row>
    <row r="29" spans="1:12" ht="14.25" thickBot="1" x14ac:dyDescent="0.3">
      <c r="B29" s="128"/>
      <c r="C29" s="129"/>
      <c r="D29" s="479" t="s">
        <v>215</v>
      </c>
      <c r="E29" s="130">
        <f>+'0BJ PROGR. I-II Y III'!N292</f>
        <v>0</v>
      </c>
    </row>
    <row r="30" spans="1:12" ht="18.75" customHeight="1" thickBot="1" x14ac:dyDescent="0.35">
      <c r="B30" s="809" t="s">
        <v>216</v>
      </c>
      <c r="C30" s="810"/>
      <c r="D30" s="811"/>
      <c r="E30" s="433">
        <f>+E9+E17+E24+E27</f>
        <v>1373864088.8123708</v>
      </c>
      <c r="F30" s="110">
        <f>+'0BJ PROGR. I-II Y III'!O377</f>
        <v>1373864088.8223708</v>
      </c>
      <c r="H30" s="110"/>
    </row>
    <row r="31" spans="1:12" ht="14.25" thickBot="1" x14ac:dyDescent="0.3">
      <c r="B31" s="131"/>
      <c r="H31" s="110"/>
    </row>
    <row r="32" spans="1:12" ht="18" thickBot="1" x14ac:dyDescent="0.35">
      <c r="B32" s="812" t="s">
        <v>185</v>
      </c>
      <c r="C32" s="813"/>
      <c r="D32" s="813"/>
      <c r="E32" s="814"/>
    </row>
    <row r="33" spans="2:8" x14ac:dyDescent="0.25">
      <c r="B33" s="132" t="s">
        <v>217</v>
      </c>
      <c r="C33" s="133" t="s">
        <v>200</v>
      </c>
      <c r="D33" s="145" t="s">
        <v>218</v>
      </c>
      <c r="E33" s="124">
        <f>SUM(E34:E38)</f>
        <v>16045277.972480861</v>
      </c>
      <c r="F33" s="110">
        <f>+'0BJ PROGR. I-II Y III'!Q377</f>
        <v>16045277.962480862</v>
      </c>
      <c r="G33" s="110">
        <f>+E33-F33</f>
        <v>9.9999997764825821E-3</v>
      </c>
      <c r="H33" s="110"/>
    </row>
    <row r="34" spans="2:8" x14ac:dyDescent="0.25">
      <c r="B34" s="132"/>
      <c r="C34" s="123"/>
      <c r="D34" s="477" t="s">
        <v>202</v>
      </c>
      <c r="E34" s="122">
        <f>+'0BJ PROGR. I-II Y III'!Q11+0.01</f>
        <v>12434700.972533664</v>
      </c>
      <c r="H34" s="110"/>
    </row>
    <row r="35" spans="2:8" x14ac:dyDescent="0.25">
      <c r="B35" s="132"/>
      <c r="C35" s="123"/>
      <c r="D35" s="477" t="s">
        <v>203</v>
      </c>
      <c r="E35" s="122">
        <f>+'0BJ PROGR. I-II Y III'!Q49</f>
        <v>408834.63994719787</v>
      </c>
    </row>
    <row r="36" spans="2:8" x14ac:dyDescent="0.25">
      <c r="B36" s="132"/>
      <c r="C36" s="123"/>
      <c r="D36" s="477" t="s">
        <v>204</v>
      </c>
      <c r="E36" s="122">
        <f>+'0BJ PROGR. I-II Y III'!Q115</f>
        <v>2136742.36</v>
      </c>
    </row>
    <row r="37" spans="2:8" x14ac:dyDescent="0.25">
      <c r="B37" s="132"/>
      <c r="C37" s="123"/>
      <c r="D37" s="477" t="s">
        <v>206</v>
      </c>
      <c r="E37" s="122">
        <f>+'0BJ PROGR. I-II Y III'!Q253</f>
        <v>710000</v>
      </c>
    </row>
    <row r="38" spans="2:8" x14ac:dyDescent="0.25">
      <c r="B38" s="132"/>
      <c r="C38" s="123"/>
      <c r="D38" s="477" t="s">
        <v>210</v>
      </c>
      <c r="E38" s="127">
        <f>+'0BJ PROGR. I-II Y III'!Q195</f>
        <v>355000</v>
      </c>
    </row>
    <row r="39" spans="2:8" x14ac:dyDescent="0.25">
      <c r="B39" s="132"/>
      <c r="C39" s="123"/>
      <c r="D39" s="477"/>
      <c r="E39" s="122"/>
    </row>
    <row r="40" spans="2:8" x14ac:dyDescent="0.25">
      <c r="B40" s="132" t="s">
        <v>217</v>
      </c>
      <c r="C40" s="123" t="s">
        <v>208</v>
      </c>
      <c r="D40" s="145" t="s">
        <v>219</v>
      </c>
      <c r="E40" s="124">
        <f>SUM(E41:E47)</f>
        <v>404799999.9951781</v>
      </c>
      <c r="F40" s="110">
        <f>+'0BJ PROGR. I-II Y III'!R377</f>
        <v>404799999.9951781</v>
      </c>
      <c r="G40" s="110">
        <f>+F40-E40</f>
        <v>0</v>
      </c>
      <c r="H40" s="110"/>
    </row>
    <row r="41" spans="2:8" x14ac:dyDescent="0.25">
      <c r="B41" s="132"/>
      <c r="C41" s="123"/>
      <c r="D41" s="477" t="s">
        <v>202</v>
      </c>
      <c r="E41" s="122">
        <f>+'0BJ PROGR. I-II Y III'!R11</f>
        <v>249594161.26810873</v>
      </c>
      <c r="H41" s="110"/>
    </row>
    <row r="42" spans="2:8" x14ac:dyDescent="0.25">
      <c r="B42" s="132"/>
      <c r="C42" s="123"/>
      <c r="D42" s="477" t="s">
        <v>203</v>
      </c>
      <c r="E42" s="122">
        <f>+'0BJ PROGR. I-II Y III'!R49</f>
        <v>43629118.887069359</v>
      </c>
    </row>
    <row r="43" spans="2:8" x14ac:dyDescent="0.25">
      <c r="B43" s="132"/>
      <c r="C43" s="123"/>
      <c r="D43" s="477" t="s">
        <v>204</v>
      </c>
      <c r="E43" s="122">
        <f>+'0BJ PROGR. I-II Y III'!R115</f>
        <v>52644091.840000004</v>
      </c>
    </row>
    <row r="44" spans="2:8" x14ac:dyDescent="0.25">
      <c r="B44" s="132"/>
      <c r="C44" s="123"/>
      <c r="D44" s="477" t="s">
        <v>205</v>
      </c>
      <c r="E44" s="122">
        <f>+'0BJ PROGR. I-II Y III'!R154</f>
        <v>13706718</v>
      </c>
    </row>
    <row r="45" spans="2:8" x14ac:dyDescent="0.25">
      <c r="B45" s="132"/>
      <c r="C45" s="123"/>
      <c r="D45" s="477" t="s">
        <v>206</v>
      </c>
      <c r="E45" s="122">
        <f>+'0BJ PROGR. I-II Y III'!R253</f>
        <v>750000</v>
      </c>
    </row>
    <row r="46" spans="2:8" x14ac:dyDescent="0.25">
      <c r="B46" s="132"/>
      <c r="C46" s="123"/>
      <c r="D46" s="477" t="s">
        <v>210</v>
      </c>
      <c r="E46" s="127">
        <f>+'0BJ PROGR. I-II Y III'!R195</f>
        <v>800000</v>
      </c>
    </row>
    <row r="47" spans="2:8" x14ac:dyDescent="0.25">
      <c r="B47" s="132"/>
      <c r="C47" s="123"/>
      <c r="D47" s="477" t="s">
        <v>207</v>
      </c>
      <c r="E47" s="122">
        <f>+'0BJ PROGR. I-II Y III'!R344</f>
        <v>43675910</v>
      </c>
    </row>
    <row r="48" spans="2:8" x14ac:dyDescent="0.25">
      <c r="B48" s="132"/>
      <c r="C48" s="123"/>
      <c r="D48" s="145"/>
      <c r="E48" s="134"/>
    </row>
    <row r="49" spans="2:8" x14ac:dyDescent="0.25">
      <c r="B49" s="132" t="s">
        <v>217</v>
      </c>
      <c r="C49" s="123" t="s">
        <v>211</v>
      </c>
      <c r="D49" s="145" t="s">
        <v>220</v>
      </c>
      <c r="E49" s="124">
        <f>SUM(E50:E55)</f>
        <v>874947</v>
      </c>
      <c r="F49" s="110">
        <f>+'0BJ PROGR. I-II Y III'!S377</f>
        <v>874947</v>
      </c>
      <c r="H49" s="110"/>
    </row>
    <row r="50" spans="2:8" x14ac:dyDescent="0.25">
      <c r="B50" s="132"/>
      <c r="C50" s="123"/>
      <c r="D50" s="477" t="s">
        <v>202</v>
      </c>
      <c r="E50" s="122">
        <v>0</v>
      </c>
      <c r="H50" s="110"/>
    </row>
    <row r="51" spans="2:8" x14ac:dyDescent="0.25">
      <c r="B51" s="132"/>
      <c r="C51" s="123"/>
      <c r="D51" s="477" t="s">
        <v>203</v>
      </c>
      <c r="E51" s="122">
        <f>+'0BJ PROGR. I-II Y III'!S49</f>
        <v>874947</v>
      </c>
    </row>
    <row r="52" spans="2:8" x14ac:dyDescent="0.25">
      <c r="B52" s="132"/>
      <c r="C52" s="123"/>
      <c r="D52" s="477" t="s">
        <v>204</v>
      </c>
      <c r="E52" s="122">
        <f>+'0BJ PROGR. I-II Y III'!S115</f>
        <v>0</v>
      </c>
    </row>
    <row r="53" spans="2:8" x14ac:dyDescent="0.25">
      <c r="B53" s="132"/>
      <c r="C53" s="123"/>
      <c r="D53" s="477" t="s">
        <v>205</v>
      </c>
      <c r="E53" s="122">
        <v>0</v>
      </c>
    </row>
    <row r="54" spans="2:8" x14ac:dyDescent="0.25">
      <c r="B54" s="132"/>
      <c r="C54" s="123"/>
      <c r="D54" s="477" t="s">
        <v>206</v>
      </c>
      <c r="E54" s="122">
        <f>+'[2]DETALLE PRESUPUESTO'!D513</f>
        <v>0</v>
      </c>
    </row>
    <row r="55" spans="2:8" x14ac:dyDescent="0.25">
      <c r="B55" s="132"/>
      <c r="C55" s="123"/>
      <c r="D55" s="477" t="s">
        <v>207</v>
      </c>
      <c r="E55" s="122">
        <v>0</v>
      </c>
    </row>
    <row r="56" spans="2:8" x14ac:dyDescent="0.25">
      <c r="B56" s="135"/>
      <c r="C56" s="136"/>
      <c r="D56" s="480"/>
      <c r="E56" s="134"/>
    </row>
    <row r="57" spans="2:8" hidden="1" x14ac:dyDescent="0.25">
      <c r="B57" s="132" t="s">
        <v>217</v>
      </c>
      <c r="C57" s="123" t="s">
        <v>213</v>
      </c>
      <c r="D57" s="145" t="s">
        <v>221</v>
      </c>
      <c r="E57" s="124">
        <f>SUM(E58:E61)</f>
        <v>0</v>
      </c>
      <c r="F57" s="110">
        <f>+'0BJ PROGR. I-II Y III'!U377</f>
        <v>0</v>
      </c>
      <c r="H57" s="110"/>
    </row>
    <row r="58" spans="2:8" hidden="1" x14ac:dyDescent="0.25">
      <c r="B58" s="132"/>
      <c r="C58" s="123"/>
      <c r="D58" s="477" t="s">
        <v>202</v>
      </c>
      <c r="E58" s="122">
        <v>0</v>
      </c>
      <c r="H58" s="110"/>
    </row>
    <row r="59" spans="2:8" hidden="1" x14ac:dyDescent="0.25">
      <c r="B59" s="132"/>
      <c r="C59" s="123"/>
      <c r="D59" s="477" t="s">
        <v>203</v>
      </c>
      <c r="E59" s="122">
        <f>+'0BJ PROGR. I-II Y III'!T49</f>
        <v>0</v>
      </c>
    </row>
    <row r="60" spans="2:8" hidden="1" x14ac:dyDescent="0.25">
      <c r="B60" s="132"/>
      <c r="C60" s="123"/>
      <c r="D60" s="477" t="s">
        <v>204</v>
      </c>
      <c r="E60" s="122">
        <f>+'0BJ PROGR. I-II Y III'!T115</f>
        <v>0</v>
      </c>
    </row>
    <row r="61" spans="2:8" hidden="1" x14ac:dyDescent="0.25">
      <c r="B61" s="132"/>
      <c r="C61" s="123"/>
      <c r="D61" s="477" t="s">
        <v>206</v>
      </c>
      <c r="E61" s="122">
        <f>+'0BJ PROGR. I-II Y III'!T253</f>
        <v>0</v>
      </c>
    </row>
    <row r="62" spans="2:8" hidden="1" x14ac:dyDescent="0.25">
      <c r="B62" s="135"/>
      <c r="C62" s="136"/>
      <c r="D62" s="480"/>
      <c r="E62" s="134"/>
    </row>
    <row r="63" spans="2:8" hidden="1" x14ac:dyDescent="0.25">
      <c r="B63" s="132" t="s">
        <v>217</v>
      </c>
      <c r="C63" s="123" t="s">
        <v>213</v>
      </c>
      <c r="D63" s="145" t="s">
        <v>222</v>
      </c>
      <c r="E63" s="124">
        <f>SUM(E64:E67)</f>
        <v>0</v>
      </c>
    </row>
    <row r="64" spans="2:8" hidden="1" x14ac:dyDescent="0.25">
      <c r="B64" s="132"/>
      <c r="C64" s="123"/>
      <c r="D64" s="477" t="s">
        <v>202</v>
      </c>
      <c r="E64" s="122">
        <v>0</v>
      </c>
    </row>
    <row r="65" spans="2:8" hidden="1" x14ac:dyDescent="0.25">
      <c r="B65" s="132"/>
      <c r="C65" s="123"/>
      <c r="D65" s="477" t="s">
        <v>203</v>
      </c>
      <c r="E65" s="122">
        <f>+'0BJ PROGR. I-II Y III'!U49</f>
        <v>0</v>
      </c>
    </row>
    <row r="66" spans="2:8" hidden="1" x14ac:dyDescent="0.25">
      <c r="B66" s="132"/>
      <c r="C66" s="123"/>
      <c r="D66" s="477" t="s">
        <v>204</v>
      </c>
      <c r="E66" s="122">
        <f>+'0BJ PROGR. I-II Y III'!U115</f>
        <v>0</v>
      </c>
    </row>
    <row r="67" spans="2:8" hidden="1" x14ac:dyDescent="0.25">
      <c r="B67" s="132"/>
      <c r="C67" s="123"/>
      <c r="D67" s="477" t="s">
        <v>206</v>
      </c>
      <c r="E67" s="122">
        <f>+'0BJ PROGR. I-II Y III'!U259</f>
        <v>0</v>
      </c>
    </row>
    <row r="68" spans="2:8" hidden="1" x14ac:dyDescent="0.25">
      <c r="B68" s="135"/>
      <c r="C68" s="136"/>
      <c r="D68" s="480"/>
      <c r="E68" s="134"/>
    </row>
    <row r="69" spans="2:8" x14ac:dyDescent="0.25">
      <c r="B69" s="132" t="s">
        <v>217</v>
      </c>
      <c r="C69" s="123" t="s">
        <v>223</v>
      </c>
      <c r="D69" s="145" t="s">
        <v>224</v>
      </c>
      <c r="E69" s="124">
        <f>SUM(E70:E74)</f>
        <v>75855884.711837977</v>
      </c>
      <c r="F69" s="110">
        <f>+'0BJ PROGR. I-II Y III'!X377</f>
        <v>75855884.701837972</v>
      </c>
      <c r="H69" s="110"/>
    </row>
    <row r="70" spans="2:8" x14ac:dyDescent="0.25">
      <c r="B70" s="132"/>
      <c r="C70" s="123"/>
      <c r="D70" s="477" t="s">
        <v>202</v>
      </c>
      <c r="E70" s="122">
        <f>+'0BJ PROGR. I-II Y III'!X11+0.01</f>
        <v>38698099.834679164</v>
      </c>
      <c r="H70" s="110"/>
    </row>
    <row r="71" spans="2:8" x14ac:dyDescent="0.25">
      <c r="B71" s="132"/>
      <c r="C71" s="123"/>
      <c r="D71" s="477" t="s">
        <v>203</v>
      </c>
      <c r="E71" s="122">
        <f>+'0BJ PROGR. I-II Y III'!X49</f>
        <v>33107845.4771588</v>
      </c>
    </row>
    <row r="72" spans="2:8" x14ac:dyDescent="0.25">
      <c r="B72" s="132"/>
      <c r="C72" s="123"/>
      <c r="D72" s="477" t="s">
        <v>204</v>
      </c>
      <c r="E72" s="122">
        <f>+'0BJ PROGR. I-II Y III'!X115</f>
        <v>1579139.4</v>
      </c>
    </row>
    <row r="73" spans="2:8" x14ac:dyDescent="0.25">
      <c r="B73" s="132"/>
      <c r="C73" s="123"/>
      <c r="D73" s="477" t="s">
        <v>206</v>
      </c>
      <c r="E73" s="122">
        <f>+'0BJ PROGR. I-II Y III'!X253</f>
        <v>2364300</v>
      </c>
    </row>
    <row r="74" spans="2:8" x14ac:dyDescent="0.25">
      <c r="B74" s="132"/>
      <c r="C74" s="123"/>
      <c r="D74" s="477" t="s">
        <v>210</v>
      </c>
      <c r="E74" s="127">
        <f>+'0BJ PROGR. I-II Y III'!X195</f>
        <v>106500</v>
      </c>
    </row>
    <row r="75" spans="2:8" x14ac:dyDescent="0.25">
      <c r="B75" s="132"/>
      <c r="C75" s="123"/>
      <c r="D75" s="145"/>
      <c r="E75" s="134"/>
    </row>
    <row r="76" spans="2:8" x14ac:dyDescent="0.25">
      <c r="B76" s="132" t="s">
        <v>217</v>
      </c>
      <c r="C76" s="136" t="s">
        <v>225</v>
      </c>
      <c r="D76" s="145" t="s">
        <v>226</v>
      </c>
      <c r="E76" s="124">
        <f>SUM(E77:E82)</f>
        <v>134372925.65251225</v>
      </c>
      <c r="F76" s="110">
        <f>+'0BJ PROGR. I-II Y III'!AB377</f>
        <v>134372925.65251225</v>
      </c>
      <c r="H76" s="110"/>
    </row>
    <row r="77" spans="2:8" x14ac:dyDescent="0.25">
      <c r="B77" s="132"/>
      <c r="C77" s="136"/>
      <c r="D77" s="477" t="s">
        <v>202</v>
      </c>
      <c r="E77" s="122">
        <f>+'0BJ PROGR. I-II Y III'!AB11</f>
        <v>28545468.015455</v>
      </c>
      <c r="H77" s="110"/>
    </row>
    <row r="78" spans="2:8" x14ac:dyDescent="0.25">
      <c r="B78" s="132"/>
      <c r="C78" s="136"/>
      <c r="D78" s="477" t="s">
        <v>203</v>
      </c>
      <c r="E78" s="122">
        <f>+'0BJ PROGR. I-II Y III'!AB49</f>
        <v>15349119.637057267</v>
      </c>
    </row>
    <row r="79" spans="2:8" x14ac:dyDescent="0.25">
      <c r="B79" s="132"/>
      <c r="C79" s="136"/>
      <c r="D79" s="477" t="s">
        <v>204</v>
      </c>
      <c r="E79" s="122">
        <f>+'0BJ PROGR. I-II Y III'!AB115</f>
        <v>85879238</v>
      </c>
    </row>
    <row r="80" spans="2:8" x14ac:dyDescent="0.25">
      <c r="B80" s="132"/>
      <c r="C80" s="136"/>
      <c r="D80" s="477" t="s">
        <v>206</v>
      </c>
      <c r="E80" s="122">
        <f>+'0BJ PROGR. I-II Y III'!AB267</f>
        <v>4492600</v>
      </c>
    </row>
    <row r="81" spans="2:8" x14ac:dyDescent="0.25">
      <c r="B81" s="132"/>
      <c r="C81" s="136"/>
      <c r="D81" s="477" t="s">
        <v>210</v>
      </c>
      <c r="E81" s="127">
        <f>+'0BJ PROGR. I-II Y III'!AB195</f>
        <v>106500</v>
      </c>
    </row>
    <row r="82" spans="2:8" x14ac:dyDescent="0.25">
      <c r="B82" s="132"/>
      <c r="C82" s="136"/>
      <c r="D82" s="477" t="s">
        <v>227</v>
      </c>
      <c r="E82" s="137">
        <v>0</v>
      </c>
    </row>
    <row r="83" spans="2:8" x14ac:dyDescent="0.25">
      <c r="B83" s="135"/>
      <c r="C83" s="136"/>
      <c r="D83" s="480"/>
      <c r="E83" s="134"/>
    </row>
    <row r="84" spans="2:8" x14ac:dyDescent="0.25">
      <c r="B84" s="132" t="s">
        <v>217</v>
      </c>
      <c r="C84" s="136" t="s">
        <v>228</v>
      </c>
      <c r="D84" s="145" t="s">
        <v>229</v>
      </c>
      <c r="E84" s="124">
        <f>SUM(E85:E87)</f>
        <v>599700</v>
      </c>
      <c r="F84" s="110">
        <f>+'0BJ PROGR. I-II Y III'!AC377</f>
        <v>599700</v>
      </c>
      <c r="H84" s="110"/>
    </row>
    <row r="85" spans="2:8" x14ac:dyDescent="0.25">
      <c r="B85" s="132"/>
      <c r="C85" s="136"/>
      <c r="D85" s="477" t="s">
        <v>202</v>
      </c>
      <c r="E85" s="122">
        <v>0</v>
      </c>
      <c r="H85" s="110"/>
    </row>
    <row r="86" spans="2:8" x14ac:dyDescent="0.25">
      <c r="B86" s="132"/>
      <c r="C86" s="136"/>
      <c r="D86" s="477" t="s">
        <v>203</v>
      </c>
      <c r="E86" s="122">
        <f>+'0BJ PROGR. I-II Y III'!AC49</f>
        <v>599700</v>
      </c>
    </row>
    <row r="87" spans="2:8" x14ac:dyDescent="0.25">
      <c r="B87" s="132"/>
      <c r="C87" s="136"/>
      <c r="D87" s="477" t="s">
        <v>204</v>
      </c>
      <c r="E87" s="122">
        <v>0</v>
      </c>
    </row>
    <row r="88" spans="2:8" x14ac:dyDescent="0.25">
      <c r="B88" s="135"/>
      <c r="C88" s="136"/>
      <c r="D88" s="480"/>
      <c r="E88" s="134"/>
    </row>
    <row r="89" spans="2:8" x14ac:dyDescent="0.25">
      <c r="B89" s="132" t="s">
        <v>217</v>
      </c>
      <c r="C89" s="136" t="s">
        <v>230</v>
      </c>
      <c r="D89" s="145" t="s">
        <v>231</v>
      </c>
      <c r="E89" s="124">
        <f>SUM(E90:E92)</f>
        <v>66870000</v>
      </c>
      <c r="F89" s="110">
        <f>+'0BJ PROGR. I-II Y III'!AD377</f>
        <v>66870000</v>
      </c>
      <c r="H89" s="110"/>
    </row>
    <row r="90" spans="2:8" x14ac:dyDescent="0.25">
      <c r="B90" s="132"/>
      <c r="C90" s="136"/>
      <c r="D90" s="477" t="s">
        <v>202</v>
      </c>
      <c r="E90" s="122">
        <v>0</v>
      </c>
      <c r="H90" s="110"/>
    </row>
    <row r="91" spans="2:8" x14ac:dyDescent="0.25">
      <c r="B91" s="132"/>
      <c r="C91" s="136"/>
      <c r="D91" s="477" t="s">
        <v>203</v>
      </c>
      <c r="E91" s="122">
        <f>+'0BJ PROGR. I-II Y III'!AD49</f>
        <v>66870000</v>
      </c>
    </row>
    <row r="92" spans="2:8" x14ac:dyDescent="0.25">
      <c r="B92" s="132"/>
      <c r="C92" s="136"/>
      <c r="D92" s="477" t="s">
        <v>204</v>
      </c>
      <c r="E92" s="122">
        <v>0</v>
      </c>
    </row>
    <row r="93" spans="2:8" x14ac:dyDescent="0.25">
      <c r="B93" s="132"/>
      <c r="C93" s="136"/>
      <c r="D93" s="145"/>
      <c r="E93" s="134"/>
    </row>
    <row r="94" spans="2:8" x14ac:dyDescent="0.25">
      <c r="B94" s="132" t="s">
        <v>217</v>
      </c>
      <c r="C94" s="136" t="s">
        <v>232</v>
      </c>
      <c r="D94" s="145" t="s">
        <v>233</v>
      </c>
      <c r="E94" s="124">
        <f>SUM(E95:E97)</f>
        <v>0</v>
      </c>
      <c r="F94" s="110">
        <f>+'0BJ PROGR. I-II Y III'!AE377</f>
        <v>0</v>
      </c>
      <c r="H94" s="110"/>
    </row>
    <row r="95" spans="2:8" x14ac:dyDescent="0.25">
      <c r="B95" s="132"/>
      <c r="C95" s="136"/>
      <c r="D95" s="477" t="s">
        <v>202</v>
      </c>
      <c r="E95" s="122">
        <f>+'0BJ PROGR. I-II Y III'!AE11</f>
        <v>0</v>
      </c>
    </row>
    <row r="96" spans="2:8" x14ac:dyDescent="0.25">
      <c r="B96" s="132"/>
      <c r="C96" s="136"/>
      <c r="D96" s="477" t="s">
        <v>203</v>
      </c>
      <c r="E96" s="122">
        <f>+'0BJ PROGR. I-II Y III'!AE49</f>
        <v>0</v>
      </c>
    </row>
    <row r="97" spans="2:8" x14ac:dyDescent="0.25">
      <c r="B97" s="132"/>
      <c r="C97" s="136"/>
      <c r="D97" s="477" t="s">
        <v>204</v>
      </c>
      <c r="E97" s="122">
        <f>+'0BJ PROGR. I-II Y III'!AE115</f>
        <v>0</v>
      </c>
    </row>
    <row r="98" spans="2:8" x14ac:dyDescent="0.25">
      <c r="B98" s="132"/>
      <c r="C98" s="136"/>
      <c r="D98" s="145"/>
      <c r="E98" s="134"/>
    </row>
    <row r="99" spans="2:8" x14ac:dyDescent="0.25">
      <c r="B99" s="132" t="s">
        <v>217</v>
      </c>
      <c r="C99" s="136" t="s">
        <v>234</v>
      </c>
      <c r="D99" s="145" t="s">
        <v>235</v>
      </c>
      <c r="E99" s="124">
        <f>SUM(E100:E103)</f>
        <v>0</v>
      </c>
      <c r="H99" s="110"/>
    </row>
    <row r="100" spans="2:8" x14ac:dyDescent="0.25">
      <c r="B100" s="132"/>
      <c r="C100" s="136"/>
      <c r="D100" s="477" t="s">
        <v>202</v>
      </c>
      <c r="E100" s="122">
        <v>0</v>
      </c>
    </row>
    <row r="101" spans="2:8" x14ac:dyDescent="0.25">
      <c r="B101" s="132"/>
      <c r="C101" s="136"/>
      <c r="D101" s="477" t="s">
        <v>203</v>
      </c>
      <c r="E101" s="122">
        <f>+'0BJ PROGR. I-II Y III'!AG49</f>
        <v>0</v>
      </c>
    </row>
    <row r="102" spans="2:8" x14ac:dyDescent="0.25">
      <c r="B102" s="132"/>
      <c r="C102" s="136"/>
      <c r="D102" s="477" t="s">
        <v>204</v>
      </c>
      <c r="E102" s="122">
        <f>+'0BJ PROGR. I-II Y III'!AG115</f>
        <v>0</v>
      </c>
    </row>
    <row r="103" spans="2:8" x14ac:dyDescent="0.25">
      <c r="B103" s="132"/>
      <c r="C103" s="136"/>
      <c r="D103" s="477" t="s">
        <v>206</v>
      </c>
      <c r="E103" s="122">
        <f>+'0BJ PROGR. I-II Y III'!AG253</f>
        <v>0</v>
      </c>
    </row>
    <row r="104" spans="2:8" x14ac:dyDescent="0.25">
      <c r="B104" s="132"/>
      <c r="C104" s="136"/>
      <c r="D104" s="145"/>
      <c r="E104" s="134"/>
    </row>
    <row r="105" spans="2:8" x14ac:dyDescent="0.25">
      <c r="B105" s="132" t="s">
        <v>217</v>
      </c>
      <c r="C105" s="136" t="s">
        <v>236</v>
      </c>
      <c r="D105" s="145" t="s">
        <v>237</v>
      </c>
      <c r="E105" s="124">
        <f>SUM(E106:E110)</f>
        <v>27296865.09720521</v>
      </c>
      <c r="F105" s="110">
        <f>+'0BJ PROGR. I-II Y III'!AF377</f>
        <v>27296865.09720521</v>
      </c>
      <c r="H105" s="110"/>
    </row>
    <row r="106" spans="2:8" x14ac:dyDescent="0.25">
      <c r="B106" s="132"/>
      <c r="C106" s="136"/>
      <c r="D106" s="477" t="s">
        <v>202</v>
      </c>
      <c r="E106" s="122">
        <f>+'0BJ PROGR. I-II Y III'!AF11</f>
        <v>19076725.747597501</v>
      </c>
    </row>
    <row r="107" spans="2:8" x14ac:dyDescent="0.25">
      <c r="B107" s="132"/>
      <c r="C107" s="136"/>
      <c r="D107" s="477" t="s">
        <v>203</v>
      </c>
      <c r="E107" s="122">
        <f>+'0BJ PROGR. I-II Y III'!AF49</f>
        <v>3960139.3496077107</v>
      </c>
    </row>
    <row r="108" spans="2:8" x14ac:dyDescent="0.25">
      <c r="B108" s="132"/>
      <c r="C108" s="136"/>
      <c r="D108" s="477" t="s">
        <v>204</v>
      </c>
      <c r="E108" s="122">
        <f>+'0BJ PROGR. I-II Y III'!AF115</f>
        <v>3834000</v>
      </c>
    </row>
    <row r="109" spans="2:8" x14ac:dyDescent="0.25">
      <c r="B109" s="132"/>
      <c r="C109" s="136"/>
      <c r="D109" s="477" t="s">
        <v>206</v>
      </c>
      <c r="E109" s="122">
        <f>+'0BJ PROGR. I-II Y III'!AF267</f>
        <v>355000</v>
      </c>
    </row>
    <row r="110" spans="2:8" x14ac:dyDescent="0.25">
      <c r="B110" s="132"/>
      <c r="C110" s="136"/>
      <c r="D110" s="477" t="s">
        <v>210</v>
      </c>
      <c r="E110" s="127">
        <f>+'0BJ PROGR. I-II Y III'!AF195</f>
        <v>71000</v>
      </c>
    </row>
    <row r="111" spans="2:8" x14ac:dyDescent="0.25">
      <c r="B111" s="132"/>
      <c r="C111" s="136"/>
      <c r="D111" s="145"/>
      <c r="E111" s="134"/>
    </row>
    <row r="112" spans="2:8" x14ac:dyDescent="0.25">
      <c r="B112" s="132" t="s">
        <v>217</v>
      </c>
      <c r="C112" s="136" t="s">
        <v>238</v>
      </c>
      <c r="D112" s="145" t="s">
        <v>239</v>
      </c>
      <c r="E112" s="124">
        <f>SUM(E113:E117)</f>
        <v>0</v>
      </c>
      <c r="F112" s="110">
        <f>+'0BJ PROGR. I-II Y III'!AG377</f>
        <v>0</v>
      </c>
    </row>
    <row r="113" spans="2:6" x14ac:dyDescent="0.25">
      <c r="B113" s="132"/>
      <c r="C113" s="136"/>
      <c r="D113" s="477" t="s">
        <v>202</v>
      </c>
      <c r="E113" s="122">
        <v>0</v>
      </c>
    </row>
    <row r="114" spans="2:6" x14ac:dyDescent="0.25">
      <c r="B114" s="132"/>
      <c r="C114" s="136"/>
      <c r="D114" s="477" t="s">
        <v>203</v>
      </c>
      <c r="E114" s="122">
        <v>0</v>
      </c>
    </row>
    <row r="115" spans="2:6" x14ac:dyDescent="0.25">
      <c r="B115" s="132"/>
      <c r="C115" s="136"/>
      <c r="D115" s="477" t="s">
        <v>204</v>
      </c>
      <c r="E115" s="122">
        <v>0</v>
      </c>
    </row>
    <row r="116" spans="2:6" x14ac:dyDescent="0.25">
      <c r="B116" s="132"/>
      <c r="C116" s="136"/>
      <c r="D116" s="477" t="s">
        <v>206</v>
      </c>
      <c r="E116" s="122">
        <v>0</v>
      </c>
    </row>
    <row r="117" spans="2:6" x14ac:dyDescent="0.25">
      <c r="B117" s="132"/>
      <c r="C117" s="136"/>
      <c r="D117" s="477" t="s">
        <v>210</v>
      </c>
      <c r="E117" s="127">
        <v>0</v>
      </c>
    </row>
    <row r="118" spans="2:6" x14ac:dyDescent="0.25">
      <c r="B118" s="132"/>
      <c r="C118" s="136"/>
      <c r="D118" s="145"/>
      <c r="E118" s="134"/>
    </row>
    <row r="119" spans="2:6" x14ac:dyDescent="0.25">
      <c r="B119" s="132" t="s">
        <v>217</v>
      </c>
      <c r="C119" s="136" t="s">
        <v>240</v>
      </c>
      <c r="D119" s="145" t="s">
        <v>241</v>
      </c>
      <c r="E119" s="124">
        <f>SUM(E120:E122)</f>
        <v>2500000</v>
      </c>
      <c r="F119" s="110">
        <f>+'0BJ PROGR. I-II Y III'!AH377</f>
        <v>2500000</v>
      </c>
    </row>
    <row r="120" spans="2:6" x14ac:dyDescent="0.25">
      <c r="B120" s="132"/>
      <c r="C120" s="136"/>
      <c r="D120" s="477" t="s">
        <v>202</v>
      </c>
      <c r="E120" s="122">
        <v>0</v>
      </c>
    </row>
    <row r="121" spans="2:6" x14ac:dyDescent="0.25">
      <c r="B121" s="132"/>
      <c r="C121" s="136"/>
      <c r="D121" s="477" t="s">
        <v>203</v>
      </c>
      <c r="E121" s="122">
        <f>+'0BJ PROGR. I-II Y III'!AH49</f>
        <v>2000000</v>
      </c>
    </row>
    <row r="122" spans="2:6" x14ac:dyDescent="0.25">
      <c r="B122" s="132"/>
      <c r="C122" s="136"/>
      <c r="D122" s="477" t="s">
        <v>204</v>
      </c>
      <c r="E122" s="122">
        <f>+'0BJ PROGR. I-II Y III'!AH115</f>
        <v>500000</v>
      </c>
    </row>
    <row r="123" spans="2:6" x14ac:dyDescent="0.25">
      <c r="B123" s="135"/>
      <c r="C123" s="136"/>
      <c r="D123" s="480"/>
      <c r="E123" s="134"/>
    </row>
    <row r="124" spans="2:6" ht="27" x14ac:dyDescent="0.25">
      <c r="B124" s="132" t="s">
        <v>217</v>
      </c>
      <c r="C124" s="123" t="s">
        <v>242</v>
      </c>
      <c r="D124" s="145" t="s">
        <v>243</v>
      </c>
      <c r="E124" s="138">
        <f>SUM(E125:E127)</f>
        <v>0</v>
      </c>
      <c r="F124" s="110">
        <f>+'0BJ PROGR. I-II Y III'!AI377</f>
        <v>0</v>
      </c>
    </row>
    <row r="125" spans="2:6" x14ac:dyDescent="0.25">
      <c r="B125" s="135"/>
      <c r="C125" s="136"/>
      <c r="D125" s="477" t="s">
        <v>202</v>
      </c>
      <c r="E125" s="122">
        <v>0</v>
      </c>
    </row>
    <row r="126" spans="2:6" x14ac:dyDescent="0.25">
      <c r="B126" s="139"/>
      <c r="C126" s="136"/>
      <c r="D126" s="477" t="s">
        <v>203</v>
      </c>
      <c r="E126" s="122">
        <f>+'0BJ PROGR. I-II Y III'!AI49</f>
        <v>0</v>
      </c>
    </row>
    <row r="127" spans="2:6" x14ac:dyDescent="0.25">
      <c r="B127" s="139"/>
      <c r="C127" s="136"/>
      <c r="D127" s="477" t="s">
        <v>204</v>
      </c>
      <c r="E127" s="122">
        <f>+'0BJ PROGR. I-II Y III'!AI115</f>
        <v>0</v>
      </c>
    </row>
    <row r="128" spans="2:6" x14ac:dyDescent="0.25">
      <c r="B128" s="139"/>
      <c r="C128" s="136"/>
      <c r="D128" s="481"/>
      <c r="E128" s="134"/>
    </row>
    <row r="129" spans="2:8" ht="14.25" thickBot="1" x14ac:dyDescent="0.3">
      <c r="B129" s="139"/>
      <c r="C129" s="136"/>
      <c r="D129" s="481"/>
      <c r="E129" s="134"/>
    </row>
    <row r="130" spans="2:8" ht="17.25" thickBot="1" x14ac:dyDescent="0.35">
      <c r="B130" s="809" t="s">
        <v>244</v>
      </c>
      <c r="C130" s="810"/>
      <c r="D130" s="811"/>
      <c r="E130" s="433">
        <f>+E33+E40+E49+E57+E63+E69+E76+E84+E89+E94+E99+E105+E112+E119+E124+0.01</f>
        <v>729215600.43921423</v>
      </c>
      <c r="F130" s="110">
        <f>+'0BJ PROGR. I-II Y III'!AJ377</f>
        <v>729215600.40921426</v>
      </c>
      <c r="G130" s="110">
        <f>+F130-E130</f>
        <v>-2.9999971389770508E-2</v>
      </c>
      <c r="H130" s="110"/>
    </row>
    <row r="131" spans="2:8" ht="28.15" customHeight="1" thickBot="1" x14ac:dyDescent="0.3">
      <c r="H131" s="110"/>
    </row>
    <row r="132" spans="2:8" ht="18" thickBot="1" x14ac:dyDescent="0.35">
      <c r="B132" s="812" t="s">
        <v>186</v>
      </c>
      <c r="C132" s="813"/>
      <c r="D132" s="813"/>
      <c r="E132" s="814"/>
    </row>
    <row r="133" spans="2:8" x14ac:dyDescent="0.25">
      <c r="B133" s="140" t="s">
        <v>245</v>
      </c>
      <c r="C133" s="141" t="s">
        <v>200</v>
      </c>
      <c r="D133" s="482" t="s">
        <v>246</v>
      </c>
      <c r="E133" s="142">
        <v>0</v>
      </c>
    </row>
    <row r="134" spans="2:8" x14ac:dyDescent="0.25">
      <c r="B134" s="143"/>
      <c r="C134" s="144"/>
      <c r="D134" s="483"/>
      <c r="E134" s="146"/>
    </row>
    <row r="135" spans="2:8" x14ac:dyDescent="0.25">
      <c r="B135" s="143"/>
      <c r="C135" s="144"/>
      <c r="D135" s="483"/>
      <c r="E135" s="146"/>
    </row>
    <row r="136" spans="2:8" x14ac:dyDescent="0.25">
      <c r="B136" s="140" t="s">
        <v>245</v>
      </c>
      <c r="C136" s="149" t="s">
        <v>208</v>
      </c>
      <c r="D136" s="145" t="s">
        <v>247</v>
      </c>
      <c r="E136" s="142">
        <f>+E137+E147+E152+E157+E162+E167+E172+E177+E182+E187</f>
        <v>1736404184.8039517</v>
      </c>
    </row>
    <row r="137" spans="2:8" x14ac:dyDescent="0.25">
      <c r="B137" s="143" t="s">
        <v>248</v>
      </c>
      <c r="C137" s="144" t="s">
        <v>200</v>
      </c>
      <c r="D137" s="145" t="s">
        <v>249</v>
      </c>
      <c r="E137" s="142">
        <f>SUM(E138:E145)</f>
        <v>801047094.18395185</v>
      </c>
      <c r="H137" s="110"/>
    </row>
    <row r="138" spans="2:8" x14ac:dyDescent="0.25">
      <c r="B138" s="143"/>
      <c r="C138" s="144"/>
      <c r="D138" s="477" t="s">
        <v>202</v>
      </c>
      <c r="E138" s="146">
        <f>+'DETALLE PROG. III'!D38+0.01</f>
        <v>472651970.50488383</v>
      </c>
      <c r="H138" s="110"/>
    </row>
    <row r="139" spans="2:8" x14ac:dyDescent="0.25">
      <c r="B139" s="143"/>
      <c r="C139" s="144"/>
      <c r="D139" s="477" t="s">
        <v>203</v>
      </c>
      <c r="E139" s="146">
        <f>+'DETALLE PROG. III'!D58</f>
        <v>207784994.71906799</v>
      </c>
    </row>
    <row r="140" spans="2:8" x14ac:dyDescent="0.25">
      <c r="B140" s="143"/>
      <c r="C140" s="144"/>
      <c r="D140" s="477" t="s">
        <v>204</v>
      </c>
      <c r="E140" s="146">
        <f>+'DETALLE PROG. III'!D105</f>
        <v>66100000</v>
      </c>
    </row>
    <row r="141" spans="2:8" x14ac:dyDescent="0.25">
      <c r="B141" s="143"/>
      <c r="C141" s="144"/>
      <c r="D141" s="477" t="s">
        <v>205</v>
      </c>
      <c r="E141" s="146">
        <f>+'DETALLE PROG. III'!D129</f>
        <v>20165882.620000001</v>
      </c>
    </row>
    <row r="142" spans="2:8" x14ac:dyDescent="0.25">
      <c r="B142" s="143"/>
      <c r="C142" s="144"/>
      <c r="D142" s="477" t="s">
        <v>206</v>
      </c>
      <c r="E142" s="146">
        <f>+'DETALLE PROG. III'!D135</f>
        <v>8500000</v>
      </c>
    </row>
    <row r="143" spans="2:8" x14ac:dyDescent="0.25">
      <c r="B143" s="143"/>
      <c r="C143" s="144"/>
      <c r="D143" s="477" t="s">
        <v>210</v>
      </c>
      <c r="E143" s="146">
        <f>+'DETALLE PROG. III'!D145</f>
        <v>4000000</v>
      </c>
    </row>
    <row r="144" spans="2:8" x14ac:dyDescent="0.25">
      <c r="B144" s="143"/>
      <c r="C144" s="144"/>
      <c r="D144" s="477" t="s">
        <v>207</v>
      </c>
      <c r="E144" s="146">
        <f>+'DETALLE PROG. III'!D149</f>
        <v>21844246.34</v>
      </c>
    </row>
    <row r="145" spans="2:5" x14ac:dyDescent="0.25">
      <c r="B145" s="143"/>
      <c r="C145" s="144"/>
      <c r="D145" s="477" t="s">
        <v>227</v>
      </c>
      <c r="E145" s="137">
        <f>+'DETALLE PROG. III'!D153</f>
        <v>0</v>
      </c>
    </row>
    <row r="146" spans="2:5" x14ac:dyDescent="0.25">
      <c r="B146" s="139"/>
      <c r="C146" s="149"/>
      <c r="D146" s="480"/>
      <c r="E146" s="148"/>
    </row>
    <row r="147" spans="2:5" ht="31.15" customHeight="1" x14ac:dyDescent="0.25">
      <c r="B147" s="143" t="s">
        <v>250</v>
      </c>
      <c r="C147" s="144" t="s">
        <v>208</v>
      </c>
      <c r="D147" s="145" t="str">
        <f>+'DETALLE PROG. III'!C157</f>
        <v>MANTENIMIENTO RUTINARIO DE LA RED VIAL CANTONAL (LEY 8114)</v>
      </c>
      <c r="E147" s="142">
        <f>SUM(E148:E150)</f>
        <v>70000000</v>
      </c>
    </row>
    <row r="148" spans="2:5" ht="15.6" customHeight="1" x14ac:dyDescent="0.25">
      <c r="B148" s="143"/>
      <c r="C148" s="144"/>
      <c r="D148" s="477" t="s">
        <v>203</v>
      </c>
      <c r="E148" s="146">
        <v>0</v>
      </c>
    </row>
    <row r="149" spans="2:5" ht="15.6" customHeight="1" x14ac:dyDescent="0.25">
      <c r="B149" s="143"/>
      <c r="C149" s="144"/>
      <c r="D149" s="477" t="s">
        <v>204</v>
      </c>
      <c r="E149" s="146">
        <f>+'DETALLE PROG. III'!D158</f>
        <v>40000000</v>
      </c>
    </row>
    <row r="150" spans="2:5" ht="15.6" customHeight="1" x14ac:dyDescent="0.25">
      <c r="B150" s="143"/>
      <c r="C150" s="144"/>
      <c r="D150" s="483" t="s">
        <v>206</v>
      </c>
      <c r="E150" s="146">
        <f>+'DETALLE PROG. III'!D163</f>
        <v>30000000</v>
      </c>
    </row>
    <row r="151" spans="2:5" ht="15.6" customHeight="1" x14ac:dyDescent="0.25">
      <c r="B151" s="143"/>
      <c r="C151" s="144"/>
      <c r="D151" s="484"/>
      <c r="E151" s="148"/>
    </row>
    <row r="152" spans="2:5" ht="27" x14ac:dyDescent="0.25">
      <c r="B152" s="143" t="s">
        <v>250</v>
      </c>
      <c r="C152" s="144" t="s">
        <v>211</v>
      </c>
      <c r="D152" s="150" t="str">
        <f>+'DETALLE PROG. III'!C170</f>
        <v>MANTENIMIENTO PERIÓDICO DE LA RED VIAL CANTONAL (LEY 8114)</v>
      </c>
      <c r="E152" s="142">
        <f>SUM(E153:E155)</f>
        <v>40000000</v>
      </c>
    </row>
    <row r="153" spans="2:5" ht="15.6" customHeight="1" x14ac:dyDescent="0.25">
      <c r="B153" s="143"/>
      <c r="C153" s="144"/>
      <c r="D153" s="477" t="str">
        <f>+'DETALLE PROG. III'!C170</f>
        <v>MANTENIMIENTO PERIÓDICO DE LA RED VIAL CANTONAL (LEY 8114)</v>
      </c>
      <c r="E153" s="146">
        <v>0</v>
      </c>
    </row>
    <row r="154" spans="2:5" ht="15.6" customHeight="1" x14ac:dyDescent="0.25">
      <c r="B154" s="143"/>
      <c r="C154" s="144"/>
      <c r="D154" s="477" t="s">
        <v>204</v>
      </c>
      <c r="E154" s="146">
        <f>+'DETALLE PROG. III'!D171</f>
        <v>20000000</v>
      </c>
    </row>
    <row r="155" spans="2:5" ht="15.6" customHeight="1" x14ac:dyDescent="0.25">
      <c r="B155" s="143"/>
      <c r="C155" s="144"/>
      <c r="D155" s="483" t="s">
        <v>206</v>
      </c>
      <c r="E155" s="146">
        <f>+'DETALLE PROG. III'!D174</f>
        <v>20000000</v>
      </c>
    </row>
    <row r="156" spans="2:5" ht="15.6" customHeight="1" x14ac:dyDescent="0.25">
      <c r="B156" s="143"/>
      <c r="C156" s="144"/>
      <c r="D156" s="484"/>
      <c r="E156" s="148"/>
    </row>
    <row r="157" spans="2:5" x14ac:dyDescent="0.25">
      <c r="B157" s="143" t="s">
        <v>250</v>
      </c>
      <c r="C157" s="144" t="s">
        <v>213</v>
      </c>
      <c r="D157" s="145" t="str">
        <f>+'DETALLE PROG. III'!C181</f>
        <v>MEJORAMIENTO DE LA RED VIAL CANTONAL (LEY 8114)</v>
      </c>
      <c r="E157" s="142">
        <f>SUM(E158:E160)</f>
        <v>465082944.63999999</v>
      </c>
    </row>
    <row r="158" spans="2:5" ht="15.6" customHeight="1" x14ac:dyDescent="0.25">
      <c r="B158" s="143"/>
      <c r="C158" s="144"/>
      <c r="D158" s="477" t="s">
        <v>203</v>
      </c>
      <c r="E158" s="146">
        <v>0</v>
      </c>
    </row>
    <row r="159" spans="2:5" ht="15.6" customHeight="1" x14ac:dyDescent="0.25">
      <c r="B159" s="143"/>
      <c r="C159" s="144"/>
      <c r="D159" s="477" t="s">
        <v>204</v>
      </c>
      <c r="E159" s="146">
        <v>0</v>
      </c>
    </row>
    <row r="160" spans="2:5" ht="15.6" customHeight="1" x14ac:dyDescent="0.25">
      <c r="B160" s="143"/>
      <c r="C160" s="144"/>
      <c r="D160" s="483" t="s">
        <v>206</v>
      </c>
      <c r="E160" s="146">
        <f>+'DETALLE PROG. III'!D182</f>
        <v>465082944.63999999</v>
      </c>
    </row>
    <row r="161" spans="2:5" ht="15.6" customHeight="1" x14ac:dyDescent="0.25">
      <c r="B161" s="143"/>
      <c r="C161" s="144"/>
      <c r="D161" s="484"/>
      <c r="E161" s="148"/>
    </row>
    <row r="162" spans="2:5" hidden="1" x14ac:dyDescent="0.25">
      <c r="B162" s="143" t="s">
        <v>250</v>
      </c>
      <c r="C162" s="144" t="s">
        <v>251</v>
      </c>
      <c r="D162" s="145" t="str">
        <f>+'DETALLE PROG. III'!C189</f>
        <v>REHABILITACION DE LA RED VIA CANTONAL (LEY 8114)</v>
      </c>
      <c r="E162" s="142">
        <f>SUM(E163:E165)</f>
        <v>0</v>
      </c>
    </row>
    <row r="163" spans="2:5" ht="15.6" hidden="1" customHeight="1" x14ac:dyDescent="0.25">
      <c r="B163" s="143"/>
      <c r="C163" s="144"/>
      <c r="D163" s="477" t="s">
        <v>203</v>
      </c>
      <c r="E163" s="146">
        <f>+'DETALLE PROG. III'!D190</f>
        <v>0</v>
      </c>
    </row>
    <row r="164" spans="2:5" ht="15.6" hidden="1" customHeight="1" x14ac:dyDescent="0.25">
      <c r="B164" s="143"/>
      <c r="C164" s="144"/>
      <c r="D164" s="477" t="s">
        <v>204</v>
      </c>
      <c r="E164" s="146">
        <v>0</v>
      </c>
    </row>
    <row r="165" spans="2:5" ht="15.6" hidden="1" customHeight="1" x14ac:dyDescent="0.25">
      <c r="B165" s="143"/>
      <c r="C165" s="144"/>
      <c r="D165" s="483" t="s">
        <v>206</v>
      </c>
      <c r="E165" s="146">
        <f>+'DETALLE PROG. III'!D193</f>
        <v>0</v>
      </c>
    </row>
    <row r="166" spans="2:5" ht="15.6" hidden="1" customHeight="1" x14ac:dyDescent="0.25">
      <c r="B166" s="143"/>
      <c r="C166" s="144"/>
      <c r="D166" s="484"/>
      <c r="E166" s="148"/>
    </row>
    <row r="167" spans="2:5" hidden="1" x14ac:dyDescent="0.25">
      <c r="B167" s="143" t="s">
        <v>250</v>
      </c>
      <c r="C167" s="144" t="s">
        <v>252</v>
      </c>
      <c r="D167" s="145" t="str">
        <f>+'DETALLE PROG. III'!C199</f>
        <v>RECONSTRUCCION DE LA RED VIAL CANTONAL (LEY 8114)</v>
      </c>
      <c r="E167" s="142">
        <f>SUM(E168:E170)</f>
        <v>0</v>
      </c>
    </row>
    <row r="168" spans="2:5" ht="15.6" hidden="1" customHeight="1" x14ac:dyDescent="0.25">
      <c r="B168" s="143"/>
      <c r="C168" s="144"/>
      <c r="D168" s="477" t="s">
        <v>203</v>
      </c>
      <c r="E168" s="146">
        <v>0</v>
      </c>
    </row>
    <row r="169" spans="2:5" ht="15.6" hidden="1" customHeight="1" x14ac:dyDescent="0.25">
      <c r="B169" s="143"/>
      <c r="C169" s="144"/>
      <c r="D169" s="477" t="s">
        <v>204</v>
      </c>
      <c r="E169" s="146">
        <v>0</v>
      </c>
    </row>
    <row r="170" spans="2:5" ht="15.6" hidden="1" customHeight="1" x14ac:dyDescent="0.25">
      <c r="B170" s="143"/>
      <c r="C170" s="144"/>
      <c r="D170" s="483" t="s">
        <v>206</v>
      </c>
      <c r="E170" s="146">
        <f>+'DETALLE PROG. III'!D200</f>
        <v>0</v>
      </c>
    </row>
    <row r="171" spans="2:5" ht="15.6" customHeight="1" x14ac:dyDescent="0.25">
      <c r="B171" s="143"/>
      <c r="C171" s="144"/>
      <c r="D171" s="484"/>
      <c r="E171" s="148"/>
    </row>
    <row r="172" spans="2:5" ht="40.5" x14ac:dyDescent="0.25">
      <c r="B172" s="143" t="s">
        <v>250</v>
      </c>
      <c r="C172" s="144" t="s">
        <v>253</v>
      </c>
      <c r="D172" s="145" t="str">
        <f>+'DETALLE PROG. III'!C205</f>
        <v>AMORTIZACION E INTERESES PRESTAMO IFAM "MEJORAMIENTO RUEDO, CICLOVIAS Y ACERAS CANTON DE MATINA"</v>
      </c>
      <c r="E172" s="142">
        <f>SUM(E173:E175)</f>
        <v>339154145.98000002</v>
      </c>
    </row>
    <row r="173" spans="2:5" ht="15.6" customHeight="1" x14ac:dyDescent="0.25">
      <c r="B173" s="143"/>
      <c r="C173" s="144"/>
      <c r="D173" s="477" t="s">
        <v>203</v>
      </c>
      <c r="E173" s="146">
        <v>0</v>
      </c>
    </row>
    <row r="174" spans="2:5" ht="15.6" customHeight="1" x14ac:dyDescent="0.25">
      <c r="B174" s="143"/>
      <c r="C174" s="144"/>
      <c r="D174" s="477" t="s">
        <v>204</v>
      </c>
      <c r="E174" s="146">
        <v>0</v>
      </c>
    </row>
    <row r="175" spans="2:5" ht="15.6" customHeight="1" x14ac:dyDescent="0.25">
      <c r="B175" s="143"/>
      <c r="C175" s="144"/>
      <c r="D175" s="477" t="s">
        <v>205</v>
      </c>
      <c r="E175" s="146">
        <f>+'DETALLE PROG. III'!D206</f>
        <v>339154145.98000002</v>
      </c>
    </row>
    <row r="176" spans="2:5" ht="15.6" customHeight="1" x14ac:dyDescent="0.25">
      <c r="B176" s="143"/>
      <c r="C176" s="144"/>
      <c r="D176" s="484"/>
      <c r="E176" s="148"/>
    </row>
    <row r="177" spans="2:5" ht="30.75" customHeight="1" x14ac:dyDescent="0.25">
      <c r="B177" s="143" t="s">
        <v>250</v>
      </c>
      <c r="C177" s="144" t="s">
        <v>254</v>
      </c>
      <c r="D177" s="145" t="str">
        <f>+'DETALLE PROG. III'!C217</f>
        <v>CUMPLIMIENTO LEY 9976 MOVILIDAD PEATONAL (BIENES INMUEBLES)</v>
      </c>
      <c r="E177" s="142">
        <f>SUM(E178:E180)</f>
        <v>21120000</v>
      </c>
    </row>
    <row r="178" spans="2:5" ht="15.6" customHeight="1" x14ac:dyDescent="0.25">
      <c r="B178" s="143"/>
      <c r="C178" s="144"/>
      <c r="D178" s="477" t="s">
        <v>203</v>
      </c>
      <c r="E178" s="146">
        <v>0</v>
      </c>
    </row>
    <row r="179" spans="2:5" ht="15.6" customHeight="1" x14ac:dyDescent="0.25">
      <c r="B179" s="143"/>
      <c r="C179" s="144"/>
      <c r="D179" s="477" t="s">
        <v>204</v>
      </c>
      <c r="E179" s="146">
        <v>0</v>
      </c>
    </row>
    <row r="180" spans="2:5" ht="15.6" customHeight="1" x14ac:dyDescent="0.25">
      <c r="B180" s="143"/>
      <c r="C180" s="144"/>
      <c r="D180" s="483" t="s">
        <v>206</v>
      </c>
      <c r="E180" s="146">
        <f>+'DETALLE PROG. III'!D220</f>
        <v>21120000</v>
      </c>
    </row>
    <row r="181" spans="2:5" ht="13.5" customHeight="1" x14ac:dyDescent="0.25">
      <c r="B181" s="143"/>
      <c r="C181" s="144"/>
      <c r="D181" s="484"/>
      <c r="E181" s="148"/>
    </row>
    <row r="182" spans="2:5" ht="16.149999999999999" customHeight="1" x14ac:dyDescent="0.25">
      <c r="B182" s="143" t="s">
        <v>250</v>
      </c>
      <c r="C182" s="144" t="s">
        <v>223</v>
      </c>
      <c r="D182" s="145" t="str">
        <f>+'DETALLE PROG. III'!C222</f>
        <v>LIMPIEZA Y RECABA ZANJOS DISTRITO DE BATAAN (LEY 7313</v>
      </c>
      <c r="E182" s="142">
        <f>SUM(E183:E185)</f>
        <v>0</v>
      </c>
    </row>
    <row r="183" spans="2:5" ht="15.6" customHeight="1" x14ac:dyDescent="0.25">
      <c r="B183" s="143"/>
      <c r="C183" s="144"/>
      <c r="D183" s="477" t="s">
        <v>203</v>
      </c>
      <c r="E183" s="146">
        <v>0</v>
      </c>
    </row>
    <row r="184" spans="2:5" ht="15.6" customHeight="1" x14ac:dyDescent="0.25">
      <c r="B184" s="143"/>
      <c r="C184" s="144"/>
      <c r="D184" s="477" t="s">
        <v>204</v>
      </c>
      <c r="E184" s="146">
        <v>0</v>
      </c>
    </row>
    <row r="185" spans="2:5" ht="15.6" customHeight="1" x14ac:dyDescent="0.25">
      <c r="B185" s="143"/>
      <c r="C185" s="144"/>
      <c r="D185" s="483" t="s">
        <v>206</v>
      </c>
      <c r="E185" s="146">
        <f>+'DETALLE PROG. III'!D223</f>
        <v>0</v>
      </c>
    </row>
    <row r="186" spans="2:5" ht="15.6" customHeight="1" x14ac:dyDescent="0.25">
      <c r="B186" s="143"/>
      <c r="C186" s="144"/>
      <c r="D186" s="484"/>
      <c r="E186" s="148"/>
    </row>
    <row r="187" spans="2:5" hidden="1" x14ac:dyDescent="0.25">
      <c r="B187" s="143" t="s">
        <v>250</v>
      </c>
      <c r="C187" s="144" t="s">
        <v>225</v>
      </c>
      <c r="D187" s="145" t="s">
        <v>255</v>
      </c>
      <c r="E187" s="142">
        <f>SUM(E188:E190)</f>
        <v>0</v>
      </c>
    </row>
    <row r="188" spans="2:5" ht="15.6" hidden="1" customHeight="1" x14ac:dyDescent="0.25">
      <c r="B188" s="143"/>
      <c r="C188" s="144"/>
      <c r="D188" s="477" t="s">
        <v>203</v>
      </c>
      <c r="E188" s="146">
        <v>0</v>
      </c>
    </row>
    <row r="189" spans="2:5" ht="15.6" hidden="1" customHeight="1" x14ac:dyDescent="0.25">
      <c r="B189" s="143"/>
      <c r="C189" s="144"/>
      <c r="D189" s="477" t="s">
        <v>204</v>
      </c>
      <c r="E189" s="146">
        <v>0</v>
      </c>
    </row>
    <row r="190" spans="2:5" ht="15.6" hidden="1" customHeight="1" x14ac:dyDescent="0.25">
      <c r="B190" s="143"/>
      <c r="C190" s="144"/>
      <c r="D190" s="483" t="s">
        <v>206</v>
      </c>
      <c r="E190" s="146">
        <v>0</v>
      </c>
    </row>
    <row r="191" spans="2:5" ht="15.6" hidden="1" customHeight="1" x14ac:dyDescent="0.25">
      <c r="B191" s="143"/>
      <c r="C191" s="144"/>
      <c r="D191" s="484"/>
      <c r="E191" s="148"/>
    </row>
    <row r="192" spans="2:5" x14ac:dyDescent="0.25">
      <c r="B192" s="140" t="s">
        <v>245</v>
      </c>
      <c r="C192" s="149" t="s">
        <v>252</v>
      </c>
      <c r="D192" s="145" t="s">
        <v>256</v>
      </c>
      <c r="E192" s="142">
        <f>+E193+E198+E204+E209+E214+E219+E224+E229+E234</f>
        <v>170801476.95476234</v>
      </c>
    </row>
    <row r="193" spans="2:6" x14ac:dyDescent="0.25">
      <c r="B193" s="143" t="s">
        <v>250</v>
      </c>
      <c r="C193" s="144" t="s">
        <v>200</v>
      </c>
      <c r="D193" s="151" t="str">
        <f>+'DETALLE PROG. III'!C229</f>
        <v>DIRECCION TECNICA Y ESTUDIOS</v>
      </c>
      <c r="E193" s="142">
        <f>SUM(E194:E197)</f>
        <v>10700000</v>
      </c>
    </row>
    <row r="194" spans="2:6" x14ac:dyDescent="0.25">
      <c r="B194" s="143"/>
      <c r="C194" s="144"/>
      <c r="D194" s="477" t="s">
        <v>203</v>
      </c>
      <c r="E194" s="146">
        <f>+'DETALLE PROG. III'!D230</f>
        <v>10700000</v>
      </c>
    </row>
    <row r="195" spans="2:6" x14ac:dyDescent="0.25">
      <c r="B195" s="143"/>
      <c r="C195" s="144"/>
      <c r="D195" s="477" t="s">
        <v>204</v>
      </c>
      <c r="E195" s="146">
        <v>0</v>
      </c>
    </row>
    <row r="196" spans="2:6" x14ac:dyDescent="0.25">
      <c r="B196" s="143"/>
      <c r="C196" s="144"/>
      <c r="D196" s="483" t="s">
        <v>206</v>
      </c>
      <c r="E196" s="146">
        <v>0</v>
      </c>
    </row>
    <row r="197" spans="2:6" x14ac:dyDescent="0.25">
      <c r="B197" s="143"/>
      <c r="C197" s="144"/>
      <c r="D197" s="483"/>
      <c r="E197" s="146"/>
    </row>
    <row r="198" spans="2:6" ht="27" x14ac:dyDescent="0.25">
      <c r="B198" s="143" t="s">
        <v>250</v>
      </c>
      <c r="C198" s="144" t="s">
        <v>208</v>
      </c>
      <c r="D198" s="151" t="str">
        <f>+'DETALLE PROG. III'!C236</f>
        <v>UTILIDAD PARA MEJORAR LA CALIDAD DEL SERVICIO DE LA RECOLECCION DE BASURA (RECOLECCION DE BASURA)</v>
      </c>
      <c r="E198" s="142">
        <f>SUM(E199:E202)</f>
        <v>50600000.004762329</v>
      </c>
    </row>
    <row r="199" spans="2:6" x14ac:dyDescent="0.25">
      <c r="B199" s="143"/>
      <c r="C199" s="144"/>
      <c r="D199" s="477" t="s">
        <v>202</v>
      </c>
      <c r="E199" s="146">
        <f>+'DETALLE PROG. III'!D237</f>
        <v>26491109.458453327</v>
      </c>
    </row>
    <row r="200" spans="2:6" x14ac:dyDescent="0.25">
      <c r="B200" s="143"/>
      <c r="C200" s="144"/>
      <c r="D200" s="477" t="s">
        <v>203</v>
      </c>
      <c r="E200" s="146">
        <f>+'DETALLE PROG. III'!D254</f>
        <v>16308890.546309002</v>
      </c>
      <c r="F200" s="110"/>
    </row>
    <row r="201" spans="2:6" x14ac:dyDescent="0.25">
      <c r="B201" s="143"/>
      <c r="C201" s="144"/>
      <c r="D201" s="477" t="s">
        <v>204</v>
      </c>
      <c r="E201" s="146">
        <f>+'DETALLE PROG. III'!D273</f>
        <v>7800000</v>
      </c>
      <c r="F201" s="110"/>
    </row>
    <row r="202" spans="2:6" x14ac:dyDescent="0.25">
      <c r="B202" s="143"/>
      <c r="C202" s="144"/>
      <c r="D202" s="483" t="s">
        <v>206</v>
      </c>
      <c r="E202" s="146">
        <f>+'DETALLE PROG. III'!D285</f>
        <v>0</v>
      </c>
      <c r="F202" s="110"/>
    </row>
    <row r="203" spans="2:6" x14ac:dyDescent="0.25">
      <c r="B203" s="143"/>
      <c r="C203" s="144"/>
      <c r="D203" s="484"/>
      <c r="E203" s="148"/>
    </row>
    <row r="204" spans="2:6" x14ac:dyDescent="0.25">
      <c r="B204" s="143" t="s">
        <v>250</v>
      </c>
      <c r="C204" s="144" t="s">
        <v>211</v>
      </c>
      <c r="D204" s="151" t="str">
        <f>+'DETALLE PROG. III'!C289</f>
        <v>FORTALECIMIENTO AL CATASTRO MUNICIPAL (IBI)</v>
      </c>
      <c r="E204" s="142">
        <f>SUM(E205:E207)</f>
        <v>17500000</v>
      </c>
    </row>
    <row r="205" spans="2:6" x14ac:dyDescent="0.25">
      <c r="B205" s="143"/>
      <c r="C205" s="144"/>
      <c r="D205" s="477" t="s">
        <v>203</v>
      </c>
      <c r="E205" s="146">
        <f>+'DETALLE PROG. III'!D290</f>
        <v>17500000</v>
      </c>
    </row>
    <row r="206" spans="2:6" x14ac:dyDescent="0.25">
      <c r="B206" s="143"/>
      <c r="C206" s="144"/>
      <c r="D206" s="477" t="s">
        <v>204</v>
      </c>
      <c r="E206" s="146">
        <v>0</v>
      </c>
    </row>
    <row r="207" spans="2:6" x14ac:dyDescent="0.25">
      <c r="B207" s="143"/>
      <c r="C207" s="144"/>
      <c r="D207" s="483" t="s">
        <v>206</v>
      </c>
      <c r="E207" s="146">
        <v>0</v>
      </c>
    </row>
    <row r="208" spans="2:6" x14ac:dyDescent="0.25">
      <c r="B208" s="143"/>
      <c r="C208" s="144"/>
      <c r="D208" s="483"/>
      <c r="E208" s="146"/>
    </row>
    <row r="209" spans="2:5" ht="27" x14ac:dyDescent="0.25">
      <c r="B209" s="143" t="s">
        <v>250</v>
      </c>
      <c r="C209" s="144" t="s">
        <v>213</v>
      </c>
      <c r="D209" s="151" t="str">
        <f>+'DETALLE PROG. III'!C297</f>
        <v>UTILIDAD PARA MEJORAR LA CALIDAD DEL SERVICIO DE ASEO DE VIAS (ASEO VIAS Y SITIO PUBLICOS)</v>
      </c>
      <c r="E209" s="142">
        <f>SUM(E210:E212)</f>
        <v>267400</v>
      </c>
    </row>
    <row r="210" spans="2:5" x14ac:dyDescent="0.25">
      <c r="B210" s="143"/>
      <c r="C210" s="144"/>
      <c r="D210" s="477" t="s">
        <v>203</v>
      </c>
      <c r="E210" s="146">
        <f>+'DETALLE PROG. III'!D298</f>
        <v>267400</v>
      </c>
    </row>
    <row r="211" spans="2:5" x14ac:dyDescent="0.25">
      <c r="B211" s="143"/>
      <c r="C211" s="144"/>
      <c r="D211" s="477" t="s">
        <v>204</v>
      </c>
      <c r="E211" s="146">
        <v>0</v>
      </c>
    </row>
    <row r="212" spans="2:5" x14ac:dyDescent="0.25">
      <c r="B212" s="143"/>
      <c r="C212" s="144"/>
      <c r="D212" s="483" t="s">
        <v>206</v>
      </c>
      <c r="E212" s="146">
        <v>0</v>
      </c>
    </row>
    <row r="213" spans="2:5" x14ac:dyDescent="0.25">
      <c r="B213" s="143"/>
      <c r="C213" s="144"/>
      <c r="D213" s="483"/>
      <c r="E213" s="146"/>
    </row>
    <row r="214" spans="2:5" x14ac:dyDescent="0.25">
      <c r="B214" s="143" t="s">
        <v>250</v>
      </c>
      <c r="C214" s="144" t="s">
        <v>251</v>
      </c>
      <c r="D214" s="151" t="str">
        <f>+'DETALLE PROG. III'!C302</f>
        <v>PLAN DE MEJORAS DEL AREA FINANCIERO</v>
      </c>
      <c r="E214" s="142">
        <f>SUM(E215:E217)</f>
        <v>15266418.52</v>
      </c>
    </row>
    <row r="215" spans="2:5" x14ac:dyDescent="0.25">
      <c r="B215" s="143"/>
      <c r="C215" s="144"/>
      <c r="D215" s="477" t="s">
        <v>203</v>
      </c>
      <c r="E215" s="146">
        <f>+'DETALLE PROG. III'!D303</f>
        <v>15266418.52</v>
      </c>
    </row>
    <row r="216" spans="2:5" x14ac:dyDescent="0.25">
      <c r="B216" s="143"/>
      <c r="C216" s="144"/>
      <c r="D216" s="477" t="s">
        <v>204</v>
      </c>
      <c r="E216" s="146">
        <v>0</v>
      </c>
    </row>
    <row r="217" spans="2:5" x14ac:dyDescent="0.25">
      <c r="B217" s="143"/>
      <c r="C217" s="144"/>
      <c r="D217" s="483" t="s">
        <v>206</v>
      </c>
      <c r="E217" s="146">
        <v>0</v>
      </c>
    </row>
    <row r="218" spans="2:5" x14ac:dyDescent="0.25">
      <c r="B218" s="143"/>
      <c r="C218" s="144"/>
      <c r="D218" s="483"/>
      <c r="E218" s="146"/>
    </row>
    <row r="219" spans="2:5" ht="15" hidden="1" customHeight="1" x14ac:dyDescent="0.25">
      <c r="B219" s="143" t="s">
        <v>250</v>
      </c>
      <c r="C219" s="144" t="s">
        <v>252</v>
      </c>
      <c r="D219" s="151" t="str">
        <f>+'DETALLE PROG. III'!C309</f>
        <v>MODERNIZACION Y DESARROLLO MUNICIPAL (LEY 7313)</v>
      </c>
      <c r="E219" s="142">
        <f>SUM(E220:E222)</f>
        <v>0</v>
      </c>
    </row>
    <row r="220" spans="2:5" hidden="1" x14ac:dyDescent="0.25">
      <c r="B220" s="143"/>
      <c r="C220" s="144"/>
      <c r="D220" s="477" t="s">
        <v>203</v>
      </c>
      <c r="E220" s="146">
        <v>0</v>
      </c>
    </row>
    <row r="221" spans="2:5" hidden="1" x14ac:dyDescent="0.25">
      <c r="B221" s="143"/>
      <c r="C221" s="144"/>
      <c r="D221" s="477" t="s">
        <v>204</v>
      </c>
      <c r="E221" s="146">
        <v>0</v>
      </c>
    </row>
    <row r="222" spans="2:5" hidden="1" x14ac:dyDescent="0.25">
      <c r="B222" s="143"/>
      <c r="C222" s="144"/>
      <c r="D222" s="483" t="s">
        <v>206</v>
      </c>
      <c r="E222" s="146">
        <f>+'DETALLE PROG. III'!D310</f>
        <v>0</v>
      </c>
    </row>
    <row r="223" spans="2:5" hidden="1" x14ac:dyDescent="0.25">
      <c r="B223" s="143"/>
      <c r="C223" s="144"/>
      <c r="D223" s="483"/>
      <c r="E223" s="146"/>
    </row>
    <row r="224" spans="2:5" hidden="1" x14ac:dyDescent="0.25">
      <c r="B224" s="143" t="s">
        <v>250</v>
      </c>
      <c r="C224" s="144" t="s">
        <v>253</v>
      </c>
      <c r="D224" s="151" t="str">
        <f>+'DETALLE PROG. III'!C323</f>
        <v>MATINA TRANSPARENTE (LEY 7313</v>
      </c>
      <c r="E224" s="142">
        <f>SUM(E225:E227)</f>
        <v>0</v>
      </c>
    </row>
    <row r="225" spans="2:5" hidden="1" x14ac:dyDescent="0.25">
      <c r="B225" s="143"/>
      <c r="C225" s="144"/>
      <c r="D225" s="477" t="s">
        <v>203</v>
      </c>
      <c r="E225" s="146">
        <f>+'DETALLE PROG. III'!D324</f>
        <v>0</v>
      </c>
    </row>
    <row r="226" spans="2:5" hidden="1" x14ac:dyDescent="0.25">
      <c r="B226" s="143"/>
      <c r="C226" s="144"/>
      <c r="D226" s="477" t="s">
        <v>204</v>
      </c>
      <c r="E226" s="146">
        <v>0</v>
      </c>
    </row>
    <row r="227" spans="2:5" hidden="1" x14ac:dyDescent="0.25">
      <c r="B227" s="143"/>
      <c r="C227" s="144"/>
      <c r="D227" s="483" t="s">
        <v>206</v>
      </c>
      <c r="E227" s="146">
        <v>0</v>
      </c>
    </row>
    <row r="228" spans="2:5" x14ac:dyDescent="0.25">
      <c r="B228" s="143"/>
      <c r="C228" s="144"/>
      <c r="D228" s="483"/>
      <c r="E228" s="146"/>
    </row>
    <row r="229" spans="2:5" x14ac:dyDescent="0.25">
      <c r="B229" s="143" t="s">
        <v>250</v>
      </c>
      <c r="C229" s="144" t="s">
        <v>254</v>
      </c>
      <c r="D229" s="151" t="str">
        <f>+'DETALLE PROG. III'!C335</f>
        <v>OFICINA MUNICIPAL DE SERVICIOS SOCIALES  (IBI)</v>
      </c>
      <c r="E229" s="142">
        <f>SUM(E230:E232)</f>
        <v>49683852.939999998</v>
      </c>
    </row>
    <row r="230" spans="2:5" x14ac:dyDescent="0.25">
      <c r="B230" s="143"/>
      <c r="C230" s="144"/>
      <c r="D230" s="477" t="s">
        <v>203</v>
      </c>
      <c r="E230" s="146">
        <f>+'DETALLE PROG. III'!D336</f>
        <v>27635373.469999999</v>
      </c>
    </row>
    <row r="231" spans="2:5" x14ac:dyDescent="0.25">
      <c r="B231" s="143"/>
      <c r="C231" s="144"/>
      <c r="D231" s="477" t="s">
        <v>204</v>
      </c>
      <c r="E231" s="146">
        <f>+'DETALLE PROG. III'!D348</f>
        <v>19456000</v>
      </c>
    </row>
    <row r="232" spans="2:5" x14ac:dyDescent="0.25">
      <c r="B232" s="143"/>
      <c r="C232" s="144"/>
      <c r="D232" s="483" t="s">
        <v>206</v>
      </c>
      <c r="E232" s="146">
        <f>+'DETALLE PROG. III'!D358</f>
        <v>2592479.4699999997</v>
      </c>
    </row>
    <row r="233" spans="2:5" x14ac:dyDescent="0.25">
      <c r="B233" s="143"/>
      <c r="C233" s="144"/>
      <c r="D233" s="483"/>
      <c r="E233" s="146"/>
    </row>
    <row r="234" spans="2:5" ht="28.9" customHeight="1" x14ac:dyDescent="0.25">
      <c r="B234" s="143" t="s">
        <v>250</v>
      </c>
      <c r="C234" s="144" t="s">
        <v>223</v>
      </c>
      <c r="D234" s="151" t="str">
        <f>+'DETALLE PROG. III'!C365</f>
        <v>PLAN DE TECNOLOGIAS DE INFORMACION MUNICIPAL (LEY 7313 Y IBI)</v>
      </c>
      <c r="E234" s="142">
        <f>SUM(E235:E237)</f>
        <v>26783805.490000002</v>
      </c>
    </row>
    <row r="235" spans="2:5" x14ac:dyDescent="0.25">
      <c r="B235" s="143"/>
      <c r="C235" s="144"/>
      <c r="D235" s="477" t="s">
        <v>203</v>
      </c>
      <c r="E235" s="146">
        <f>+'DETALLE PROG. III'!D366</f>
        <v>26783805.490000002</v>
      </c>
    </row>
    <row r="236" spans="2:5" x14ac:dyDescent="0.25">
      <c r="B236" s="143"/>
      <c r="C236" s="144"/>
      <c r="D236" s="477" t="s">
        <v>204</v>
      </c>
      <c r="E236" s="146">
        <v>0</v>
      </c>
    </row>
    <row r="237" spans="2:5" x14ac:dyDescent="0.25">
      <c r="B237" s="143"/>
      <c r="C237" s="144"/>
      <c r="D237" s="483" t="s">
        <v>206</v>
      </c>
      <c r="E237" s="146">
        <f>+'DETALLE PROG. III'!D369</f>
        <v>0</v>
      </c>
    </row>
    <row r="238" spans="2:5" x14ac:dyDescent="0.25">
      <c r="B238" s="143"/>
      <c r="C238" s="144"/>
      <c r="D238" s="483"/>
      <c r="E238" s="146"/>
    </row>
    <row r="239" spans="2:5" x14ac:dyDescent="0.25">
      <c r="B239" s="143"/>
      <c r="C239" s="144"/>
      <c r="D239" s="483"/>
      <c r="E239" s="146"/>
    </row>
    <row r="240" spans="2:5" x14ac:dyDescent="0.25">
      <c r="B240" s="140" t="s">
        <v>245</v>
      </c>
      <c r="C240" s="149" t="s">
        <v>253</v>
      </c>
      <c r="D240" s="145" t="s">
        <v>257</v>
      </c>
      <c r="E240" s="142">
        <f>+E241</f>
        <v>11200000</v>
      </c>
    </row>
    <row r="241" spans="2:8" x14ac:dyDescent="0.25">
      <c r="B241" s="143" t="s">
        <v>250</v>
      </c>
      <c r="C241" s="144" t="s">
        <v>200</v>
      </c>
      <c r="D241" s="145" t="str">
        <f>+'DETALLE PROG. III'!C378</f>
        <v>SUMAS IMPROBADAS EN PRESUPUESTO ORDINARIO 2023</v>
      </c>
      <c r="E241" s="142">
        <f>SUM(E242:E243)</f>
        <v>11200000</v>
      </c>
    </row>
    <row r="242" spans="2:8" x14ac:dyDescent="0.25">
      <c r="B242" s="143"/>
      <c r="C242" s="144"/>
      <c r="D242" s="485" t="s">
        <v>215</v>
      </c>
      <c r="E242" s="146">
        <v>0</v>
      </c>
    </row>
    <row r="243" spans="2:8" x14ac:dyDescent="0.25">
      <c r="B243" s="143"/>
      <c r="C243" s="144"/>
      <c r="D243" s="483" t="s">
        <v>258</v>
      </c>
      <c r="E243" s="146">
        <f>+'DETALLE PROG. III'!D379</f>
        <v>11200000</v>
      </c>
    </row>
    <row r="244" spans="2:8" x14ac:dyDescent="0.25">
      <c r="B244" s="143"/>
      <c r="C244" s="144"/>
      <c r="D244" s="483"/>
      <c r="E244" s="146"/>
    </row>
    <row r="245" spans="2:8" x14ac:dyDescent="0.25">
      <c r="B245" s="143" t="s">
        <v>250</v>
      </c>
      <c r="C245" s="144" t="s">
        <v>200</v>
      </c>
      <c r="D245" s="145" t="s">
        <v>259</v>
      </c>
      <c r="E245" s="142">
        <f>SUM(E246:E247)</f>
        <v>0</v>
      </c>
    </row>
    <row r="246" spans="2:8" x14ac:dyDescent="0.25">
      <c r="B246" s="143"/>
      <c r="C246" s="144"/>
      <c r="D246" s="485" t="s">
        <v>215</v>
      </c>
      <c r="E246" s="146">
        <v>0</v>
      </c>
    </row>
    <row r="247" spans="2:8" x14ac:dyDescent="0.25">
      <c r="B247" s="143"/>
      <c r="C247" s="144"/>
      <c r="D247" s="483" t="s">
        <v>258</v>
      </c>
      <c r="E247" s="146">
        <v>0</v>
      </c>
    </row>
    <row r="248" spans="2:8" x14ac:dyDescent="0.25">
      <c r="B248" s="143"/>
      <c r="C248" s="144"/>
      <c r="D248" s="483"/>
      <c r="E248" s="146"/>
    </row>
    <row r="249" spans="2:8" ht="14.25" thickBot="1" x14ac:dyDescent="0.3">
      <c r="B249" s="143"/>
      <c r="C249" s="144"/>
      <c r="D249" s="483"/>
      <c r="E249" s="146"/>
    </row>
    <row r="250" spans="2:8" ht="17.25" thickBot="1" x14ac:dyDescent="0.35">
      <c r="B250" s="809" t="s">
        <v>260</v>
      </c>
      <c r="C250" s="810"/>
      <c r="D250" s="811"/>
      <c r="E250" s="433">
        <f>+E133+E136+E192+E240</f>
        <v>1918405661.7587142</v>
      </c>
      <c r="H250" s="110"/>
    </row>
    <row r="251" spans="2:8" ht="22.15" customHeight="1" thickBot="1" x14ac:dyDescent="0.3">
      <c r="H251" s="110"/>
    </row>
    <row r="252" spans="2:8" ht="18" hidden="1" thickBot="1" x14ac:dyDescent="0.35">
      <c r="B252" s="812" t="s">
        <v>261</v>
      </c>
      <c r="C252" s="813"/>
      <c r="D252" s="813"/>
      <c r="E252" s="814"/>
    </row>
    <row r="253" spans="2:8" hidden="1" x14ac:dyDescent="0.25">
      <c r="B253" s="132" t="s">
        <v>245</v>
      </c>
      <c r="C253" s="123" t="s">
        <v>200</v>
      </c>
      <c r="D253" s="145" t="s">
        <v>262</v>
      </c>
      <c r="E253" s="152" t="s">
        <v>263</v>
      </c>
    </row>
    <row r="254" spans="2:8" hidden="1" x14ac:dyDescent="0.25">
      <c r="B254" s="147" t="s">
        <v>250</v>
      </c>
      <c r="C254" s="153" t="s">
        <v>200</v>
      </c>
      <c r="D254" s="484" t="s">
        <v>264</v>
      </c>
      <c r="E254" s="152"/>
    </row>
    <row r="255" spans="2:8" hidden="1" x14ac:dyDescent="0.25">
      <c r="B255" s="147" t="s">
        <v>250</v>
      </c>
      <c r="C255" s="153" t="s">
        <v>208</v>
      </c>
      <c r="D255" s="484" t="s">
        <v>264</v>
      </c>
      <c r="E255" s="152"/>
    </row>
    <row r="256" spans="2:8" hidden="1" x14ac:dyDescent="0.25">
      <c r="B256" s="135"/>
      <c r="C256" s="123"/>
      <c r="D256" s="480"/>
      <c r="E256" s="152"/>
    </row>
    <row r="257" spans="2:5" ht="27" hidden="1" x14ac:dyDescent="0.25">
      <c r="B257" s="132" t="s">
        <v>245</v>
      </c>
      <c r="C257" s="123" t="s">
        <v>208</v>
      </c>
      <c r="D257" s="145" t="s">
        <v>265</v>
      </c>
      <c r="E257" s="152" t="s">
        <v>263</v>
      </c>
    </row>
    <row r="258" spans="2:5" hidden="1" x14ac:dyDescent="0.25">
      <c r="B258" s="147" t="s">
        <v>250</v>
      </c>
      <c r="C258" s="153" t="s">
        <v>200</v>
      </c>
      <c r="D258" s="484" t="s">
        <v>264</v>
      </c>
      <c r="E258" s="152"/>
    </row>
    <row r="259" spans="2:5" hidden="1" x14ac:dyDescent="0.25">
      <c r="B259" s="147" t="s">
        <v>250</v>
      </c>
      <c r="C259" s="153" t="s">
        <v>208</v>
      </c>
      <c r="D259" s="484" t="s">
        <v>264</v>
      </c>
      <c r="E259" s="152"/>
    </row>
    <row r="260" spans="2:5" hidden="1" x14ac:dyDescent="0.25">
      <c r="B260" s="135"/>
      <c r="C260" s="123"/>
      <c r="D260" s="480"/>
      <c r="E260" s="152"/>
    </row>
    <row r="261" spans="2:5" ht="27" hidden="1" x14ac:dyDescent="0.25">
      <c r="B261" s="132" t="s">
        <v>245</v>
      </c>
      <c r="C261" s="123" t="s">
        <v>211</v>
      </c>
      <c r="D261" s="145" t="s">
        <v>266</v>
      </c>
      <c r="E261" s="152" t="s">
        <v>263</v>
      </c>
    </row>
    <row r="262" spans="2:5" hidden="1" x14ac:dyDescent="0.25">
      <c r="B262" s="147" t="s">
        <v>250</v>
      </c>
      <c r="C262" s="153" t="s">
        <v>200</v>
      </c>
      <c r="D262" s="484" t="s">
        <v>264</v>
      </c>
      <c r="E262" s="152"/>
    </row>
    <row r="263" spans="2:5" hidden="1" x14ac:dyDescent="0.25">
      <c r="B263" s="147" t="s">
        <v>250</v>
      </c>
      <c r="C263" s="153" t="s">
        <v>208</v>
      </c>
      <c r="D263" s="484" t="s">
        <v>264</v>
      </c>
      <c r="E263" s="152"/>
    </row>
    <row r="264" spans="2:5" hidden="1" x14ac:dyDescent="0.25">
      <c r="B264" s="135"/>
      <c r="C264" s="123"/>
      <c r="D264" s="480"/>
      <c r="E264" s="152"/>
    </row>
    <row r="265" spans="2:5" ht="27" hidden="1" x14ac:dyDescent="0.25">
      <c r="B265" s="132" t="s">
        <v>245</v>
      </c>
      <c r="C265" s="123" t="s">
        <v>213</v>
      </c>
      <c r="D265" s="145" t="s">
        <v>267</v>
      </c>
      <c r="E265" s="152" t="s">
        <v>263</v>
      </c>
    </row>
    <row r="266" spans="2:5" hidden="1" x14ac:dyDescent="0.25">
      <c r="B266" s="147" t="s">
        <v>250</v>
      </c>
      <c r="C266" s="153" t="s">
        <v>200</v>
      </c>
      <c r="D266" s="484" t="s">
        <v>264</v>
      </c>
      <c r="E266" s="152"/>
    </row>
    <row r="267" spans="2:5" hidden="1" x14ac:dyDescent="0.25">
      <c r="B267" s="147" t="s">
        <v>250</v>
      </c>
      <c r="C267" s="153" t="s">
        <v>208</v>
      </c>
      <c r="D267" s="484" t="s">
        <v>264</v>
      </c>
      <c r="E267" s="152"/>
    </row>
    <row r="268" spans="2:5" hidden="1" x14ac:dyDescent="0.25">
      <c r="B268" s="135"/>
      <c r="C268" s="123"/>
      <c r="D268" s="480"/>
      <c r="E268" s="152"/>
    </row>
    <row r="269" spans="2:5" ht="27" hidden="1" x14ac:dyDescent="0.25">
      <c r="B269" s="132" t="s">
        <v>245</v>
      </c>
      <c r="C269" s="123" t="s">
        <v>251</v>
      </c>
      <c r="D269" s="145" t="s">
        <v>268</v>
      </c>
      <c r="E269" s="152" t="s">
        <v>263</v>
      </c>
    </row>
    <row r="270" spans="2:5" hidden="1" x14ac:dyDescent="0.25">
      <c r="B270" s="147" t="s">
        <v>250</v>
      </c>
      <c r="C270" s="153" t="s">
        <v>200</v>
      </c>
      <c r="D270" s="484" t="s">
        <v>264</v>
      </c>
      <c r="E270" s="152"/>
    </row>
    <row r="271" spans="2:5" hidden="1" x14ac:dyDescent="0.25">
      <c r="B271" s="147" t="s">
        <v>250</v>
      </c>
      <c r="C271" s="153" t="s">
        <v>208</v>
      </c>
      <c r="D271" s="484" t="s">
        <v>264</v>
      </c>
      <c r="E271" s="152"/>
    </row>
    <row r="272" spans="2:5" hidden="1" x14ac:dyDescent="0.25">
      <c r="B272" s="135"/>
      <c r="C272" s="123"/>
      <c r="D272" s="480"/>
      <c r="E272" s="152"/>
    </row>
    <row r="273" spans="2:5" ht="27" hidden="1" x14ac:dyDescent="0.25">
      <c r="B273" s="132" t="s">
        <v>245</v>
      </c>
      <c r="C273" s="123" t="s">
        <v>252</v>
      </c>
      <c r="D273" s="145" t="s">
        <v>269</v>
      </c>
      <c r="E273" s="152" t="s">
        <v>263</v>
      </c>
    </row>
    <row r="274" spans="2:5" hidden="1" x14ac:dyDescent="0.25">
      <c r="B274" s="147" t="s">
        <v>250</v>
      </c>
      <c r="C274" s="153" t="s">
        <v>200</v>
      </c>
      <c r="D274" s="484" t="s">
        <v>264</v>
      </c>
      <c r="E274" s="152"/>
    </row>
    <row r="275" spans="2:5" hidden="1" x14ac:dyDescent="0.25">
      <c r="B275" s="147" t="s">
        <v>250</v>
      </c>
      <c r="C275" s="153" t="s">
        <v>208</v>
      </c>
      <c r="D275" s="484" t="s">
        <v>264</v>
      </c>
      <c r="E275" s="152"/>
    </row>
    <row r="276" spans="2:5" hidden="1" x14ac:dyDescent="0.25">
      <c r="B276" s="135"/>
      <c r="C276" s="123"/>
      <c r="D276" s="480"/>
      <c r="E276" s="152"/>
    </row>
    <row r="277" spans="2:5" ht="27.75" hidden="1" thickBot="1" x14ac:dyDescent="0.3">
      <c r="B277" s="132" t="s">
        <v>245</v>
      </c>
      <c r="C277" s="123" t="s">
        <v>253</v>
      </c>
      <c r="D277" s="145" t="s">
        <v>270</v>
      </c>
      <c r="E277" s="152" t="s">
        <v>263</v>
      </c>
    </row>
    <row r="278" spans="2:5" ht="18" thickBot="1" x14ac:dyDescent="0.35">
      <c r="B278" s="806" t="s">
        <v>271</v>
      </c>
      <c r="C278" s="807"/>
      <c r="D278" s="808"/>
      <c r="E278" s="434">
        <f>+E30+E130+E250-0.01</f>
        <v>4021485351.000299</v>
      </c>
    </row>
    <row r="279" spans="2:5" x14ac:dyDescent="0.25">
      <c r="E279" s="154">
        <f>+INGRESOS!C8</f>
        <v>4021485351</v>
      </c>
    </row>
    <row r="280" spans="2:5" x14ac:dyDescent="0.25">
      <c r="E280" s="154">
        <f>+E278-E279</f>
        <v>2.9897689819335938E-4</v>
      </c>
    </row>
    <row r="281" spans="2:5" x14ac:dyDescent="0.25">
      <c r="E281" s="155">
        <f>-E280</f>
        <v>-2.9897689819335938E-4</v>
      </c>
    </row>
    <row r="282" spans="2:5" x14ac:dyDescent="0.25">
      <c r="E282" s="155"/>
    </row>
    <row r="283" spans="2:5" x14ac:dyDescent="0.25">
      <c r="E283" s="155"/>
    </row>
  </sheetData>
  <autoFilter ref="B33:E128" xr:uid="{00000000-0009-0000-0000-000003000000}"/>
  <mergeCells count="13">
    <mergeCell ref="B278:D278"/>
    <mergeCell ref="B1:E1"/>
    <mergeCell ref="B2:E2"/>
    <mergeCell ref="B3:E3"/>
    <mergeCell ref="B30:D30"/>
    <mergeCell ref="B32:E32"/>
    <mergeCell ref="B130:D130"/>
    <mergeCell ref="B132:E132"/>
    <mergeCell ref="B250:D250"/>
    <mergeCell ref="B252:E252"/>
    <mergeCell ref="B4:E4"/>
    <mergeCell ref="B6:E6"/>
    <mergeCell ref="B8:E8"/>
  </mergeCells>
  <pageMargins left="0.43307086614173229" right="0.19685039370078741" top="0.62992125984251968" bottom="0.43307086614173229" header="0.35433070866141736" footer="1.0236220472440944"/>
  <pageSetup scale="95" orientation="portrait" r:id="rId1"/>
  <headerFooter alignWithMargins="0">
    <oddHeader xml:space="preserve">&amp;L
</oddHeader>
    <oddFooter xml:space="preserve">&amp;L
&amp;10
&amp;C&amp;12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3"/>
  <sheetViews>
    <sheetView showGridLines="0" topLeftCell="A163" workbookViewId="0">
      <selection activeCell="D187" sqref="D187"/>
    </sheetView>
  </sheetViews>
  <sheetFormatPr baseColWidth="10" defaultColWidth="11.42578125" defaultRowHeight="13.5" x14ac:dyDescent="0.25"/>
  <cols>
    <col min="1" max="1" width="3.140625" style="320" customWidth="1"/>
    <col min="2" max="2" width="3.140625" style="321" customWidth="1"/>
    <col min="3" max="3" width="4.42578125" style="319" customWidth="1"/>
    <col min="4" max="4" width="59.7109375" style="325" customWidth="1"/>
    <col min="5" max="5" width="20" style="427" hidden="1" customWidth="1"/>
    <col min="6" max="6" width="17.85546875" style="427" hidden="1" customWidth="1"/>
    <col min="7" max="7" width="19.28515625" style="427" hidden="1" customWidth="1"/>
    <col min="8" max="8" width="21.7109375" style="427" customWidth="1"/>
    <col min="9" max="9" width="22.140625" style="317" customWidth="1"/>
    <col min="10" max="16384" width="11.42578125" style="317"/>
  </cols>
  <sheetData>
    <row r="1" spans="1:18" ht="17.25" x14ac:dyDescent="0.2">
      <c r="A1" s="821" t="s">
        <v>0</v>
      </c>
      <c r="B1" s="821"/>
      <c r="C1" s="821"/>
      <c r="D1" s="821"/>
      <c r="E1" s="821"/>
      <c r="F1" s="821"/>
      <c r="G1" s="821"/>
      <c r="H1" s="821"/>
    </row>
    <row r="2" spans="1:18" ht="17.25" x14ac:dyDescent="0.2">
      <c r="A2" s="821" t="s">
        <v>1</v>
      </c>
      <c r="B2" s="821"/>
      <c r="C2" s="821"/>
      <c r="D2" s="821"/>
      <c r="E2" s="821"/>
      <c r="F2" s="821"/>
      <c r="G2" s="821"/>
      <c r="H2" s="821"/>
    </row>
    <row r="3" spans="1:18" ht="18" customHeight="1" x14ac:dyDescent="0.2">
      <c r="A3" s="822" t="str">
        <f>INGRESOS!$A$3</f>
        <v>PRESUPUESTO ORDINARIO 2023</v>
      </c>
      <c r="B3" s="822"/>
      <c r="C3" s="822"/>
      <c r="D3" s="822"/>
      <c r="E3" s="822"/>
      <c r="F3" s="822"/>
      <c r="G3" s="822"/>
      <c r="H3" s="822"/>
    </row>
    <row r="4" spans="1:18" ht="17.25" x14ac:dyDescent="0.2">
      <c r="A4" s="819"/>
      <c r="B4" s="819"/>
      <c r="C4" s="819"/>
      <c r="D4" s="819"/>
      <c r="E4" s="819"/>
      <c r="F4" s="819"/>
      <c r="G4" s="819"/>
      <c r="H4" s="819"/>
    </row>
    <row r="5" spans="1:18" ht="17.25" x14ac:dyDescent="0.2">
      <c r="A5" s="724"/>
      <c r="B5" s="724"/>
      <c r="C5" s="724"/>
      <c r="D5" s="724"/>
      <c r="E5" s="425"/>
      <c r="F5" s="425"/>
      <c r="G5" s="425"/>
      <c r="H5" s="425"/>
    </row>
    <row r="6" spans="1:18" ht="16.5" x14ac:dyDescent="0.3">
      <c r="A6" s="820" t="s">
        <v>272</v>
      </c>
      <c r="B6" s="820"/>
      <c r="C6" s="820"/>
      <c r="D6" s="820"/>
      <c r="E6" s="820"/>
      <c r="F6" s="820"/>
      <c r="G6" s="820"/>
      <c r="H6" s="820"/>
    </row>
    <row r="7" spans="1:18" ht="16.5" x14ac:dyDescent="0.3">
      <c r="A7" s="435"/>
      <c r="B7" s="435"/>
      <c r="C7" s="435"/>
      <c r="D7" s="435"/>
      <c r="E7" s="436" t="s">
        <v>273</v>
      </c>
      <c r="F7" s="436" t="s">
        <v>274</v>
      </c>
      <c r="G7" s="436" t="s">
        <v>275</v>
      </c>
      <c r="H7" s="435"/>
    </row>
    <row r="8" spans="1:18" ht="16.5" x14ac:dyDescent="0.3">
      <c r="A8" s="738"/>
      <c r="B8" s="737"/>
      <c r="C8" s="737"/>
      <c r="D8" s="736"/>
      <c r="E8" s="442">
        <f>+E51+E118+E10+E182</f>
        <v>1373864088.8323708</v>
      </c>
      <c r="F8" s="442">
        <f>+F51+F118+F10+F182</f>
        <v>729215600.40921438</v>
      </c>
      <c r="G8" s="442">
        <f>+G51+G118+G10+G182</f>
        <v>1918405661.7487144</v>
      </c>
      <c r="H8" s="442">
        <f>+H51+H118+H10+H182+0.01</f>
        <v>4021485351.0002995</v>
      </c>
      <c r="I8" s="327">
        <f>+'CLAS.ECONOMICO X PROG'!R373</f>
        <v>4021485351.0002999</v>
      </c>
    </row>
    <row r="9" spans="1:18" x14ac:dyDescent="0.25">
      <c r="E9" s="430">
        <f>+'0BJ PROGR. I-II Y III'!O377</f>
        <v>1373864088.8223708</v>
      </c>
      <c r="F9" s="430">
        <f>+'0BJ PROGR. I-II Y III'!AJ377</f>
        <v>729215600.40921426</v>
      </c>
      <c r="G9" s="430">
        <f>+'DETALLE PROG. III'!D33</f>
        <v>1918405661.7487144</v>
      </c>
      <c r="I9" s="327">
        <f>+H8-I8</f>
        <v>0</v>
      </c>
    </row>
    <row r="10" spans="1:18" x14ac:dyDescent="0.25">
      <c r="A10" s="320" t="s">
        <v>276</v>
      </c>
      <c r="E10" s="428">
        <f>+E12+E36+E42</f>
        <v>0</v>
      </c>
      <c r="F10" s="428">
        <f>+F12+F36+F42</f>
        <v>0</v>
      </c>
      <c r="G10" s="428">
        <f>+G12+G36+G42</f>
        <v>0</v>
      </c>
      <c r="H10" s="428">
        <f>+H12+H36+H42</f>
        <v>0</v>
      </c>
    </row>
    <row r="11" spans="1:18" x14ac:dyDescent="0.25">
      <c r="I11" s="327"/>
    </row>
    <row r="12" spans="1:18" x14ac:dyDescent="0.25">
      <c r="B12" s="321" t="s">
        <v>277</v>
      </c>
      <c r="E12" s="426">
        <f>+E14+E20+E22+E24</f>
        <v>0</v>
      </c>
      <c r="F12" s="426">
        <f>+F14+F20+F22+F24</f>
        <v>0</v>
      </c>
      <c r="G12" s="426">
        <f>+G14+G20+G22+G24</f>
        <v>0</v>
      </c>
      <c r="H12" s="426">
        <f>+H14+H20+H22+H24</f>
        <v>0</v>
      </c>
      <c r="I12" s="327"/>
    </row>
    <row r="13" spans="1:18" ht="17.25" x14ac:dyDescent="0.25">
      <c r="I13" s="327"/>
      <c r="J13" s="751"/>
      <c r="K13" s="751"/>
      <c r="L13" s="751"/>
      <c r="M13" s="751"/>
      <c r="N13" s="751"/>
      <c r="O13" s="751"/>
      <c r="P13" s="751"/>
      <c r="Q13" s="751"/>
      <c r="R13" s="751"/>
    </row>
    <row r="14" spans="1:18" ht="17.25" x14ac:dyDescent="0.25">
      <c r="C14" s="319" t="s">
        <v>278</v>
      </c>
      <c r="H14" s="430">
        <f>SUM(E14:G14)</f>
        <v>0</v>
      </c>
      <c r="J14" s="751"/>
      <c r="K14" s="751"/>
      <c r="L14" s="751"/>
      <c r="M14" s="751"/>
      <c r="N14" s="751"/>
      <c r="O14" s="751"/>
      <c r="P14" s="751"/>
      <c r="Q14" s="751"/>
      <c r="R14" s="751"/>
    </row>
    <row r="15" spans="1:18" ht="17.25" x14ac:dyDescent="0.25">
      <c r="J15" s="752"/>
      <c r="K15" s="752"/>
      <c r="L15" s="752"/>
      <c r="M15" s="752"/>
      <c r="N15" s="752"/>
      <c r="O15" s="752"/>
      <c r="P15" s="752"/>
      <c r="Q15" s="752"/>
      <c r="R15" s="752"/>
    </row>
    <row r="16" spans="1:18" x14ac:dyDescent="0.25">
      <c r="D16" s="325" t="s">
        <v>279</v>
      </c>
    </row>
    <row r="17" spans="1:8" x14ac:dyDescent="0.25">
      <c r="D17" s="325" t="s">
        <v>280</v>
      </c>
    </row>
    <row r="18" spans="1:8" x14ac:dyDescent="0.25">
      <c r="D18" s="325" t="s">
        <v>281</v>
      </c>
    </row>
    <row r="20" spans="1:8" s="318" customFormat="1" x14ac:dyDescent="0.25">
      <c r="A20" s="320"/>
      <c r="B20" s="321"/>
      <c r="C20" s="319" t="s">
        <v>282</v>
      </c>
      <c r="D20" s="325"/>
      <c r="E20" s="427"/>
      <c r="F20" s="427"/>
      <c r="G20" s="427"/>
      <c r="H20" s="430">
        <f>SUM(E20:G20)</f>
        <v>0</v>
      </c>
    </row>
    <row r="22" spans="1:8" s="318" customFormat="1" x14ac:dyDescent="0.25">
      <c r="A22" s="320"/>
      <c r="B22" s="321"/>
      <c r="C22" s="319" t="s">
        <v>283</v>
      </c>
      <c r="D22" s="325"/>
      <c r="E22" s="427"/>
      <c r="F22" s="427"/>
      <c r="G22" s="427"/>
      <c r="H22" s="430">
        <f>SUM(E22:G22)</f>
        <v>0</v>
      </c>
    </row>
    <row r="24" spans="1:8" s="318" customFormat="1" x14ac:dyDescent="0.25">
      <c r="A24" s="320"/>
      <c r="B24" s="321"/>
      <c r="C24" s="319" t="s">
        <v>284</v>
      </c>
      <c r="D24" s="325"/>
      <c r="E24" s="427">
        <f>SUM(E26:E29)</f>
        <v>0</v>
      </c>
      <c r="F24" s="427">
        <f t="shared" ref="F24:H24" si="0">SUM(F26:F29)</f>
        <v>0</v>
      </c>
      <c r="G24" s="427">
        <f t="shared" si="0"/>
        <v>0</v>
      </c>
      <c r="H24" s="427">
        <f t="shared" si="0"/>
        <v>0</v>
      </c>
    </row>
    <row r="26" spans="1:8" s="318" customFormat="1" x14ac:dyDescent="0.25">
      <c r="A26" s="320"/>
      <c r="B26" s="321"/>
      <c r="C26" s="319"/>
      <c r="D26" s="325" t="s">
        <v>285</v>
      </c>
      <c r="E26" s="427"/>
      <c r="F26" s="427"/>
      <c r="G26" s="427"/>
      <c r="H26" s="430">
        <f t="shared" ref="H26:H28" si="1">SUM(E26:G26)</f>
        <v>0</v>
      </c>
    </row>
    <row r="27" spans="1:8" s="318" customFormat="1" x14ac:dyDescent="0.25">
      <c r="A27" s="320"/>
      <c r="B27" s="321"/>
      <c r="C27" s="319"/>
      <c r="D27" s="325" t="s">
        <v>286</v>
      </c>
      <c r="E27" s="427"/>
      <c r="F27" s="427"/>
      <c r="G27" s="427"/>
      <c r="H27" s="430">
        <f t="shared" si="1"/>
        <v>0</v>
      </c>
    </row>
    <row r="28" spans="1:8" s="318" customFormat="1" x14ac:dyDescent="0.25">
      <c r="A28" s="320"/>
      <c r="B28" s="321"/>
      <c r="C28" s="319"/>
      <c r="D28" s="325" t="s">
        <v>287</v>
      </c>
      <c r="E28" s="427">
        <v>0</v>
      </c>
      <c r="F28" s="427">
        <v>0</v>
      </c>
      <c r="G28" s="427">
        <v>0</v>
      </c>
      <c r="H28" s="430">
        <f t="shared" si="1"/>
        <v>0</v>
      </c>
    </row>
    <row r="29" spans="1:8" x14ac:dyDescent="0.25">
      <c r="H29" s="430"/>
    </row>
    <row r="30" spans="1:8" s="318" customFormat="1" x14ac:dyDescent="0.25">
      <c r="A30" s="320"/>
      <c r="B30" s="321"/>
      <c r="C30" s="319" t="s">
        <v>288</v>
      </c>
      <c r="D30" s="325"/>
      <c r="E30" s="427"/>
      <c r="F30" s="427"/>
      <c r="G30" s="427"/>
      <c r="H30" s="430">
        <f>SUM(E30:G30)</f>
        <v>0</v>
      </c>
    </row>
    <row r="31" spans="1:8" s="318" customFormat="1" x14ac:dyDescent="0.25">
      <c r="A31" s="320"/>
      <c r="B31" s="321"/>
      <c r="C31" s="319" t="s">
        <v>289</v>
      </c>
      <c r="D31" s="325"/>
      <c r="E31" s="427"/>
      <c r="F31" s="427"/>
      <c r="G31" s="427"/>
      <c r="H31" s="430">
        <f>SUM(E31:G31)</f>
        <v>0</v>
      </c>
    </row>
    <row r="32" spans="1:8" s="318" customFormat="1" x14ac:dyDescent="0.25">
      <c r="A32" s="320"/>
      <c r="B32" s="321"/>
      <c r="C32" s="319" t="s">
        <v>290</v>
      </c>
      <c r="D32" s="325"/>
      <c r="E32" s="427"/>
      <c r="F32" s="427"/>
      <c r="G32" s="427"/>
      <c r="H32" s="430">
        <f>SUM(E32:G32)</f>
        <v>0</v>
      </c>
    </row>
    <row r="33" spans="1:8" s="318" customFormat="1" x14ac:dyDescent="0.25">
      <c r="A33" s="320"/>
      <c r="B33" s="321"/>
      <c r="C33" s="319" t="s">
        <v>291</v>
      </c>
      <c r="D33" s="325"/>
      <c r="E33" s="427"/>
      <c r="F33" s="427"/>
      <c r="G33" s="427"/>
      <c r="H33" s="430">
        <f>SUM(E33:G33)</f>
        <v>0</v>
      </c>
    </row>
    <row r="34" spans="1:8" s="318" customFormat="1" x14ac:dyDescent="0.25">
      <c r="A34" s="320"/>
      <c r="B34" s="321"/>
      <c r="C34" s="319" t="s">
        <v>292</v>
      </c>
      <c r="D34" s="325"/>
      <c r="E34" s="427"/>
      <c r="F34" s="427"/>
      <c r="G34" s="427"/>
      <c r="H34" s="430">
        <f>SUM(E34:G34)</f>
        <v>0</v>
      </c>
    </row>
    <row r="36" spans="1:8" x14ac:dyDescent="0.25">
      <c r="B36" s="321" t="s">
        <v>293</v>
      </c>
      <c r="E36" s="426">
        <f>+E38+E39+E40</f>
        <v>0</v>
      </c>
      <c r="F36" s="426">
        <f>+F38+F39+F40</f>
        <v>0</v>
      </c>
      <c r="G36" s="426">
        <f>+G38+G39+G40</f>
        <v>0</v>
      </c>
      <c r="H36" s="426">
        <f>+H38+H39+H40</f>
        <v>0</v>
      </c>
    </row>
    <row r="38" spans="1:8" x14ac:dyDescent="0.25">
      <c r="C38" s="319" t="s">
        <v>294</v>
      </c>
      <c r="H38" s="430">
        <f>SUM(E38:G38)</f>
        <v>0</v>
      </c>
    </row>
    <row r="39" spans="1:8" x14ac:dyDescent="0.25">
      <c r="C39" s="319" t="s">
        <v>295</v>
      </c>
      <c r="H39" s="430">
        <f>SUM(E39:G39)</f>
        <v>0</v>
      </c>
    </row>
    <row r="40" spans="1:8" x14ac:dyDescent="0.25">
      <c r="C40" s="319" t="s">
        <v>296</v>
      </c>
      <c r="H40" s="430">
        <f>SUM(E40:G40)</f>
        <v>0</v>
      </c>
    </row>
    <row r="42" spans="1:8" x14ac:dyDescent="0.25">
      <c r="B42" s="321" t="s">
        <v>297</v>
      </c>
      <c r="E42" s="426">
        <f>+E44+E45+E46+E47+E48+E49</f>
        <v>0</v>
      </c>
      <c r="F42" s="426">
        <f>+F44+F45+F46+F47+F48+F49</f>
        <v>0</v>
      </c>
      <c r="G42" s="426">
        <f>+G44+G45+G46+G47+G48+G49</f>
        <v>0</v>
      </c>
      <c r="H42" s="426">
        <f>+H44+H45+H46+H47+H48+H49</f>
        <v>0</v>
      </c>
    </row>
    <row r="44" spans="1:8" x14ac:dyDescent="0.25">
      <c r="C44" s="319" t="s">
        <v>298</v>
      </c>
      <c r="H44" s="430">
        <f>SUM(E44:G44)</f>
        <v>0</v>
      </c>
    </row>
    <row r="45" spans="1:8" x14ac:dyDescent="0.25">
      <c r="C45" s="319" t="s">
        <v>299</v>
      </c>
      <c r="H45" s="430">
        <f>SUM(E45:G45)</f>
        <v>0</v>
      </c>
    </row>
    <row r="46" spans="1:8" x14ac:dyDescent="0.25">
      <c r="C46" s="319" t="s">
        <v>300</v>
      </c>
      <c r="H46" s="430">
        <f>SUM(E46:G46)</f>
        <v>0</v>
      </c>
    </row>
    <row r="47" spans="1:8" x14ac:dyDescent="0.25">
      <c r="C47" s="319" t="s">
        <v>301</v>
      </c>
      <c r="H47" s="430">
        <f>SUM(E47:G47)</f>
        <v>0</v>
      </c>
    </row>
    <row r="48" spans="1:8" x14ac:dyDescent="0.25">
      <c r="C48" s="319" t="s">
        <v>302</v>
      </c>
      <c r="H48" s="430">
        <f>SUM(E48:G48)</f>
        <v>0</v>
      </c>
    </row>
    <row r="49" spans="1:9" x14ac:dyDescent="0.25">
      <c r="C49" s="319" t="s">
        <v>303</v>
      </c>
      <c r="H49" s="427">
        <v>0</v>
      </c>
    </row>
    <row r="51" spans="1:9" x14ac:dyDescent="0.25">
      <c r="A51" s="320" t="s">
        <v>304</v>
      </c>
      <c r="E51" s="428">
        <f>+E53+E109</f>
        <v>0</v>
      </c>
      <c r="F51" s="428">
        <f>+F53+F109</f>
        <v>516486790.05486417</v>
      </c>
      <c r="G51" s="428">
        <f t="shared" ref="G51" si="2">+G53+G109</f>
        <v>1857521808.8087144</v>
      </c>
      <c r="H51" s="428">
        <f>+H53+H109</f>
        <v>2374008598.8635783</v>
      </c>
      <c r="I51" s="327"/>
    </row>
    <row r="53" spans="1:9" x14ac:dyDescent="0.25">
      <c r="B53" s="321" t="s">
        <v>305</v>
      </c>
      <c r="E53" s="426">
        <f>+E55+E60+E66+E73+E79+E88+E92+E97+E107</f>
        <v>0</v>
      </c>
      <c r="F53" s="426">
        <f>+F55+F60+F66+F73+F79+F88+F92+F97+F107</f>
        <v>874947</v>
      </c>
      <c r="G53" s="426">
        <f>+G55+G60+G66+G73+G79+G88+G92+G97+G107</f>
        <v>1806654408.803952</v>
      </c>
      <c r="H53" s="426">
        <f>+H55+H60+H66+H73+H79+H88+H92+H97+H107</f>
        <v>1807529355.803952</v>
      </c>
    </row>
    <row r="54" spans="1:9" x14ac:dyDescent="0.25">
      <c r="E54" s="430"/>
      <c r="F54" s="430"/>
      <c r="G54" s="430"/>
      <c r="H54" s="430"/>
    </row>
    <row r="55" spans="1:9" x14ac:dyDescent="0.25">
      <c r="C55" s="319" t="s">
        <v>306</v>
      </c>
      <c r="E55" s="430">
        <f>SUM(E57:E58)</f>
        <v>0</v>
      </c>
      <c r="F55" s="430">
        <f t="shared" ref="F55:H55" si="3">SUM(F57:F58)</f>
        <v>0</v>
      </c>
      <c r="G55" s="430">
        <f t="shared" si="3"/>
        <v>70250224.00999999</v>
      </c>
      <c r="H55" s="430">
        <f t="shared" si="3"/>
        <v>70250224.00999999</v>
      </c>
    </row>
    <row r="56" spans="1:9" x14ac:dyDescent="0.25">
      <c r="E56" s="430"/>
      <c r="F56" s="430"/>
      <c r="G56" s="430"/>
      <c r="H56" s="430"/>
    </row>
    <row r="57" spans="1:9" x14ac:dyDescent="0.25">
      <c r="D57" s="325" t="s">
        <v>307</v>
      </c>
      <c r="E57" s="430">
        <v>0</v>
      </c>
      <c r="F57" s="430">
        <v>0</v>
      </c>
      <c r="G57" s="430">
        <f>+'DETALLE PROG. III'!D229+'DETALLE PROG. III'!D289+'DETALLE PROG. III'!D302</f>
        <v>43466418.519999996</v>
      </c>
      <c r="H57" s="430">
        <f>SUM(E57:G57)</f>
        <v>43466418.519999996</v>
      </c>
    </row>
    <row r="58" spans="1:9" x14ac:dyDescent="0.25">
      <c r="D58" s="325" t="s">
        <v>308</v>
      </c>
      <c r="E58" s="430"/>
      <c r="F58" s="430"/>
      <c r="G58" s="430">
        <f>+'DETALLE PROG. III'!D365</f>
        <v>26783805.490000002</v>
      </c>
      <c r="H58" s="430">
        <f>SUM(E58:G58)</f>
        <v>26783805.490000002</v>
      </c>
    </row>
    <row r="59" spans="1:9" x14ac:dyDescent="0.25">
      <c r="E59" s="430"/>
      <c r="F59" s="430"/>
      <c r="G59" s="430"/>
      <c r="H59" s="430"/>
    </row>
    <row r="60" spans="1:9" x14ac:dyDescent="0.25">
      <c r="C60" s="319" t="s">
        <v>309</v>
      </c>
      <c r="E60" s="430"/>
      <c r="F60" s="430"/>
      <c r="G60" s="430"/>
      <c r="H60" s="430">
        <f>SUM(E60:G60)</f>
        <v>0</v>
      </c>
    </row>
    <row r="61" spans="1:9" x14ac:dyDescent="0.25">
      <c r="E61" s="430"/>
      <c r="F61" s="430"/>
      <c r="G61" s="430"/>
      <c r="H61" s="430"/>
    </row>
    <row r="62" spans="1:9" x14ac:dyDescent="0.25">
      <c r="D62" s="325" t="s">
        <v>310</v>
      </c>
      <c r="E62" s="430"/>
      <c r="F62" s="430"/>
      <c r="G62" s="430"/>
      <c r="H62" s="430"/>
    </row>
    <row r="63" spans="1:9" x14ac:dyDescent="0.25">
      <c r="D63" s="325" t="s">
        <v>311</v>
      </c>
      <c r="E63" s="430"/>
      <c r="F63" s="430"/>
      <c r="G63" s="430"/>
      <c r="H63" s="430"/>
    </row>
    <row r="64" spans="1:9" x14ac:dyDescent="0.25">
      <c r="D64" s="325" t="s">
        <v>312</v>
      </c>
      <c r="E64" s="430"/>
      <c r="F64" s="430"/>
      <c r="G64" s="430"/>
      <c r="H64" s="430"/>
    </row>
    <row r="65" spans="3:8" x14ac:dyDescent="0.25">
      <c r="E65" s="430"/>
      <c r="F65" s="430"/>
      <c r="G65" s="430"/>
      <c r="H65" s="430"/>
    </row>
    <row r="66" spans="3:8" x14ac:dyDescent="0.25">
      <c r="C66" s="319" t="s">
        <v>313</v>
      </c>
      <c r="E66" s="430"/>
      <c r="F66" s="430"/>
      <c r="G66" s="430"/>
      <c r="H66" s="430">
        <f>SUM(E66:G66)</f>
        <v>0</v>
      </c>
    </row>
    <row r="67" spans="3:8" x14ac:dyDescent="0.25">
      <c r="E67" s="430"/>
      <c r="F67" s="430"/>
      <c r="G67" s="430"/>
      <c r="H67" s="430"/>
    </row>
    <row r="68" spans="3:8" x14ac:dyDescent="0.25">
      <c r="D68" s="325" t="s">
        <v>314</v>
      </c>
      <c r="E68" s="430"/>
      <c r="F68" s="430"/>
      <c r="G68" s="430"/>
      <c r="H68" s="430"/>
    </row>
    <row r="69" spans="3:8" x14ac:dyDescent="0.25">
      <c r="D69" s="325" t="s">
        <v>315</v>
      </c>
      <c r="E69" s="430"/>
      <c r="F69" s="430"/>
      <c r="G69" s="430"/>
      <c r="H69" s="430"/>
    </row>
    <row r="70" spans="3:8" x14ac:dyDescent="0.25">
      <c r="D70" s="325" t="s">
        <v>316</v>
      </c>
      <c r="E70" s="430"/>
      <c r="F70" s="430"/>
      <c r="G70" s="430"/>
      <c r="H70" s="430"/>
    </row>
    <row r="71" spans="3:8" x14ac:dyDescent="0.25">
      <c r="D71" s="325" t="s">
        <v>317</v>
      </c>
      <c r="E71" s="430"/>
      <c r="F71" s="430"/>
      <c r="G71" s="430"/>
      <c r="H71" s="430"/>
    </row>
    <row r="72" spans="3:8" x14ac:dyDescent="0.25">
      <c r="E72" s="430"/>
      <c r="F72" s="430"/>
      <c r="G72" s="430"/>
      <c r="H72" s="430"/>
    </row>
    <row r="73" spans="3:8" x14ac:dyDescent="0.25">
      <c r="C73" s="319" t="s">
        <v>318</v>
      </c>
      <c r="E73" s="430"/>
      <c r="F73" s="430"/>
      <c r="G73" s="430"/>
      <c r="H73" s="430">
        <f>SUM(E73:G73)</f>
        <v>0</v>
      </c>
    </row>
    <row r="74" spans="3:8" x14ac:dyDescent="0.25">
      <c r="E74" s="430"/>
      <c r="F74" s="430"/>
      <c r="G74" s="430"/>
      <c r="H74" s="430"/>
    </row>
    <row r="75" spans="3:8" x14ac:dyDescent="0.25">
      <c r="D75" s="325" t="s">
        <v>319</v>
      </c>
      <c r="E75" s="430"/>
      <c r="F75" s="430"/>
      <c r="G75" s="430"/>
      <c r="H75" s="430"/>
    </row>
    <row r="76" spans="3:8" x14ac:dyDescent="0.25">
      <c r="D76" s="325" t="s">
        <v>320</v>
      </c>
      <c r="E76" s="430"/>
      <c r="F76" s="430"/>
      <c r="G76" s="430"/>
      <c r="H76" s="430"/>
    </row>
    <row r="77" spans="3:8" x14ac:dyDescent="0.25">
      <c r="D77" s="325" t="s">
        <v>321</v>
      </c>
      <c r="E77" s="430"/>
      <c r="F77" s="430"/>
      <c r="G77" s="430"/>
      <c r="H77" s="430"/>
    </row>
    <row r="78" spans="3:8" x14ac:dyDescent="0.25">
      <c r="E78" s="430"/>
      <c r="F78" s="430"/>
      <c r="G78" s="430"/>
      <c r="H78" s="430"/>
    </row>
    <row r="79" spans="3:8" x14ac:dyDescent="0.25">
      <c r="C79" s="319" t="s">
        <v>322</v>
      </c>
      <c r="E79" s="430">
        <f>SUM(E81:E86)</f>
        <v>0</v>
      </c>
      <c r="F79" s="430">
        <f>SUM(F81:F86)</f>
        <v>874947</v>
      </c>
      <c r="G79" s="430">
        <f>SUM(G81:G86)</f>
        <v>1736404184.793952</v>
      </c>
      <c r="H79" s="430">
        <f>SUM(E79:G79)</f>
        <v>1737279131.793952</v>
      </c>
    </row>
    <row r="81" spans="1:8" x14ac:dyDescent="0.25">
      <c r="D81" s="325" t="s">
        <v>323</v>
      </c>
      <c r="F81" s="427">
        <f>+'0BJ PROGR. I-II Y III'!S377</f>
        <v>874947</v>
      </c>
      <c r="G81" s="427">
        <f>+'DETALLE PROG. III'!D36</f>
        <v>1736404184.793952</v>
      </c>
      <c r="H81" s="427">
        <f t="shared" ref="H81:H86" si="4">SUM(E81:G81)</f>
        <v>1737279131.793952</v>
      </c>
    </row>
    <row r="82" spans="1:8" x14ac:dyDescent="0.25">
      <c r="D82" s="325" t="s">
        <v>324</v>
      </c>
      <c r="H82" s="430">
        <f t="shared" si="4"/>
        <v>0</v>
      </c>
    </row>
    <row r="83" spans="1:8" x14ac:dyDescent="0.25">
      <c r="D83" s="325" t="s">
        <v>325</v>
      </c>
      <c r="H83" s="430">
        <f t="shared" si="4"/>
        <v>0</v>
      </c>
    </row>
    <row r="84" spans="1:8" x14ac:dyDescent="0.25">
      <c r="D84" s="325" t="s">
        <v>326</v>
      </c>
      <c r="H84" s="430">
        <f t="shared" si="4"/>
        <v>0</v>
      </c>
    </row>
    <row r="85" spans="1:8" x14ac:dyDescent="0.25">
      <c r="D85" s="325" t="s">
        <v>327</v>
      </c>
      <c r="H85" s="430">
        <f t="shared" si="4"/>
        <v>0</v>
      </c>
    </row>
    <row r="86" spans="1:8" x14ac:dyDescent="0.25">
      <c r="D86" s="325" t="s">
        <v>328</v>
      </c>
      <c r="H86" s="430">
        <f t="shared" si="4"/>
        <v>0</v>
      </c>
    </row>
    <row r="88" spans="1:8" x14ac:dyDescent="0.25">
      <c r="C88" s="319" t="s">
        <v>329</v>
      </c>
      <c r="E88" s="430">
        <f>+E90</f>
        <v>0</v>
      </c>
      <c r="F88" s="430">
        <f>+F90</f>
        <v>0</v>
      </c>
      <c r="G88" s="430">
        <f>+G90</f>
        <v>0</v>
      </c>
      <c r="H88" s="430">
        <f>+H90</f>
        <v>0</v>
      </c>
    </row>
    <row r="90" spans="1:8" x14ac:dyDescent="0.25">
      <c r="D90" s="325" t="s">
        <v>330</v>
      </c>
      <c r="H90" s="430">
        <f>SUM(E90:G90)</f>
        <v>0</v>
      </c>
    </row>
    <row r="92" spans="1:8" x14ac:dyDescent="0.25">
      <c r="C92" s="319" t="s">
        <v>331</v>
      </c>
      <c r="E92" s="430">
        <v>0</v>
      </c>
      <c r="F92" s="430">
        <v>0</v>
      </c>
      <c r="G92" s="430">
        <v>0</v>
      </c>
      <c r="H92" s="430">
        <f>SUM(E92:G92)</f>
        <v>0</v>
      </c>
    </row>
    <row r="94" spans="1:8" x14ac:dyDescent="0.25">
      <c r="D94" s="325" t="s">
        <v>332</v>
      </c>
      <c r="H94" s="427">
        <v>0</v>
      </c>
    </row>
    <row r="95" spans="1:8" x14ac:dyDescent="0.25">
      <c r="D95" s="325" t="s">
        <v>333</v>
      </c>
    </row>
    <row r="96" spans="1:8" x14ac:dyDescent="0.25">
      <c r="A96" s="320" t="s">
        <v>14</v>
      </c>
    </row>
    <row r="97" spans="2:8" x14ac:dyDescent="0.25">
      <c r="C97" s="319" t="s">
        <v>334</v>
      </c>
      <c r="E97" s="430">
        <v>0</v>
      </c>
      <c r="F97" s="430">
        <v>0</v>
      </c>
      <c r="G97" s="430">
        <v>0</v>
      </c>
      <c r="H97" s="430">
        <f>SUM(E97:G97)</f>
        <v>0</v>
      </c>
    </row>
    <row r="99" spans="2:8" x14ac:dyDescent="0.25">
      <c r="D99" s="325" t="s">
        <v>335</v>
      </c>
    </row>
    <row r="100" spans="2:8" x14ac:dyDescent="0.25">
      <c r="D100" s="325" t="s">
        <v>336</v>
      </c>
    </row>
    <row r="101" spans="2:8" x14ac:dyDescent="0.25">
      <c r="D101" s="325" t="s">
        <v>337</v>
      </c>
    </row>
    <row r="102" spans="2:8" x14ac:dyDescent="0.25">
      <c r="D102" s="325" t="s">
        <v>338</v>
      </c>
    </row>
    <row r="103" spans="2:8" x14ac:dyDescent="0.25">
      <c r="D103" s="325" t="s">
        <v>339</v>
      </c>
    </row>
    <row r="104" spans="2:8" x14ac:dyDescent="0.25">
      <c r="D104" s="325" t="s">
        <v>340</v>
      </c>
    </row>
    <row r="105" spans="2:8" x14ac:dyDescent="0.25">
      <c r="D105" s="325" t="s">
        <v>341</v>
      </c>
    </row>
    <row r="107" spans="2:8" x14ac:dyDescent="0.25">
      <c r="C107" s="319" t="s">
        <v>342</v>
      </c>
      <c r="E107" s="430">
        <v>0</v>
      </c>
      <c r="F107" s="430">
        <v>0</v>
      </c>
      <c r="G107" s="430">
        <v>0</v>
      </c>
      <c r="H107" s="430">
        <f>SUM(E107:G107)</f>
        <v>0</v>
      </c>
    </row>
    <row r="109" spans="2:8" x14ac:dyDescent="0.25">
      <c r="B109" s="321" t="s">
        <v>343</v>
      </c>
      <c r="E109" s="426">
        <f>+E111+E112+E113+E114+E115+E116</f>
        <v>0</v>
      </c>
      <c r="F109" s="426">
        <f>SUM(F111:F115)</f>
        <v>515611843.05486417</v>
      </c>
      <c r="G109" s="426">
        <f>SUM(G111:G115)</f>
        <v>50867400.004762329</v>
      </c>
      <c r="H109" s="426">
        <f>+H111+H112+H113+H114+H115+H116</f>
        <v>566479243.05962646</v>
      </c>
    </row>
    <row r="111" spans="2:8" x14ac:dyDescent="0.25">
      <c r="C111" s="319" t="s">
        <v>344</v>
      </c>
      <c r="E111" s="427">
        <v>0</v>
      </c>
      <c r="F111" s="427">
        <f>+'0BJ PROGR. I-II Y III'!Q377+'0BJ PROGR. I-II Y III'!R377+'0BJ PROGR. I-II Y III'!AD377</f>
        <v>487715277.95765895</v>
      </c>
      <c r="G111" s="427">
        <f>+'DETALLE PROG. III'!D236+'DETALLE PROG. III'!D297</f>
        <v>50867400.004762329</v>
      </c>
      <c r="H111" s="430">
        <f t="shared" ref="H111:H116" si="5">SUM(E111:G111)</f>
        <v>538582677.9624213</v>
      </c>
    </row>
    <row r="112" spans="2:8" x14ac:dyDescent="0.25">
      <c r="C112" s="319" t="s">
        <v>345</v>
      </c>
      <c r="F112" s="427">
        <f>+'0BJ PROGR. I-II Y III'!AC377</f>
        <v>599700</v>
      </c>
      <c r="H112" s="430">
        <f t="shared" si="5"/>
        <v>599700</v>
      </c>
    </row>
    <row r="113" spans="1:8" x14ac:dyDescent="0.25">
      <c r="C113" s="319" t="s">
        <v>346</v>
      </c>
      <c r="H113" s="430">
        <f t="shared" si="5"/>
        <v>0</v>
      </c>
    </row>
    <row r="114" spans="1:8" x14ac:dyDescent="0.25">
      <c r="C114" s="319" t="s">
        <v>347</v>
      </c>
      <c r="H114" s="430">
        <f t="shared" si="5"/>
        <v>0</v>
      </c>
    </row>
    <row r="115" spans="1:8" x14ac:dyDescent="0.25">
      <c r="C115" s="319" t="s">
        <v>348</v>
      </c>
      <c r="E115" s="427">
        <v>0</v>
      </c>
      <c r="F115" s="427">
        <f>+'0BJ PROGR. I-II Y III'!AF377</f>
        <v>27296865.09720521</v>
      </c>
      <c r="G115" s="427">
        <v>0</v>
      </c>
      <c r="H115" s="430">
        <f t="shared" si="5"/>
        <v>27296865.09720521</v>
      </c>
    </row>
    <row r="116" spans="1:8" x14ac:dyDescent="0.25">
      <c r="C116" s="319" t="s">
        <v>349</v>
      </c>
      <c r="H116" s="430">
        <f t="shared" si="5"/>
        <v>0</v>
      </c>
    </row>
    <row r="118" spans="1:8" x14ac:dyDescent="0.25">
      <c r="A118" s="320" t="s">
        <v>350</v>
      </c>
      <c r="E118" s="428">
        <f>+E120+E129+E137+E146+E165</f>
        <v>1373864088.8323708</v>
      </c>
      <c r="F118" s="428">
        <f>+F120+F129+F137+F146+F165</f>
        <v>212728810.35435021</v>
      </c>
      <c r="G118" s="428">
        <f>+G120+G129+G137+G146+G165</f>
        <v>49683852.939999998</v>
      </c>
      <c r="H118" s="428">
        <f>+H120+H129+H137+H146+H165</f>
        <v>1636276752.1267209</v>
      </c>
    </row>
    <row r="120" spans="1:8" x14ac:dyDescent="0.25">
      <c r="B120" s="321" t="s">
        <v>351</v>
      </c>
      <c r="E120" s="426">
        <f>+E122+E123+E124+E125+E126+E127</f>
        <v>1373864088.8323708</v>
      </c>
      <c r="F120" s="426">
        <f>+F122+F123+F124+F125+F126+F127</f>
        <v>2500000</v>
      </c>
      <c r="G120" s="426">
        <f>+G122+G123+G124+G125+G126+G127</f>
        <v>0</v>
      </c>
      <c r="H120" s="426">
        <f>+H122+H123+H124+H125+H126+H127</f>
        <v>1376364088.8323708</v>
      </c>
    </row>
    <row r="122" spans="1:8" x14ac:dyDescent="0.25">
      <c r="C122" s="319" t="s">
        <v>352</v>
      </c>
      <c r="G122" s="427">
        <v>0</v>
      </c>
      <c r="H122" s="430">
        <f t="shared" ref="H122:H127" si="6">SUM(E122:G122)</f>
        <v>0</v>
      </c>
    </row>
    <row r="123" spans="1:8" x14ac:dyDescent="0.25">
      <c r="C123" s="319" t="s">
        <v>353</v>
      </c>
      <c r="F123" s="427">
        <f>+'0BJ PROGR. I-II Y III'!AH377</f>
        <v>2500000</v>
      </c>
      <c r="G123" s="427">
        <v>0</v>
      </c>
      <c r="H123" s="430">
        <f t="shared" si="6"/>
        <v>2500000</v>
      </c>
    </row>
    <row r="124" spans="1:8" x14ac:dyDescent="0.25">
      <c r="C124" s="319" t="s">
        <v>354</v>
      </c>
      <c r="G124" s="427">
        <v>0</v>
      </c>
      <c r="H124" s="430">
        <f t="shared" si="6"/>
        <v>0</v>
      </c>
    </row>
    <row r="125" spans="1:8" x14ac:dyDescent="0.25">
      <c r="C125" s="319" t="s">
        <v>355</v>
      </c>
      <c r="H125" s="430">
        <f t="shared" si="6"/>
        <v>0</v>
      </c>
    </row>
    <row r="126" spans="1:8" x14ac:dyDescent="0.25">
      <c r="C126" s="319" t="s">
        <v>356</v>
      </c>
      <c r="H126" s="430">
        <f t="shared" si="6"/>
        <v>0</v>
      </c>
    </row>
    <row r="127" spans="1:8" x14ac:dyDescent="0.25">
      <c r="C127" s="319" t="s">
        <v>357</v>
      </c>
      <c r="E127" s="427">
        <f>+'0BJ PROGR. I-II Y III'!O377+0.01</f>
        <v>1373864088.8323708</v>
      </c>
      <c r="H127" s="430">
        <f t="shared" si="6"/>
        <v>1373864088.8323708</v>
      </c>
    </row>
    <row r="129" spans="2:8" x14ac:dyDescent="0.25">
      <c r="B129" s="321" t="s">
        <v>358</v>
      </c>
      <c r="E129" s="426">
        <f>+E131+E132+E133+E134+E135</f>
        <v>0</v>
      </c>
      <c r="F129" s="426">
        <f>+F131+F132+F133+F134+F135</f>
        <v>0</v>
      </c>
      <c r="G129" s="426">
        <f>+G131+G132+G133+G134+G135</f>
        <v>0</v>
      </c>
      <c r="H129" s="426">
        <f>+H131+H132+H133+H134+H135</f>
        <v>0</v>
      </c>
    </row>
    <row r="131" spans="2:8" x14ac:dyDescent="0.25">
      <c r="C131" s="319" t="s">
        <v>359</v>
      </c>
      <c r="H131" s="430">
        <f>SUM(E131:G131)</f>
        <v>0</v>
      </c>
    </row>
    <row r="132" spans="2:8" x14ac:dyDescent="0.25">
      <c r="C132" s="319" t="s">
        <v>360</v>
      </c>
      <c r="H132" s="430">
        <f>SUM(E132:G132)</f>
        <v>0</v>
      </c>
    </row>
    <row r="133" spans="2:8" x14ac:dyDescent="0.25">
      <c r="C133" s="319" t="s">
        <v>361</v>
      </c>
      <c r="F133" s="427">
        <f>+'0BJ PROGR. I-II Y III'!T377</f>
        <v>0</v>
      </c>
      <c r="H133" s="430">
        <f>SUM(E133:G133)</f>
        <v>0</v>
      </c>
    </row>
    <row r="134" spans="2:8" x14ac:dyDescent="0.25">
      <c r="C134" s="319" t="s">
        <v>362</v>
      </c>
      <c r="H134" s="430">
        <f>SUM(E134:G134)</f>
        <v>0</v>
      </c>
    </row>
    <row r="135" spans="2:8" x14ac:dyDescent="0.25">
      <c r="C135" s="319" t="s">
        <v>363</v>
      </c>
      <c r="H135" s="430">
        <f>SUM(E135:G135)</f>
        <v>0</v>
      </c>
    </row>
    <row r="137" spans="2:8" x14ac:dyDescent="0.25">
      <c r="B137" s="321" t="s">
        <v>364</v>
      </c>
      <c r="E137" s="426">
        <f>+E139+E140+E141+E142+E143+E144</f>
        <v>0</v>
      </c>
      <c r="F137" s="426">
        <f>+F139+F140+F141+F142+F143+F144</f>
        <v>75855884.701837972</v>
      </c>
      <c r="G137" s="426">
        <f>+G139+G140+G141+G142+G143+G144</f>
        <v>0</v>
      </c>
      <c r="H137" s="426">
        <f>+H139+H140+H141+H142+H143+H144</f>
        <v>75855884.701837972</v>
      </c>
    </row>
    <row r="139" spans="2:8" x14ac:dyDescent="0.25">
      <c r="C139" s="319" t="s">
        <v>365</v>
      </c>
      <c r="G139" s="427">
        <v>0</v>
      </c>
      <c r="H139" s="430">
        <f t="shared" ref="H139:H144" si="7">SUM(E139:G139)</f>
        <v>0</v>
      </c>
    </row>
    <row r="140" spans="2:8" x14ac:dyDescent="0.25">
      <c r="C140" s="319" t="s">
        <v>366</v>
      </c>
      <c r="F140" s="427">
        <f>+'0BJ PROGR. I-II Y III'!X377</f>
        <v>75855884.701837972</v>
      </c>
      <c r="G140" s="427">
        <v>0</v>
      </c>
      <c r="H140" s="430">
        <f t="shared" si="7"/>
        <v>75855884.701837972</v>
      </c>
    </row>
    <row r="141" spans="2:8" x14ac:dyDescent="0.25">
      <c r="C141" s="319" t="s">
        <v>367</v>
      </c>
      <c r="H141" s="430">
        <f t="shared" si="7"/>
        <v>0</v>
      </c>
    </row>
    <row r="142" spans="2:8" x14ac:dyDescent="0.25">
      <c r="C142" s="319" t="s">
        <v>368</v>
      </c>
      <c r="H142" s="430">
        <f t="shared" si="7"/>
        <v>0</v>
      </c>
    </row>
    <row r="143" spans="2:8" x14ac:dyDescent="0.25">
      <c r="C143" s="319" t="s">
        <v>369</v>
      </c>
      <c r="H143" s="430">
        <f t="shared" si="7"/>
        <v>0</v>
      </c>
    </row>
    <row r="144" spans="2:8" x14ac:dyDescent="0.25">
      <c r="C144" s="319" t="s">
        <v>370</v>
      </c>
      <c r="H144" s="430">
        <f t="shared" si="7"/>
        <v>0</v>
      </c>
    </row>
    <row r="146" spans="2:8" x14ac:dyDescent="0.25">
      <c r="B146" s="321" t="s">
        <v>371</v>
      </c>
      <c r="E146" s="426">
        <f>+E148+E153+E158+E159+E160+E161+E162+E163</f>
        <v>0</v>
      </c>
      <c r="F146" s="426">
        <f>+F148+F153+F158+F159+F160+F161+F162+F163</f>
        <v>0</v>
      </c>
      <c r="G146" s="426">
        <f>+G148+G153+G158+G159+G160+G161+G162+G163</f>
        <v>0</v>
      </c>
      <c r="H146" s="426">
        <f>+H148+H153+H158+H159+H160+H161+H162+H163</f>
        <v>0</v>
      </c>
    </row>
    <row r="148" spans="2:8" x14ac:dyDescent="0.25">
      <c r="C148" s="319" t="s">
        <v>372</v>
      </c>
      <c r="G148" s="427">
        <v>0</v>
      </c>
      <c r="H148" s="430">
        <f>SUM(E148:G148)</f>
        <v>0</v>
      </c>
    </row>
    <row r="150" spans="2:8" x14ac:dyDescent="0.25">
      <c r="D150" s="325" t="s">
        <v>373</v>
      </c>
    </row>
    <row r="151" spans="2:8" x14ac:dyDescent="0.25">
      <c r="D151" s="325" t="s">
        <v>374</v>
      </c>
    </row>
    <row r="153" spans="2:8" x14ac:dyDescent="0.25">
      <c r="C153" s="319" t="s">
        <v>375</v>
      </c>
      <c r="H153" s="430">
        <f>SUM(E153:G153)</f>
        <v>0</v>
      </c>
    </row>
    <row r="155" spans="2:8" x14ac:dyDescent="0.25">
      <c r="D155" s="325" t="s">
        <v>376</v>
      </c>
    </row>
    <row r="156" spans="2:8" x14ac:dyDescent="0.25">
      <c r="D156" s="325" t="s">
        <v>377</v>
      </c>
    </row>
    <row r="158" spans="2:8" x14ac:dyDescent="0.25">
      <c r="C158" s="319" t="s">
        <v>378</v>
      </c>
      <c r="H158" s="430">
        <f t="shared" ref="H158:H163" si="8">SUM(E158:G158)</f>
        <v>0</v>
      </c>
    </row>
    <row r="159" spans="2:8" x14ac:dyDescent="0.25">
      <c r="C159" s="319" t="s">
        <v>379</v>
      </c>
      <c r="H159" s="430">
        <f t="shared" si="8"/>
        <v>0</v>
      </c>
    </row>
    <row r="160" spans="2:8" x14ac:dyDescent="0.25">
      <c r="C160" s="319" t="s">
        <v>380</v>
      </c>
      <c r="H160" s="430">
        <f t="shared" si="8"/>
        <v>0</v>
      </c>
    </row>
    <row r="161" spans="2:8" x14ac:dyDescent="0.25">
      <c r="C161" s="319" t="s">
        <v>381</v>
      </c>
      <c r="H161" s="430">
        <f t="shared" si="8"/>
        <v>0</v>
      </c>
    </row>
    <row r="162" spans="2:8" x14ac:dyDescent="0.25">
      <c r="C162" s="319" t="s">
        <v>382</v>
      </c>
      <c r="H162" s="430">
        <f t="shared" si="8"/>
        <v>0</v>
      </c>
    </row>
    <row r="163" spans="2:8" x14ac:dyDescent="0.25">
      <c r="C163" s="319" t="s">
        <v>383</v>
      </c>
      <c r="H163" s="430">
        <f t="shared" si="8"/>
        <v>0</v>
      </c>
    </row>
    <row r="165" spans="2:8" x14ac:dyDescent="0.25">
      <c r="B165" s="321" t="s">
        <v>384</v>
      </c>
      <c r="E165" s="426">
        <f>+E167+E169+E176+E177+E178+E179+E180</f>
        <v>0</v>
      </c>
      <c r="F165" s="426">
        <f>+F167+F169+F176+F177+F178+F179+F180</f>
        <v>134372925.65251225</v>
      </c>
      <c r="G165" s="426">
        <f>+G167+G169+G176+G177+G178+G179+G180</f>
        <v>49683852.939999998</v>
      </c>
      <c r="H165" s="426">
        <f>+H167+H169+H176+H177+H178+H179+H180</f>
        <v>184056778.59251225</v>
      </c>
    </row>
    <row r="167" spans="2:8" x14ac:dyDescent="0.25">
      <c r="C167" s="319" t="s">
        <v>385</v>
      </c>
      <c r="H167" s="430">
        <f>SUM(E167:G167)</f>
        <v>0</v>
      </c>
    </row>
    <row r="169" spans="2:8" x14ac:dyDescent="0.25">
      <c r="C169" s="319" t="s">
        <v>386</v>
      </c>
      <c r="H169" s="430">
        <f>SUM(E169:G169)</f>
        <v>0</v>
      </c>
    </row>
    <row r="171" spans="2:8" x14ac:dyDescent="0.25">
      <c r="D171" s="325" t="s">
        <v>387</v>
      </c>
    </row>
    <row r="172" spans="2:8" x14ac:dyDescent="0.25">
      <c r="D172" s="325" t="s">
        <v>388</v>
      </c>
    </row>
    <row r="173" spans="2:8" x14ac:dyDescent="0.25">
      <c r="D173" s="325" t="s">
        <v>389</v>
      </c>
    </row>
    <row r="174" spans="2:8" x14ac:dyDescent="0.25">
      <c r="D174" s="325" t="s">
        <v>390</v>
      </c>
    </row>
    <row r="176" spans="2:8" x14ac:dyDescent="0.25">
      <c r="C176" s="319" t="s">
        <v>391</v>
      </c>
      <c r="H176" s="430">
        <f>SUM(E176:G176)</f>
        <v>0</v>
      </c>
    </row>
    <row r="177" spans="1:8" ht="12.75" customHeight="1" x14ac:dyDescent="0.25">
      <c r="C177" s="319" t="s">
        <v>392</v>
      </c>
      <c r="H177" s="430">
        <f>SUM(E177:G177)</f>
        <v>0</v>
      </c>
    </row>
    <row r="178" spans="1:8" ht="12.75" customHeight="1" x14ac:dyDescent="0.25">
      <c r="C178" s="319" t="s">
        <v>393</v>
      </c>
      <c r="H178" s="430">
        <f>SUM(E178:G178)</f>
        <v>0</v>
      </c>
    </row>
    <row r="179" spans="1:8" ht="12.75" customHeight="1" x14ac:dyDescent="0.25">
      <c r="C179" s="319" t="s">
        <v>394</v>
      </c>
      <c r="H179" s="430">
        <f>SUM(E179:G179)</f>
        <v>0</v>
      </c>
    </row>
    <row r="180" spans="1:8" x14ac:dyDescent="0.25">
      <c r="C180" s="319" t="s">
        <v>395</v>
      </c>
      <c r="E180" s="427">
        <v>0</v>
      </c>
      <c r="F180" s="427">
        <f>+'0BJ PROGR. I-II Y III'!AB377</f>
        <v>134372925.65251225</v>
      </c>
      <c r="G180" s="427">
        <f>+'DETALLE PROG. III'!D335+'0BJ PROGR. I-II Y III'!AI377</f>
        <v>49683852.939999998</v>
      </c>
      <c r="H180" s="430">
        <f>SUM(E180:G180)</f>
        <v>184056778.59251225</v>
      </c>
    </row>
    <row r="182" spans="1:8" x14ac:dyDescent="0.25">
      <c r="A182" s="320" t="s">
        <v>396</v>
      </c>
      <c r="E182" s="427">
        <v>0</v>
      </c>
      <c r="F182" s="427">
        <v>0</v>
      </c>
      <c r="G182" s="427">
        <f>+'DETALLE PROG. III'!D381</f>
        <v>11200000</v>
      </c>
      <c r="H182" s="428">
        <f>SUM(E182:G182)</f>
        <v>11200000</v>
      </c>
    </row>
    <row r="183" spans="1:8" x14ac:dyDescent="0.25">
      <c r="A183" s="322"/>
      <c r="B183" s="323"/>
      <c r="C183" s="324"/>
      <c r="D183" s="326"/>
      <c r="E183" s="429"/>
      <c r="F183" s="429"/>
      <c r="G183" s="429"/>
      <c r="H183" s="429"/>
    </row>
  </sheetData>
  <mergeCells count="5">
    <mergeCell ref="A4:H4"/>
    <mergeCell ref="A6:H6"/>
    <mergeCell ref="A1:H1"/>
    <mergeCell ref="A2:H2"/>
    <mergeCell ref="A3:H3"/>
  </mergeCells>
  <printOptions horizontalCentered="1"/>
  <pageMargins left="0.39370078740157483" right="0.39370078740157483" top="0.59055118110236227" bottom="0.78740157480314965" header="0.39370078740157483" footer="0.98425196850393704"/>
  <pageSetup scale="85" orientation="portrait" r:id="rId1"/>
  <headerFooter alignWithMargins="0">
    <oddHeader xml:space="preserve">&amp;R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9"/>
  <sheetViews>
    <sheetView zoomScale="96" zoomScaleNormal="96" zoomScaleSheetLayoutView="100" workbookViewId="0">
      <selection activeCell="P10" sqref="P10"/>
    </sheetView>
  </sheetViews>
  <sheetFormatPr baseColWidth="10" defaultColWidth="11.42578125" defaultRowHeight="12" customHeight="1" x14ac:dyDescent="0.2"/>
  <cols>
    <col min="1" max="1" width="7.28515625" style="3" customWidth="1"/>
    <col min="2" max="2" width="1.7109375" style="3" hidden="1" customWidth="1"/>
    <col min="3" max="3" width="24.85546875" style="4" customWidth="1"/>
    <col min="4" max="4" width="16.85546875" style="3" customWidth="1"/>
    <col min="5" max="5" width="7.85546875" style="42" hidden="1" customWidth="1"/>
    <col min="6" max="6" width="15.7109375" style="3" customWidth="1"/>
    <col min="7" max="7" width="7.7109375" style="42" hidden="1" customWidth="1"/>
    <col min="8" max="8" width="15.7109375" style="3" customWidth="1"/>
    <col min="9" max="9" width="7.42578125" style="42" hidden="1" customWidth="1"/>
    <col min="10" max="10" width="15.7109375" style="3" customWidth="1"/>
    <col min="11" max="11" width="8" style="42" customWidth="1"/>
    <col min="12" max="12" width="11.7109375" style="1" bestFit="1" customWidth="1"/>
    <col min="13" max="13" width="15.140625" style="172" bestFit="1" customWidth="1"/>
    <col min="14" max="14" width="11.42578125" style="172"/>
    <col min="15" max="16384" width="11.42578125" style="1"/>
  </cols>
  <sheetData>
    <row r="1" spans="1:14" ht="15" customHeight="1" x14ac:dyDescent="0.2">
      <c r="A1" s="803" t="s">
        <v>0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</row>
    <row r="2" spans="1:14" ht="15" customHeight="1" x14ac:dyDescent="0.2">
      <c r="A2" s="803" t="s">
        <v>1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</row>
    <row r="3" spans="1:14" ht="15" customHeight="1" x14ac:dyDescent="0.2">
      <c r="A3" s="805" t="str">
        <f>INGRESOS!$A$3</f>
        <v>PRESUPUESTO ORDINARIO 2023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</row>
    <row r="4" spans="1:14" ht="15" customHeight="1" x14ac:dyDescent="0.2">
      <c r="A4" s="805" t="s">
        <v>397</v>
      </c>
      <c r="B4" s="805"/>
      <c r="C4" s="805"/>
      <c r="D4" s="805"/>
      <c r="E4" s="805"/>
      <c r="F4" s="805"/>
      <c r="G4" s="805"/>
      <c r="H4" s="805"/>
      <c r="I4" s="805"/>
      <c r="J4" s="805"/>
      <c r="K4" s="805"/>
    </row>
    <row r="5" spans="1:14" ht="15" customHeight="1" x14ac:dyDescent="0.2">
      <c r="A5" s="15"/>
      <c r="B5" s="15"/>
      <c r="C5" s="15"/>
    </row>
    <row r="6" spans="1:14" ht="15" customHeight="1" x14ac:dyDescent="0.2">
      <c r="A6" s="15"/>
      <c r="B6" s="15"/>
      <c r="C6" s="15"/>
    </row>
    <row r="7" spans="1:14" ht="30" customHeight="1" x14ac:dyDescent="0.2">
      <c r="A7" s="823" t="s">
        <v>398</v>
      </c>
      <c r="B7" s="823"/>
      <c r="C7" s="823"/>
      <c r="D7" s="823"/>
      <c r="E7" s="823"/>
      <c r="F7" s="823"/>
      <c r="G7" s="823"/>
      <c r="H7" s="823"/>
      <c r="I7" s="823"/>
      <c r="J7" s="823"/>
      <c r="K7" s="823"/>
    </row>
    <row r="8" spans="1:14" ht="59.25" customHeight="1" thickBot="1" x14ac:dyDescent="0.3">
      <c r="A8" s="443" t="s">
        <v>399</v>
      </c>
      <c r="B8" s="444"/>
      <c r="C8" s="445" t="s">
        <v>400</v>
      </c>
      <c r="D8" s="445" t="s">
        <v>184</v>
      </c>
      <c r="E8" s="446" t="s">
        <v>188</v>
      </c>
      <c r="F8" s="445" t="s">
        <v>401</v>
      </c>
      <c r="G8" s="446" t="s">
        <v>188</v>
      </c>
      <c r="H8" s="445" t="s">
        <v>186</v>
      </c>
      <c r="I8" s="446" t="s">
        <v>188</v>
      </c>
      <c r="J8" s="445" t="s">
        <v>402</v>
      </c>
      <c r="K8" s="446" t="s">
        <v>188</v>
      </c>
    </row>
    <row r="9" spans="1:14" s="2" customFormat="1" ht="15" customHeight="1" thickBot="1" x14ac:dyDescent="0.3">
      <c r="A9" s="447"/>
      <c r="B9" s="447"/>
      <c r="C9" s="448" t="s">
        <v>187</v>
      </c>
      <c r="D9" s="449">
        <f t="shared" ref="D9:I9" si="0">+D12+D50+D111+D151+D158+D192+D236+D274+D321</f>
        <v>1373864088.8223708</v>
      </c>
      <c r="E9" s="450">
        <f t="shared" si="0"/>
        <v>0.34163100668280122</v>
      </c>
      <c r="F9" s="449">
        <f t="shared" si="0"/>
        <v>729215600.41921449</v>
      </c>
      <c r="G9" s="450">
        <f t="shared" si="0"/>
        <v>0.1813299158824066</v>
      </c>
      <c r="H9" s="449">
        <f t="shared" si="0"/>
        <v>1918405661.7487142</v>
      </c>
      <c r="I9" s="450">
        <f t="shared" si="0"/>
        <v>0.47703907743230545</v>
      </c>
      <c r="J9" s="449">
        <f>+J12+J50+J111+J151+J158+J192+J236+J274+J321+0.01</f>
        <v>4021485351.0002995</v>
      </c>
      <c r="K9" s="451">
        <f>+K12+K50+K111+K151+K159+K159+K192</f>
        <v>0.8294206193491741</v>
      </c>
      <c r="M9" s="722"/>
      <c r="N9" s="722"/>
    </row>
    <row r="10" spans="1:14" ht="15" customHeight="1" x14ac:dyDescent="0.2">
      <c r="D10" s="9"/>
      <c r="E10" s="9"/>
      <c r="F10" s="9"/>
      <c r="G10" s="9"/>
      <c r="H10" s="9"/>
      <c r="I10" s="9"/>
      <c r="J10" s="9"/>
    </row>
    <row r="11" spans="1:14" ht="15" customHeight="1" x14ac:dyDescent="0.2">
      <c r="H11" s="9">
        <f>+'CLAS.FUNCIONAL'!G9</f>
        <v>1918405661.7487144</v>
      </c>
      <c r="J11" s="9"/>
    </row>
    <row r="12" spans="1:14" ht="15" customHeight="1" x14ac:dyDescent="0.2">
      <c r="A12" s="5">
        <v>0</v>
      </c>
      <c r="B12" s="5"/>
      <c r="C12" s="8" t="s">
        <v>190</v>
      </c>
      <c r="D12" s="32">
        <f t="shared" ref="D12:K12" si="1">+D15+D21+D27+D33+D37+D43</f>
        <v>922619296.41203904</v>
      </c>
      <c r="E12" s="43">
        <f t="shared" si="1"/>
        <v>0.22942251826990936</v>
      </c>
      <c r="F12" s="32">
        <f t="shared" si="1"/>
        <v>348349155.8183741</v>
      </c>
      <c r="G12" s="43">
        <f t="shared" si="1"/>
        <v>8.662201286689411E-2</v>
      </c>
      <c r="H12" s="32">
        <f t="shared" si="1"/>
        <v>499143079.95333713</v>
      </c>
      <c r="I12" s="43">
        <f t="shared" si="1"/>
        <v>0.12411908446444567</v>
      </c>
      <c r="J12" s="32">
        <f>+J15+J21+J27+J33+J37+J43</f>
        <v>1770111532.1837502</v>
      </c>
      <c r="K12" s="43">
        <f t="shared" si="1"/>
        <v>0.44016361560124911</v>
      </c>
      <c r="L12" s="172"/>
    </row>
    <row r="13" spans="1:14" ht="15" customHeight="1" x14ac:dyDescent="0.2">
      <c r="D13" s="9"/>
      <c r="F13" s="9"/>
      <c r="H13" s="9">
        <f>+'EGRESOS X PARTI'!D12</f>
        <v>499143079.95333719</v>
      </c>
      <c r="L13" s="172"/>
    </row>
    <row r="14" spans="1:14" ht="15" customHeight="1" x14ac:dyDescent="0.2">
      <c r="F14" s="9"/>
      <c r="H14" s="9"/>
      <c r="J14" s="9"/>
      <c r="L14" s="172"/>
    </row>
    <row r="15" spans="1:14" ht="15" customHeight="1" x14ac:dyDescent="0.2">
      <c r="A15" s="5" t="s">
        <v>403</v>
      </c>
      <c r="B15" s="5"/>
      <c r="C15" s="8" t="s">
        <v>404</v>
      </c>
      <c r="D15" s="32">
        <f>+'0BJ PROGR. I-II Y III'!O14</f>
        <v>410885268.5</v>
      </c>
      <c r="E15" s="43">
        <f>SUM(E16:E20)</f>
        <v>0.10217251404329918</v>
      </c>
      <c r="F15" s="32">
        <f>+'0BJ PROGR. I-II Y III'!AJ14</f>
        <v>168822347.56</v>
      </c>
      <c r="G15" s="43">
        <f>SUM(G16:G20)</f>
        <v>4.1980097606971849E-2</v>
      </c>
      <c r="H15" s="32">
        <f>+'DETALLE PROG. III'!D39+'DETALLE PROG. III'!D238</f>
        <v>276762485.80674803</v>
      </c>
      <c r="I15" s="43">
        <f>SUM(I16:I20)</f>
        <v>6.8820960826801558E-2</v>
      </c>
      <c r="J15" s="32">
        <f>SUM(J16:J20)</f>
        <v>856470101.86674798</v>
      </c>
      <c r="K15" s="43">
        <f>SUM(K16:K20)</f>
        <v>0.21297357247707258</v>
      </c>
      <c r="L15" s="172"/>
    </row>
    <row r="16" spans="1:14" ht="15" customHeight="1" x14ac:dyDescent="0.2">
      <c r="A16" s="10" t="s">
        <v>405</v>
      </c>
      <c r="B16" s="10"/>
      <c r="C16" s="4" t="s">
        <v>406</v>
      </c>
      <c r="D16" s="9">
        <f>+'0BJ PROGR. I-II Y III'!O15</f>
        <v>407274592.5</v>
      </c>
      <c r="E16" s="42">
        <f>+D16/J353*100%</f>
        <v>0.10127466767936753</v>
      </c>
      <c r="F16" s="9">
        <f>+'0BJ PROGR. I-II Y III'!AJ15</f>
        <v>168822347.56</v>
      </c>
      <c r="G16" s="42">
        <f t="shared" ref="G16:G32" si="2">+F16/$J$353*100%</f>
        <v>4.1980097606971849E-2</v>
      </c>
      <c r="H16" s="9">
        <f>+'DETALLE PROG. III'!D40+'DETALLE PROG. III'!D239</f>
        <v>266762485.806748</v>
      </c>
      <c r="I16" s="42">
        <f>+H16/$J$353*100%</f>
        <v>6.6334317428358602E-2</v>
      </c>
      <c r="J16" s="9">
        <f t="shared" ref="J16:K20" si="3">+D16+F16+H16</f>
        <v>842859425.86674798</v>
      </c>
      <c r="K16" s="42">
        <f t="shared" si="3"/>
        <v>0.20958908271469798</v>
      </c>
      <c r="L16" s="172"/>
    </row>
    <row r="17" spans="1:12" ht="15" customHeight="1" x14ac:dyDescent="0.2">
      <c r="A17" s="10" t="s">
        <v>407</v>
      </c>
      <c r="B17" s="10"/>
      <c r="C17" s="4" t="s">
        <v>408</v>
      </c>
      <c r="D17" s="9">
        <f>+'0BJ PROGR. I-II Y III'!O16</f>
        <v>0</v>
      </c>
      <c r="E17" s="42">
        <f>+D17/$J$353*100%</f>
        <v>0</v>
      </c>
      <c r="F17" s="9">
        <f>+'0BJ PROGR. I-II Y III'!AJ16</f>
        <v>0</v>
      </c>
      <c r="G17" s="42">
        <f t="shared" si="2"/>
        <v>0</v>
      </c>
      <c r="H17" s="9">
        <f>+'0BJ PROGR. I-II Y III'!AL16</f>
        <v>5000000</v>
      </c>
      <c r="I17" s="42">
        <f>+H17/$J$353*100%</f>
        <v>1.2433216992214845E-3</v>
      </c>
      <c r="J17" s="9">
        <f t="shared" si="3"/>
        <v>5000000</v>
      </c>
      <c r="K17" s="42">
        <f t="shared" si="3"/>
        <v>1.2433216992214845E-3</v>
      </c>
      <c r="L17" s="172"/>
    </row>
    <row r="18" spans="1:12" ht="15" customHeight="1" x14ac:dyDescent="0.2">
      <c r="A18" s="10" t="s">
        <v>409</v>
      </c>
      <c r="B18" s="10"/>
      <c r="C18" s="4" t="s">
        <v>410</v>
      </c>
      <c r="D18" s="9">
        <f>+'0BJ PROGR. I-II Y III'!O17</f>
        <v>0</v>
      </c>
      <c r="E18" s="42">
        <f>+D18/$J$353*100%</f>
        <v>0</v>
      </c>
      <c r="F18" s="9">
        <f>+'0BJ PROGR. I-II Y III'!AJ17</f>
        <v>0</v>
      </c>
      <c r="G18" s="42">
        <f t="shared" si="2"/>
        <v>0</v>
      </c>
      <c r="H18" s="9">
        <f>+'0BJ PROGR. I-II Y III'!AL17</f>
        <v>0</v>
      </c>
      <c r="I18" s="42">
        <f>+H18/$J$353*100%</f>
        <v>0</v>
      </c>
      <c r="J18" s="9">
        <f t="shared" si="3"/>
        <v>0</v>
      </c>
      <c r="K18" s="42">
        <f t="shared" si="3"/>
        <v>0</v>
      </c>
      <c r="L18" s="172"/>
    </row>
    <row r="19" spans="1:12" ht="15" customHeight="1" x14ac:dyDescent="0.2">
      <c r="A19" s="10" t="s">
        <v>411</v>
      </c>
      <c r="B19" s="10"/>
      <c r="C19" s="4" t="s">
        <v>412</v>
      </c>
      <c r="D19" s="9">
        <f>+'0BJ PROGR. I-II Y III'!O18</f>
        <v>0</v>
      </c>
      <c r="E19" s="42">
        <f>+D19/$J$353*100%</f>
        <v>0</v>
      </c>
      <c r="F19" s="9">
        <f>+'0BJ PROGR. I-II Y III'!AJ18</f>
        <v>0</v>
      </c>
      <c r="G19" s="42">
        <f t="shared" si="2"/>
        <v>0</v>
      </c>
      <c r="H19" s="9">
        <f>+'0BJ PROGR. I-II Y III'!AL18</f>
        <v>0</v>
      </c>
      <c r="I19" s="42">
        <f>+H19/$J$353*100%</f>
        <v>0</v>
      </c>
      <c r="J19" s="9">
        <f t="shared" si="3"/>
        <v>0</v>
      </c>
      <c r="K19" s="42">
        <f t="shared" si="3"/>
        <v>0</v>
      </c>
      <c r="L19" s="172"/>
    </row>
    <row r="20" spans="1:12" ht="15" customHeight="1" x14ac:dyDescent="0.2">
      <c r="A20" s="10" t="s">
        <v>413</v>
      </c>
      <c r="B20" s="10"/>
      <c r="C20" s="4" t="s">
        <v>414</v>
      </c>
      <c r="D20" s="9">
        <f>+'0BJ PROGR. I-II Y III'!O19</f>
        <v>3610676</v>
      </c>
      <c r="E20" s="42">
        <f>+D20/$J$353*100%</f>
        <v>8.9784636393164653E-4</v>
      </c>
      <c r="F20" s="9">
        <f>+'0BJ PROGR. I-II Y III'!AJ19</f>
        <v>0</v>
      </c>
      <c r="G20" s="42">
        <f t="shared" si="2"/>
        <v>0</v>
      </c>
      <c r="H20" s="9">
        <f>+'0BJ PROGR. I-II Y III'!AL19</f>
        <v>5000000</v>
      </c>
      <c r="I20" s="42">
        <f>+H20/$J$353*100%</f>
        <v>1.2433216992214845E-3</v>
      </c>
      <c r="J20" s="9">
        <f t="shared" si="3"/>
        <v>8610676</v>
      </c>
      <c r="K20" s="42">
        <f t="shared" si="3"/>
        <v>2.1411680631531309E-3</v>
      </c>
      <c r="L20" s="172"/>
    </row>
    <row r="21" spans="1:12" ht="15" customHeight="1" x14ac:dyDescent="0.2">
      <c r="A21" s="5" t="s">
        <v>415</v>
      </c>
      <c r="B21" s="5"/>
      <c r="C21" s="8" t="s">
        <v>416</v>
      </c>
      <c r="D21" s="32">
        <f>+'0BJ PROGR. I-II Y III'!O20</f>
        <v>31188071</v>
      </c>
      <c r="E21" s="43">
        <f>SUM(E22:E26)</f>
        <v>7.7553610862320602E-3</v>
      </c>
      <c r="F21" s="32">
        <f>+'0BJ PROGR. I-II Y III'!AJ20</f>
        <v>1490750</v>
      </c>
      <c r="G21" s="42">
        <f t="shared" si="2"/>
        <v>3.706963646228856E-4</v>
      </c>
      <c r="H21" s="32">
        <f>+'0BJ PROGR. I-II Y III'!AL20</f>
        <v>11408138</v>
      </c>
      <c r="I21" s="43">
        <f>SUM(I22:I26)</f>
        <v>2.8367971046226372E-3</v>
      </c>
      <c r="J21" s="32">
        <f>SUM(J22:J26)</f>
        <v>44086959</v>
      </c>
      <c r="K21" s="43">
        <f>SUM(K22:K26)</f>
        <v>1.0962854555477583E-2</v>
      </c>
      <c r="L21" s="172"/>
    </row>
    <row r="22" spans="1:12" ht="15" customHeight="1" x14ac:dyDescent="0.2">
      <c r="A22" s="10" t="s">
        <v>417</v>
      </c>
      <c r="B22" s="10"/>
      <c r="C22" s="4" t="s">
        <v>418</v>
      </c>
      <c r="D22" s="9">
        <f>+'0BJ PROGR. I-II Y III'!O21</f>
        <v>0</v>
      </c>
      <c r="E22" s="42">
        <f>+D22/$J$353*100%</f>
        <v>0</v>
      </c>
      <c r="F22" s="9">
        <f>+'0BJ PROGR. I-II Y III'!AJ21</f>
        <v>0</v>
      </c>
      <c r="G22" s="42">
        <f t="shared" si="2"/>
        <v>0</v>
      </c>
      <c r="H22" s="9">
        <f>+'0BJ PROGR. I-II Y III'!AL21</f>
        <v>10000000</v>
      </c>
      <c r="I22" s="42">
        <f>+H22/$J$353*100%</f>
        <v>2.4866433984429689E-3</v>
      </c>
      <c r="J22" s="9">
        <f t="shared" ref="J22:K26" si="4">+D22+F22+H22</f>
        <v>10000000</v>
      </c>
      <c r="K22" s="42">
        <f t="shared" si="4"/>
        <v>2.4866433984429689E-3</v>
      </c>
      <c r="L22" s="172"/>
    </row>
    <row r="23" spans="1:12" ht="15" customHeight="1" x14ac:dyDescent="0.2">
      <c r="A23" s="10" t="s">
        <v>419</v>
      </c>
      <c r="B23" s="10"/>
      <c r="C23" s="4" t="s">
        <v>420</v>
      </c>
      <c r="D23" s="9">
        <f>+'0BJ PROGR. I-II Y III'!O22</f>
        <v>0</v>
      </c>
      <c r="E23" s="42">
        <f>+D23/$J$353*100%</f>
        <v>0</v>
      </c>
      <c r="F23" s="9">
        <f>+'0BJ PROGR. I-II Y III'!AJ22</f>
        <v>0</v>
      </c>
      <c r="G23" s="42">
        <f t="shared" si="2"/>
        <v>0</v>
      </c>
      <c r="H23" s="9">
        <f>+'0BJ PROGR. I-II Y III'!AL22</f>
        <v>0</v>
      </c>
      <c r="I23" s="42">
        <f>+H23/$J$353*100%</f>
        <v>0</v>
      </c>
      <c r="J23" s="9">
        <f t="shared" si="4"/>
        <v>0</v>
      </c>
      <c r="K23" s="42">
        <f t="shared" si="4"/>
        <v>0</v>
      </c>
      <c r="L23" s="172"/>
    </row>
    <row r="24" spans="1:12" ht="15" customHeight="1" x14ac:dyDescent="0.2">
      <c r="A24" s="10" t="s">
        <v>421</v>
      </c>
      <c r="B24" s="10"/>
      <c r="C24" s="4" t="s">
        <v>422</v>
      </c>
      <c r="D24" s="9">
        <f>+'0BJ PROGR. I-II Y III'!O23</f>
        <v>0</v>
      </c>
      <c r="E24" s="42">
        <f>+D24/$J$353*100%</f>
        <v>0</v>
      </c>
      <c r="F24" s="9">
        <f>+'0BJ PROGR. I-II Y III'!AJ23</f>
        <v>0</v>
      </c>
      <c r="G24" s="42">
        <f t="shared" si="2"/>
        <v>0</v>
      </c>
      <c r="H24" s="9">
        <f>+'0BJ PROGR. I-II Y III'!AL23</f>
        <v>0</v>
      </c>
      <c r="I24" s="42">
        <f>+H24/$J$353*100%</f>
        <v>0</v>
      </c>
      <c r="J24" s="9">
        <f t="shared" si="4"/>
        <v>0</v>
      </c>
      <c r="K24" s="42">
        <f t="shared" si="4"/>
        <v>0</v>
      </c>
      <c r="L24" s="172"/>
    </row>
    <row r="25" spans="1:12" ht="15" customHeight="1" x14ac:dyDescent="0.2">
      <c r="A25" s="10" t="s">
        <v>423</v>
      </c>
      <c r="B25" s="10"/>
      <c r="C25" s="4" t="s">
        <v>424</v>
      </c>
      <c r="D25" s="9">
        <f>+'0BJ PROGR. I-II Y III'!O24</f>
        <v>3308504</v>
      </c>
      <c r="E25" s="42">
        <f>+D25/$J$353*100%</f>
        <v>8.2270696303221558E-4</v>
      </c>
      <c r="F25" s="9">
        <f>+'0BJ PROGR. I-II Y III'!AJ24</f>
        <v>1490750</v>
      </c>
      <c r="G25" s="42">
        <f t="shared" si="2"/>
        <v>3.706963646228856E-4</v>
      </c>
      <c r="H25" s="9">
        <f>+'0BJ PROGR. I-II Y III'!AL24</f>
        <v>1408138</v>
      </c>
      <c r="I25" s="42">
        <f>+H25/$J$353*100%</f>
        <v>3.5015370617966853E-4</v>
      </c>
      <c r="J25" s="9">
        <f t="shared" si="4"/>
        <v>6207392</v>
      </c>
      <c r="K25" s="42">
        <f t="shared" si="4"/>
        <v>1.5435570338347697E-3</v>
      </c>
      <c r="L25" s="172"/>
    </row>
    <row r="26" spans="1:12" ht="15" customHeight="1" x14ac:dyDescent="0.2">
      <c r="A26" s="10" t="s">
        <v>425</v>
      </c>
      <c r="B26" s="10"/>
      <c r="C26" s="4" t="s">
        <v>426</v>
      </c>
      <c r="D26" s="9">
        <f>+'0BJ PROGR. I-II Y III'!O25</f>
        <v>27879567</v>
      </c>
      <c r="E26" s="42">
        <f>+D26/$J$353*100%</f>
        <v>6.9326541231998443E-3</v>
      </c>
      <c r="F26" s="9">
        <f>+'0BJ PROGR. I-II Y III'!AJ25</f>
        <v>0</v>
      </c>
      <c r="G26" s="42">
        <f t="shared" si="2"/>
        <v>0</v>
      </c>
      <c r="H26" s="9">
        <f>+'0BJ PROGR. I-II Y III'!AL25</f>
        <v>0</v>
      </c>
      <c r="I26" s="42">
        <f>+H26/$J$353*100%</f>
        <v>0</v>
      </c>
      <c r="J26" s="9">
        <f t="shared" si="4"/>
        <v>27879567</v>
      </c>
      <c r="K26" s="42">
        <f t="shared" si="4"/>
        <v>6.9326541231998443E-3</v>
      </c>
      <c r="L26" s="172"/>
    </row>
    <row r="27" spans="1:12" ht="15" customHeight="1" x14ac:dyDescent="0.2">
      <c r="A27" s="5" t="s">
        <v>427</v>
      </c>
      <c r="B27" s="5"/>
      <c r="C27" s="8" t="s">
        <v>428</v>
      </c>
      <c r="D27" s="32">
        <f>+'0BJ PROGR. I-II Y III'!O26</f>
        <v>343053032.28221214</v>
      </c>
      <c r="E27" s="43">
        <f>SUM(E28:E32)</f>
        <v>8.5305055804040547E-2</v>
      </c>
      <c r="F27" s="32">
        <f>+'0BJ PROGR. I-II Y III'!AJ26</f>
        <v>124505984.73207408</v>
      </c>
      <c r="G27" s="42">
        <f t="shared" si="2"/>
        <v>3.096019850006531E-2</v>
      </c>
      <c r="H27" s="32">
        <f>SUM(H28:H32)</f>
        <v>134270200.48450628</v>
      </c>
      <c r="I27" s="43">
        <f>SUM(I28:I32)</f>
        <v>3.3388210764241151E-2</v>
      </c>
      <c r="J27" s="32">
        <f>SUM(J28:J32)</f>
        <v>601829217.49879253</v>
      </c>
      <c r="K27" s="43">
        <f>SUM(K28:K32)</f>
        <v>0.14965346506834701</v>
      </c>
      <c r="L27" s="172"/>
    </row>
    <row r="28" spans="1:12" ht="15" customHeight="1" x14ac:dyDescent="0.2">
      <c r="A28" s="10" t="s">
        <v>429</v>
      </c>
      <c r="B28" s="10"/>
      <c r="C28" s="4" t="s">
        <v>430</v>
      </c>
      <c r="D28" s="9">
        <f>+'0BJ PROGR. I-II Y III'!O27</f>
        <v>164205091.40000001</v>
      </c>
      <c r="E28" s="42">
        <f>+D28/$J$353*100%</f>
        <v>4.0831950652053431E-2</v>
      </c>
      <c r="F28" s="9">
        <f>+'0BJ PROGR. I-II Y III'!AJ27</f>
        <v>80901423.849999994</v>
      </c>
      <c r="G28" s="42">
        <f t="shared" si="2"/>
        <v>2.0117299154123903E-2</v>
      </c>
      <c r="H28" s="9">
        <f>+'DETALLE PROG. III'!D47+'DETALLE PROG. III'!D243</f>
        <v>51196487</v>
      </c>
      <c r="I28" s="42">
        <f>+H28/$J$353*100%</f>
        <v>1.2730740642202127E-2</v>
      </c>
      <c r="J28" s="9">
        <f t="shared" ref="J28:K32" si="5">+D28+F28+H28</f>
        <v>296303002.25</v>
      </c>
      <c r="K28" s="42">
        <f t="shared" si="5"/>
        <v>7.3679990448379459E-2</v>
      </c>
      <c r="L28" s="172"/>
    </row>
    <row r="29" spans="1:12" ht="24" x14ac:dyDescent="0.2">
      <c r="A29" s="10" t="s">
        <v>431</v>
      </c>
      <c r="B29" s="10"/>
      <c r="C29" s="4" t="s">
        <v>432</v>
      </c>
      <c r="D29" s="9">
        <f>+'0BJ PROGR. I-II Y III'!O28</f>
        <v>66849998.399999999</v>
      </c>
      <c r="E29" s="42">
        <f>+D29/$J$353*100%</f>
        <v>1.6623210720728303E-2</v>
      </c>
      <c r="F29" s="9">
        <f>+'0BJ PROGR. I-II Y III'!AJ28</f>
        <v>0</v>
      </c>
      <c r="G29" s="42">
        <f t="shared" si="2"/>
        <v>0</v>
      </c>
      <c r="H29" s="9">
        <f>+'DETALLE PROG. III'!D48+'DETALLE PROG. III'!D244</f>
        <v>20593543</v>
      </c>
      <c r="I29" s="42">
        <f>+H29/$J$353*100%</f>
        <v>5.1208797751501412E-3</v>
      </c>
      <c r="J29" s="9">
        <f t="shared" si="5"/>
        <v>87443541.400000006</v>
      </c>
      <c r="K29" s="42">
        <f t="shared" si="5"/>
        <v>2.1744090495878443E-2</v>
      </c>
      <c r="L29" s="172"/>
    </row>
    <row r="30" spans="1:12" ht="15" customHeight="1" x14ac:dyDescent="0.2">
      <c r="A30" s="10" t="s">
        <v>433</v>
      </c>
      <c r="B30" s="10"/>
      <c r="C30" s="4" t="s">
        <v>434</v>
      </c>
      <c r="D30" s="9">
        <f>+'0BJ PROGR. I-II Y III'!O29</f>
        <v>58248712.492622137</v>
      </c>
      <c r="E30" s="42">
        <f>+D30/$J$353*100%</f>
        <v>1.4484377638758133E-2</v>
      </c>
      <c r="F30" s="9">
        <f>+'0BJ PROGR. I-II Y III'!AJ29</f>
        <v>22678391.148621082</v>
      </c>
      <c r="G30" s="42">
        <f t="shared" si="2"/>
        <v>5.6393071637026075E-3</v>
      </c>
      <c r="H30" s="9">
        <f>+'DETALLE PROG. III'!D49+'DETALLE PROG. III'!D245</f>
        <v>32495448.022404175</v>
      </c>
      <c r="I30" s="42">
        <f>+H30/$J$353*100%</f>
        <v>8.0804591304357975E-3</v>
      </c>
      <c r="J30" s="9">
        <f t="shared" si="5"/>
        <v>113422551.6636474</v>
      </c>
      <c r="K30" s="42">
        <f t="shared" si="5"/>
        <v>2.8204143932896539E-2</v>
      </c>
      <c r="L30" s="172"/>
    </row>
    <row r="31" spans="1:12" ht="15" customHeight="1" x14ac:dyDescent="0.2">
      <c r="A31" s="10" t="s">
        <v>435</v>
      </c>
      <c r="B31" s="10"/>
      <c r="C31" s="4" t="s">
        <v>436</v>
      </c>
      <c r="D31" s="9">
        <f>+'0BJ PROGR. I-II Y III'!O30</f>
        <v>53749229.989590004</v>
      </c>
      <c r="E31" s="42">
        <f>+D31/$J$353*100%</f>
        <v>1.3365516792500682E-2</v>
      </c>
      <c r="F31" s="9">
        <f>+'0BJ PROGR. I-II Y III'!AJ30</f>
        <v>20926169.733452998</v>
      </c>
      <c r="G31" s="42">
        <f t="shared" si="2"/>
        <v>5.203592182238796E-3</v>
      </c>
      <c r="H31" s="9">
        <f>+'DETALLE PROG. III'!D50+'DETALLE PROG. III'!D246</f>
        <v>29984722.462102108</v>
      </c>
      <c r="I31" s="42">
        <f>+H31/$J$353*100%</f>
        <v>7.4561312164530807E-3</v>
      </c>
      <c r="J31" s="9">
        <f t="shared" si="5"/>
        <v>104660122.18514511</v>
      </c>
      <c r="K31" s="42">
        <f t="shared" si="5"/>
        <v>2.602524019119256E-2</v>
      </c>
      <c r="L31" s="172"/>
    </row>
    <row r="32" spans="1:12" ht="15" customHeight="1" x14ac:dyDescent="0.2">
      <c r="A32" s="10" t="s">
        <v>437</v>
      </c>
      <c r="B32" s="10"/>
      <c r="C32" s="4" t="s">
        <v>438</v>
      </c>
      <c r="D32" s="9">
        <f>+'0BJ PROGR. I-II Y III'!O31</f>
        <v>0</v>
      </c>
      <c r="E32" s="42">
        <f>+D32/$J$353*100%</f>
        <v>0</v>
      </c>
      <c r="F32" s="9">
        <f>+'0BJ PROGR. I-II Y III'!AJ31</f>
        <v>0</v>
      </c>
      <c r="G32" s="42">
        <f t="shared" si="2"/>
        <v>0</v>
      </c>
      <c r="H32" s="9">
        <f>+'0BJ PROGR. I-II Y III'!AL31</f>
        <v>0</v>
      </c>
      <c r="I32" s="42">
        <f>+H32/$J$353*100%</f>
        <v>0</v>
      </c>
      <c r="J32" s="9">
        <f t="shared" si="5"/>
        <v>0</v>
      </c>
      <c r="K32" s="42">
        <f t="shared" si="5"/>
        <v>0</v>
      </c>
      <c r="L32" s="172"/>
    </row>
    <row r="33" spans="1:12" ht="24" customHeight="1" x14ac:dyDescent="0.2">
      <c r="A33" s="5" t="s">
        <v>439</v>
      </c>
      <c r="B33" s="5"/>
      <c r="C33" s="8" t="s">
        <v>440</v>
      </c>
      <c r="D33" s="32">
        <f>+'0BJ PROGR. I-II Y III'!O32</f>
        <v>0</v>
      </c>
      <c r="F33" s="32">
        <f>+'0BJ PROGR. I-II Y III'!AJ32</f>
        <v>0</v>
      </c>
      <c r="H33" s="32">
        <f>+'0BJ PROGR. I-II Y III'!AL32</f>
        <v>0</v>
      </c>
      <c r="J33" s="32">
        <f>SUM(J34:J35)</f>
        <v>0</v>
      </c>
      <c r="K33" s="43">
        <f>SUM(K34:K35)</f>
        <v>0</v>
      </c>
      <c r="L33" s="172"/>
    </row>
    <row r="34" spans="1:12" ht="15" customHeight="1" x14ac:dyDescent="0.2">
      <c r="A34" s="10" t="s">
        <v>441</v>
      </c>
      <c r="B34" s="10"/>
      <c r="C34" s="4" t="s">
        <v>442</v>
      </c>
      <c r="D34" s="9">
        <f>+'0BJ PROGR. I-II Y III'!O33</f>
        <v>0</v>
      </c>
      <c r="E34" s="42">
        <f>+D34/$J$353*100%</f>
        <v>0</v>
      </c>
      <c r="F34" s="9">
        <f>+'0BJ PROGR. I-II Y III'!AJ33</f>
        <v>0</v>
      </c>
      <c r="G34" s="42">
        <f>+F34/$J$353*100%</f>
        <v>0</v>
      </c>
      <c r="H34" s="9">
        <f>+'0BJ PROGR. I-II Y III'!AL33</f>
        <v>0</v>
      </c>
      <c r="I34" s="42">
        <f>+H34/$J$353*100%</f>
        <v>0</v>
      </c>
      <c r="J34" s="9">
        <f>+D34+F34+H34</f>
        <v>0</v>
      </c>
      <c r="K34" s="42">
        <f>+E34+G34+I34</f>
        <v>0</v>
      </c>
      <c r="L34" s="172"/>
    </row>
    <row r="35" spans="1:12" ht="15" customHeight="1" x14ac:dyDescent="0.2">
      <c r="A35" s="10" t="s">
        <v>443</v>
      </c>
      <c r="B35" s="10"/>
      <c r="C35" s="4" t="s">
        <v>444</v>
      </c>
      <c r="D35" s="9">
        <f>+'0BJ PROGR. I-II Y III'!O34</f>
        <v>0</v>
      </c>
      <c r="E35" s="42">
        <f>+D35/$J$353*100%</f>
        <v>0</v>
      </c>
      <c r="F35" s="9">
        <f>+'0BJ PROGR. I-II Y III'!AJ34</f>
        <v>0</v>
      </c>
      <c r="G35" s="42">
        <f>+F35/$J$353*100%</f>
        <v>0</v>
      </c>
      <c r="H35" s="9">
        <f>+'0BJ PROGR. I-II Y III'!AL34</f>
        <v>0</v>
      </c>
      <c r="I35" s="42">
        <f>+H35/$J$353*100%</f>
        <v>0</v>
      </c>
      <c r="J35" s="9">
        <f>+D35+F35+H35</f>
        <v>0</v>
      </c>
      <c r="K35" s="42">
        <f>+E35+G35+I35</f>
        <v>0</v>
      </c>
      <c r="L35" s="172"/>
    </row>
    <row r="36" spans="1:12" ht="15" customHeight="1" x14ac:dyDescent="0.2">
      <c r="D36" s="9"/>
      <c r="F36" s="9"/>
      <c r="H36" s="9"/>
      <c r="J36" s="9"/>
      <c r="L36" s="172"/>
    </row>
    <row r="37" spans="1:12" ht="48" x14ac:dyDescent="0.2">
      <c r="A37" s="5" t="s">
        <v>445</v>
      </c>
      <c r="B37" s="5"/>
      <c r="C37" s="8" t="s">
        <v>446</v>
      </c>
      <c r="D37" s="32">
        <f t="shared" ref="D37:K37" si="6">SUM(D38:D42)</f>
        <v>68152313.937001124</v>
      </c>
      <c r="E37" s="43">
        <f t="shared" si="6"/>
        <v>1.6947050154005661E-2</v>
      </c>
      <c r="F37" s="32">
        <f t="shared" si="6"/>
        <v>26533717.177500002</v>
      </c>
      <c r="G37" s="43">
        <f t="shared" si="6"/>
        <v>6.5979892655583187E-3</v>
      </c>
      <c r="H37" s="32">
        <f>SUM(H38:H42)</f>
        <v>38019674.18621289</v>
      </c>
      <c r="I37" s="43">
        <f t="shared" si="6"/>
        <v>9.4541371826098834E-3</v>
      </c>
      <c r="J37" s="32">
        <f>SUM(J38:J42)</f>
        <v>132705705.30071402</v>
      </c>
      <c r="K37" s="43">
        <f t="shared" si="6"/>
        <v>3.2999176602173864E-2</v>
      </c>
      <c r="L37" s="172"/>
    </row>
    <row r="38" spans="1:12" ht="15" customHeight="1" x14ac:dyDescent="0.2">
      <c r="A38" s="10" t="s">
        <v>447</v>
      </c>
      <c r="B38" s="10"/>
      <c r="C38" s="4" t="s">
        <v>448</v>
      </c>
      <c r="D38" s="9">
        <f>+'0BJ PROGR. I-II Y III'!O37</f>
        <v>64657323.478693381</v>
      </c>
      <c r="E38" s="42">
        <f>+D38/$J$353*100%</f>
        <v>1.6077970658928447E-2</v>
      </c>
      <c r="F38" s="9">
        <f>+'0BJ PROGR. I-II Y III'!AJ37</f>
        <v>25173013.732500002</v>
      </c>
      <c r="G38" s="42">
        <f>+F38/$J$353*100%</f>
        <v>6.2596308416835332E-3</v>
      </c>
      <c r="H38" s="9">
        <f>+'DETALLE PROG. III'!D52+'DETALLE PROG. III'!D248</f>
        <v>36069947.304868639</v>
      </c>
      <c r="I38" s="42">
        <f>+H38/$J$353*100%</f>
        <v>8.969309634783736E-3</v>
      </c>
      <c r="J38" s="9">
        <f t="shared" ref="J38:K42" si="7">+D38+F38+H38</f>
        <v>125900284.51606202</v>
      </c>
      <c r="K38" s="42">
        <f t="shared" si="7"/>
        <v>3.1306911135395715E-2</v>
      </c>
      <c r="L38" s="172"/>
    </row>
    <row r="39" spans="1:12" ht="15" customHeight="1" x14ac:dyDescent="0.2">
      <c r="A39" s="10" t="s">
        <v>449</v>
      </c>
      <c r="B39" s="10"/>
      <c r="C39" s="4" t="s">
        <v>450</v>
      </c>
      <c r="D39" s="9">
        <f>+'0BJ PROGR. I-II Y III'!O38</f>
        <v>0</v>
      </c>
      <c r="E39" s="42">
        <f>+D39/$J$353*100%</f>
        <v>0</v>
      </c>
      <c r="F39" s="9">
        <f>+'0BJ PROGR. I-II Y III'!AJ38</f>
        <v>0</v>
      </c>
      <c r="G39" s="42">
        <f>+F39/$J$353*100%</f>
        <v>0</v>
      </c>
      <c r="H39" s="9">
        <f>+'0BJ PROGR. I-II Y III'!AL38</f>
        <v>0</v>
      </c>
      <c r="I39" s="42">
        <f>+H39/$J$353*100%</f>
        <v>0</v>
      </c>
      <c r="J39" s="9">
        <f t="shared" si="7"/>
        <v>0</v>
      </c>
      <c r="K39" s="42">
        <f t="shared" si="7"/>
        <v>0</v>
      </c>
      <c r="L39" s="172"/>
    </row>
    <row r="40" spans="1:12" ht="15" customHeight="1" x14ac:dyDescent="0.2">
      <c r="A40" s="10" t="s">
        <v>451</v>
      </c>
      <c r="B40" s="10"/>
      <c r="C40" s="4" t="s">
        <v>452</v>
      </c>
      <c r="D40" s="9">
        <f>+'0BJ PROGR. I-II Y III'!O39</f>
        <v>0</v>
      </c>
      <c r="E40" s="42">
        <f>+D40/$J$353*100%</f>
        <v>0</v>
      </c>
      <c r="F40" s="9">
        <f>+'0BJ PROGR. I-II Y III'!AJ39</f>
        <v>0</v>
      </c>
      <c r="G40" s="42">
        <f>+F40/$J$353*100%</f>
        <v>0</v>
      </c>
      <c r="H40" s="9">
        <f>+'0BJ PROGR. I-II Y III'!AL39</f>
        <v>0</v>
      </c>
      <c r="I40" s="42">
        <f>+H40/$J$353*100%</f>
        <v>0</v>
      </c>
      <c r="J40" s="9">
        <f t="shared" si="7"/>
        <v>0</v>
      </c>
      <c r="K40" s="42">
        <f t="shared" si="7"/>
        <v>0</v>
      </c>
      <c r="L40" s="172"/>
    </row>
    <row r="41" spans="1:12" ht="15" customHeight="1" x14ac:dyDescent="0.2">
      <c r="A41" s="10" t="s">
        <v>453</v>
      </c>
      <c r="B41" s="10"/>
      <c r="C41" s="4" t="s">
        <v>454</v>
      </c>
      <c r="D41" s="9">
        <f>+'0BJ PROGR. I-II Y III'!O40</f>
        <v>0</v>
      </c>
      <c r="E41" s="42">
        <f>+D41/$J$353*100%</f>
        <v>0</v>
      </c>
      <c r="F41" s="9">
        <f>+'0BJ PROGR. I-II Y III'!AJ40</f>
        <v>0</v>
      </c>
      <c r="G41" s="42">
        <f>+F41/$J$353*100%</f>
        <v>0</v>
      </c>
      <c r="H41" s="9">
        <f>+'0BJ PROGR. I-II Y III'!AL40</f>
        <v>0</v>
      </c>
      <c r="I41" s="42">
        <f>+H41/$J$353*100%</f>
        <v>0</v>
      </c>
      <c r="J41" s="9">
        <f t="shared" si="7"/>
        <v>0</v>
      </c>
      <c r="K41" s="42">
        <f t="shared" si="7"/>
        <v>0</v>
      </c>
      <c r="L41" s="172"/>
    </row>
    <row r="42" spans="1:12" ht="15" customHeight="1" x14ac:dyDescent="0.2">
      <c r="A42" s="10" t="s">
        <v>455</v>
      </c>
      <c r="B42" s="10"/>
      <c r="C42" s="4" t="s">
        <v>456</v>
      </c>
      <c r="D42" s="9">
        <f>+'0BJ PROGR. I-II Y III'!O41</f>
        <v>3494990.4583077501</v>
      </c>
      <c r="E42" s="42">
        <f>+D42/$J$353*100%</f>
        <v>8.6907949507721331E-4</v>
      </c>
      <c r="F42" s="9">
        <f>+'0BJ PROGR. I-II Y III'!AJ41</f>
        <v>1360703.4450000001</v>
      </c>
      <c r="G42" s="42">
        <f>+F42/$J$353*100%</f>
        <v>3.3835842387478556E-4</v>
      </c>
      <c r="H42" s="9">
        <f>+'DETALLE PROG. III'!D53+'DETALLE PROG. III'!D249</f>
        <v>1949726.8813442506</v>
      </c>
      <c r="I42" s="42">
        <f>+H42/$J$353*100%</f>
        <v>4.8482754782614785E-4</v>
      </c>
      <c r="J42" s="9">
        <f t="shared" si="7"/>
        <v>6805420.7846520003</v>
      </c>
      <c r="K42" s="42">
        <f t="shared" si="7"/>
        <v>1.6922654667781468E-3</v>
      </c>
      <c r="L42" s="172"/>
    </row>
    <row r="43" spans="1:12" ht="60" x14ac:dyDescent="0.2">
      <c r="A43" s="5" t="s">
        <v>457</v>
      </c>
      <c r="B43" s="5"/>
      <c r="C43" s="8" t="s">
        <v>458</v>
      </c>
      <c r="D43" s="32">
        <f>+'0BJ PROGR. I-II Y III'!O42</f>
        <v>69340610.69282575</v>
      </c>
      <c r="E43" s="43">
        <f>SUM(E44:E48)</f>
        <v>1.7242537182331912E-2</v>
      </c>
      <c r="F43" s="32">
        <f>+'0BJ PROGR. I-II Y III'!AJ42</f>
        <v>26996356.348800004</v>
      </c>
      <c r="G43" s="43">
        <f>SUM(G44:G48)</f>
        <v>6.7130311296757445E-3</v>
      </c>
      <c r="H43" s="32">
        <f>SUM(H44:H48)</f>
        <v>38682581.475869931</v>
      </c>
      <c r="I43" s="43">
        <f>SUM(I44:I48)</f>
        <v>9.6189785861704249E-3</v>
      </c>
      <c r="J43" s="32">
        <f>SUM(J44:J48)</f>
        <v>135019548.51749569</v>
      </c>
      <c r="K43" s="43">
        <f>SUM(K44:K48)</f>
        <v>3.3574546898178077E-2</v>
      </c>
      <c r="L43" s="172"/>
    </row>
    <row r="44" spans="1:12" ht="15" customHeight="1" x14ac:dyDescent="0.2">
      <c r="A44" s="10" t="s">
        <v>459</v>
      </c>
      <c r="B44" s="10"/>
      <c r="C44" s="4" t="s">
        <v>460</v>
      </c>
      <c r="D44" s="9">
        <f>+'0BJ PROGR. I-II Y III'!O43</f>
        <v>37885696.56805601</v>
      </c>
      <c r="E44" s="42">
        <f>+D44/$J$353*100%</f>
        <v>9.4208217266369913E-3</v>
      </c>
      <c r="F44" s="9">
        <f>+'0BJ PROGR. I-II Y III'!AJ43</f>
        <v>14750025.343800001</v>
      </c>
      <c r="G44" s="42">
        <f>+F44/$J$353*100%</f>
        <v>3.6678053148026754E-3</v>
      </c>
      <c r="H44" s="9">
        <f>+'DETALLE PROG. III'!D55+'DETALLE PROG. III'!D251</f>
        <v>21135039.393771674</v>
      </c>
      <c r="I44" s="42">
        <f>+H44/$J$353*100%</f>
        <v>5.2555306184354422E-3</v>
      </c>
      <c r="J44" s="9">
        <f t="shared" ref="J44:K48" si="8">+D44+F44+H44</f>
        <v>73770761.305627689</v>
      </c>
      <c r="K44" s="42">
        <f t="shared" si="8"/>
        <v>1.8344157659875109E-2</v>
      </c>
      <c r="L44" s="172"/>
    </row>
    <row r="45" spans="1:12" ht="15" customHeight="1" x14ac:dyDescent="0.2">
      <c r="A45" s="10" t="s">
        <v>461</v>
      </c>
      <c r="B45" s="10"/>
      <c r="C45" s="4" t="s">
        <v>462</v>
      </c>
      <c r="D45" s="9">
        <f>+'0BJ PROGR. I-II Y III'!O44</f>
        <v>20969942.749846499</v>
      </c>
      <c r="E45" s="42">
        <f>+D45/$J$353*100%</f>
        <v>5.2144769704632792E-3</v>
      </c>
      <c r="F45" s="9">
        <f>+'0BJ PROGR. I-II Y III'!AJ44</f>
        <v>8164220.6699999999</v>
      </c>
      <c r="G45" s="42">
        <f>+F45/$J$353*100%</f>
        <v>2.030150543248713E-3</v>
      </c>
      <c r="H45" s="9">
        <f>+'DETALLE PROG. III'!D56+'DETALLE PROG. III'!D252</f>
        <v>11698361.438065503</v>
      </c>
      <c r="I45" s="42">
        <f>+H45/$J$353*100%</f>
        <v>2.9089653242565378E-3</v>
      </c>
      <c r="J45" s="9">
        <f t="shared" si="8"/>
        <v>40832524.857912004</v>
      </c>
      <c r="K45" s="42">
        <f t="shared" si="8"/>
        <v>1.0153592837968531E-2</v>
      </c>
      <c r="L45" s="172"/>
    </row>
    <row r="46" spans="1:12" ht="15" customHeight="1" x14ac:dyDescent="0.2">
      <c r="A46" s="10" t="s">
        <v>463</v>
      </c>
      <c r="B46" s="10"/>
      <c r="C46" s="4" t="s">
        <v>464</v>
      </c>
      <c r="D46" s="9">
        <f>+'0BJ PROGR. I-II Y III'!O45</f>
        <v>10484971.37492325</v>
      </c>
      <c r="E46" s="42">
        <f>+D46/$J$353*100%</f>
        <v>2.6072384852316396E-3</v>
      </c>
      <c r="F46" s="9">
        <f>+'0BJ PROGR. I-II Y III'!AJ45</f>
        <v>4082110.335</v>
      </c>
      <c r="G46" s="42">
        <f>+F46/$J$353*100%</f>
        <v>1.0150752716243565E-3</v>
      </c>
      <c r="H46" s="9">
        <f>+'DETALLE PROG. III'!D57+'DETALLE PROG. III'!D253</f>
        <v>5849180.6440327512</v>
      </c>
      <c r="I46" s="42">
        <f>+H46/$J$353*100%</f>
        <v>1.4544826434784433E-3</v>
      </c>
      <c r="J46" s="9">
        <f t="shared" si="8"/>
        <v>20416262.353955999</v>
      </c>
      <c r="K46" s="42">
        <f t="shared" si="8"/>
        <v>5.0767964003344389E-3</v>
      </c>
      <c r="L46" s="172"/>
    </row>
    <row r="47" spans="1:12" ht="15" customHeight="1" x14ac:dyDescent="0.2">
      <c r="A47" s="10" t="s">
        <v>465</v>
      </c>
      <c r="B47" s="10"/>
      <c r="C47" s="4" t="s">
        <v>466</v>
      </c>
      <c r="D47" s="9">
        <f>+'0BJ PROGR. I-II Y III'!O46</f>
        <v>0</v>
      </c>
      <c r="E47" s="42">
        <f>+D47/$J$353*100%</f>
        <v>0</v>
      </c>
      <c r="F47" s="9">
        <f>+'0BJ PROGR. I-II Y III'!AJ46</f>
        <v>0</v>
      </c>
      <c r="G47" s="42">
        <f>+F47/$J$353*100%</f>
        <v>0</v>
      </c>
      <c r="H47" s="9">
        <f>+'0BJ PROGR. I-II Y III'!AL46</f>
        <v>0</v>
      </c>
      <c r="I47" s="42">
        <f>+H47/$J$353*100%</f>
        <v>0</v>
      </c>
      <c r="J47" s="9">
        <f t="shared" si="8"/>
        <v>0</v>
      </c>
      <c r="K47" s="42">
        <f t="shared" si="8"/>
        <v>0</v>
      </c>
      <c r="L47" s="172"/>
    </row>
    <row r="48" spans="1:12" ht="15" customHeight="1" x14ac:dyDescent="0.2">
      <c r="A48" s="10" t="s">
        <v>467</v>
      </c>
      <c r="B48" s="10"/>
      <c r="C48" s="4" t="s">
        <v>468</v>
      </c>
      <c r="D48" s="9">
        <f>+'0BJ PROGR. I-II Y III'!O47</f>
        <v>0</v>
      </c>
      <c r="E48" s="42">
        <f>+D48/$J$353*100%</f>
        <v>0</v>
      </c>
      <c r="F48" s="9">
        <f>+'0BJ PROGR. I-II Y III'!AJ47</f>
        <v>0</v>
      </c>
      <c r="G48" s="42">
        <f>+F48/$J$353*100%</f>
        <v>0</v>
      </c>
      <c r="H48" s="9">
        <f>+'0BJ PROGR. I-II Y III'!AL47</f>
        <v>0</v>
      </c>
      <c r="I48" s="42">
        <f>+H48/$J$353*100%</f>
        <v>0</v>
      </c>
      <c r="J48" s="9">
        <f t="shared" si="8"/>
        <v>0</v>
      </c>
      <c r="K48" s="42">
        <f t="shared" si="8"/>
        <v>0</v>
      </c>
      <c r="L48" s="172"/>
    </row>
    <row r="49" spans="1:12" ht="15" customHeight="1" x14ac:dyDescent="0.2">
      <c r="D49" s="9"/>
      <c r="F49" s="9"/>
      <c r="H49" s="9"/>
      <c r="J49" s="9"/>
      <c r="L49" s="172"/>
    </row>
    <row r="50" spans="1:12" ht="15" customHeight="1" x14ac:dyDescent="0.2">
      <c r="A50" s="5">
        <v>1</v>
      </c>
      <c r="B50" s="5"/>
      <c r="C50" s="8" t="s">
        <v>469</v>
      </c>
      <c r="D50" s="32">
        <f t="shared" ref="D50:K50" si="9">+D52+D58+D64+D72+D80+D85+D89+D93+D103+D204</f>
        <v>113216827.59033172</v>
      </c>
      <c r="E50" s="43">
        <f t="shared" si="9"/>
        <v>2.8152987692015415E-2</v>
      </c>
      <c r="F50" s="32">
        <f t="shared" si="9"/>
        <v>166799704.99084035</v>
      </c>
      <c r="G50" s="43">
        <f t="shared" si="9"/>
        <v>4.1477138527770789E-2</v>
      </c>
      <c r="H50" s="32">
        <f>+H52+H58+H64+H72+H80+H85+H89+H93+H103+H204</f>
        <v>322246882.745377</v>
      </c>
      <c r="I50" s="43">
        <f t="shared" si="9"/>
        <v>8.0131308364761733E-2</v>
      </c>
      <c r="J50" s="32">
        <f t="shared" si="9"/>
        <v>602263415.32654905</v>
      </c>
      <c r="K50" s="43">
        <f t="shared" si="9"/>
        <v>0.14976143458454791</v>
      </c>
      <c r="L50" s="172"/>
    </row>
    <row r="51" spans="1:12" ht="15" customHeight="1" x14ac:dyDescent="0.2">
      <c r="A51" s="5"/>
      <c r="B51" s="5"/>
      <c r="C51" s="7"/>
      <c r="D51" s="9"/>
      <c r="F51" s="9"/>
      <c r="H51" s="9"/>
      <c r="J51" s="9"/>
      <c r="L51" s="172"/>
    </row>
    <row r="52" spans="1:12" ht="15" customHeight="1" x14ac:dyDescent="0.2">
      <c r="A52" s="5" t="s">
        <v>470</v>
      </c>
      <c r="B52" s="5"/>
      <c r="C52" s="8" t="s">
        <v>471</v>
      </c>
      <c r="D52" s="32">
        <f t="shared" ref="D52:K52" si="10">SUM(D53:D57)</f>
        <v>50000</v>
      </c>
      <c r="E52" s="43">
        <f t="shared" si="10"/>
        <v>1.2433216992214844E-5</v>
      </c>
      <c r="F52" s="32">
        <f t="shared" si="10"/>
        <v>1500000</v>
      </c>
      <c r="G52" s="43">
        <f t="shared" si="10"/>
        <v>3.7299650976644531E-4</v>
      </c>
      <c r="H52" s="32">
        <f t="shared" si="10"/>
        <v>66783805.490000002</v>
      </c>
      <c r="I52" s="43">
        <f t="shared" si="10"/>
        <v>1.6606750904460781E-2</v>
      </c>
      <c r="J52" s="32">
        <f>SUM(J53:J57)</f>
        <v>68333805.49000001</v>
      </c>
      <c r="K52" s="43">
        <f t="shared" si="10"/>
        <v>1.699218063121944E-2</v>
      </c>
      <c r="L52" s="172"/>
    </row>
    <row r="53" spans="1:12" ht="15" customHeight="1" x14ac:dyDescent="0.2">
      <c r="A53" s="10" t="s">
        <v>472</v>
      </c>
      <c r="B53" s="10"/>
      <c r="C53" s="4" t="s">
        <v>473</v>
      </c>
      <c r="D53" s="9">
        <f>+'0BJ PROGR. I-II Y III'!O52</f>
        <v>50000</v>
      </c>
      <c r="E53" s="42">
        <f>+D53/$J$353*100%</f>
        <v>1.2433216992214844E-5</v>
      </c>
      <c r="F53" s="9">
        <f>+'0BJ PROGR. I-II Y III'!AJ52</f>
        <v>0</v>
      </c>
      <c r="G53" s="42">
        <f>+F53/$J$353*100%</f>
        <v>0</v>
      </c>
      <c r="H53" s="9">
        <f>+'0BJ PROGR. I-II Y III'!AL52</f>
        <v>0</v>
      </c>
      <c r="I53" s="42">
        <f>+H53/$J$353*100%</f>
        <v>0</v>
      </c>
      <c r="J53" s="9">
        <f t="shared" ref="J53:K57" si="11">+D53+F53+H53</f>
        <v>50000</v>
      </c>
      <c r="K53" s="42">
        <f t="shared" si="11"/>
        <v>1.2433216992214844E-5</v>
      </c>
      <c r="L53" s="172"/>
    </row>
    <row r="54" spans="1:12" ht="15" customHeight="1" x14ac:dyDescent="0.2">
      <c r="A54" s="10" t="s">
        <v>474</v>
      </c>
      <c r="B54" s="10"/>
      <c r="C54" s="4" t="s">
        <v>475</v>
      </c>
      <c r="D54" s="9">
        <f>+'0BJ PROGR. I-II Y III'!O53</f>
        <v>0</v>
      </c>
      <c r="E54" s="42">
        <f>+D54/$J$353*100%</f>
        <v>0</v>
      </c>
      <c r="F54" s="9">
        <f>+'0BJ PROGR. I-II Y III'!AJ53</f>
        <v>1500000</v>
      </c>
      <c r="G54" s="42">
        <f>+F54/$J$353*100%</f>
        <v>3.7299650976644531E-4</v>
      </c>
      <c r="H54" s="9">
        <f>+'0BJ PROGR. I-II Y III'!AL53</f>
        <v>35000000</v>
      </c>
      <c r="I54" s="42">
        <f>+H54/$J$353*100%</f>
        <v>8.7032518945503907E-3</v>
      </c>
      <c r="J54" s="9">
        <f t="shared" si="11"/>
        <v>36500000</v>
      </c>
      <c r="K54" s="42">
        <f t="shared" si="11"/>
        <v>9.0762484043168355E-3</v>
      </c>
      <c r="L54" s="172"/>
    </row>
    <row r="55" spans="1:12" ht="15" customHeight="1" x14ac:dyDescent="0.2">
      <c r="A55" s="10" t="s">
        <v>476</v>
      </c>
      <c r="B55" s="10"/>
      <c r="C55" s="4" t="s">
        <v>477</v>
      </c>
      <c r="D55" s="9">
        <f>+'0BJ PROGR. I-II Y III'!O54</f>
        <v>0</v>
      </c>
      <c r="E55" s="42">
        <f>+D55/$J$353*100%</f>
        <v>0</v>
      </c>
      <c r="F55" s="9">
        <f>+'0BJ PROGR. I-II Y III'!AJ54</f>
        <v>0</v>
      </c>
      <c r="G55" s="42">
        <f>+F55/$J$353*100%</f>
        <v>0</v>
      </c>
      <c r="H55" s="9">
        <f>+'0BJ PROGR. I-II Y III'!AL54</f>
        <v>31783805.490000002</v>
      </c>
      <c r="I55" s="42">
        <f>+H55/$J$353*100%</f>
        <v>7.9034990099103898E-3</v>
      </c>
      <c r="J55" s="9">
        <f t="shared" si="11"/>
        <v>31783805.490000002</v>
      </c>
      <c r="K55" s="42">
        <f t="shared" si="11"/>
        <v>7.9034990099103898E-3</v>
      </c>
      <c r="L55" s="172"/>
    </row>
    <row r="56" spans="1:12" ht="15" customHeight="1" x14ac:dyDescent="0.2">
      <c r="A56" s="10" t="s">
        <v>478</v>
      </c>
      <c r="B56" s="10"/>
      <c r="C56" s="4" t="s">
        <v>479</v>
      </c>
      <c r="D56" s="9">
        <f>+'0BJ PROGR. I-II Y III'!O55</f>
        <v>0</v>
      </c>
      <c r="E56" s="42">
        <f>+D56/$J$353*100%</f>
        <v>0</v>
      </c>
      <c r="F56" s="9">
        <f>+'0BJ PROGR. I-II Y III'!AJ55</f>
        <v>0</v>
      </c>
      <c r="G56" s="42">
        <f>+F56/$J$353*100%</f>
        <v>0</v>
      </c>
      <c r="H56" s="9">
        <f>+'0BJ PROGR. I-II Y III'!AL55</f>
        <v>0</v>
      </c>
      <c r="I56" s="42">
        <f>+H56/$J$353*100%</f>
        <v>0</v>
      </c>
      <c r="J56" s="9">
        <f t="shared" si="11"/>
        <v>0</v>
      </c>
      <c r="K56" s="42">
        <f t="shared" si="11"/>
        <v>0</v>
      </c>
      <c r="L56" s="172"/>
    </row>
    <row r="57" spans="1:12" ht="15" customHeight="1" x14ac:dyDescent="0.2">
      <c r="A57" s="10" t="s">
        <v>480</v>
      </c>
      <c r="B57" s="10"/>
      <c r="C57" s="4" t="s">
        <v>481</v>
      </c>
      <c r="D57" s="9">
        <f>+'0BJ PROGR. I-II Y III'!O56</f>
        <v>0</v>
      </c>
      <c r="E57" s="42">
        <f>+D57/$J$353*100%</f>
        <v>0</v>
      </c>
      <c r="F57" s="9">
        <f>+'0BJ PROGR. I-II Y III'!AJ56</f>
        <v>0</v>
      </c>
      <c r="G57" s="42">
        <f>+F57/$J$353*100%</f>
        <v>0</v>
      </c>
      <c r="H57" s="9">
        <f>+'0BJ PROGR. I-II Y III'!AL56</f>
        <v>0</v>
      </c>
      <c r="I57" s="42">
        <f>+H57/$J$353*100%</f>
        <v>0</v>
      </c>
      <c r="J57" s="9">
        <f t="shared" si="11"/>
        <v>0</v>
      </c>
      <c r="K57" s="42">
        <f t="shared" si="11"/>
        <v>0</v>
      </c>
      <c r="L57" s="172"/>
    </row>
    <row r="58" spans="1:12" x14ac:dyDescent="0.2">
      <c r="A58" s="5" t="s">
        <v>482</v>
      </c>
      <c r="B58" s="5"/>
      <c r="C58" s="8" t="s">
        <v>483</v>
      </c>
      <c r="D58" s="32">
        <f t="shared" ref="D58:K58" si="12">SUM(D59:D63)</f>
        <v>37135000</v>
      </c>
      <c r="E58" s="43">
        <f t="shared" si="12"/>
        <v>9.2341502601179654E-3</v>
      </c>
      <c r="F58" s="32">
        <f t="shared" si="12"/>
        <v>71450000</v>
      </c>
      <c r="G58" s="43">
        <f t="shared" si="12"/>
        <v>1.7767067081875015E-2</v>
      </c>
      <c r="H58" s="32">
        <f t="shared" si="12"/>
        <v>4700000</v>
      </c>
      <c r="I58" s="43">
        <f t="shared" si="12"/>
        <v>1.1687223972681954E-3</v>
      </c>
      <c r="J58" s="32">
        <f>SUM(J59:J63)</f>
        <v>113285000</v>
      </c>
      <c r="K58" s="43">
        <f t="shared" si="12"/>
        <v>2.8169939739261175E-2</v>
      </c>
      <c r="L58" s="172"/>
    </row>
    <row r="59" spans="1:12" ht="15" customHeight="1" x14ac:dyDescent="0.2">
      <c r="A59" s="10" t="s">
        <v>484</v>
      </c>
      <c r="B59" s="10"/>
      <c r="C59" s="4" t="s">
        <v>485</v>
      </c>
      <c r="D59" s="9">
        <f>+'0BJ PROGR. I-II Y III'!O58</f>
        <v>1200000</v>
      </c>
      <c r="E59" s="42">
        <f>+D59/$J$353*100%</f>
        <v>2.9839720781315627E-4</v>
      </c>
      <c r="F59" s="9">
        <f>+'0BJ PROGR. I-II Y III'!AJ58</f>
        <v>825000</v>
      </c>
      <c r="G59" s="42">
        <f>+F59/$J$353*100%</f>
        <v>2.0514808037154492E-4</v>
      </c>
      <c r="H59" s="9">
        <f>+'0BJ PROGR. I-II Y III'!AL58</f>
        <v>600000</v>
      </c>
      <c r="I59" s="42">
        <f>+H59/$J$353*100%</f>
        <v>1.4919860390657814E-4</v>
      </c>
      <c r="J59" s="9">
        <f>+D59+F59+H59</f>
        <v>2625000</v>
      </c>
      <c r="K59" s="42">
        <f t="shared" ref="J59:K63" si="13">+E59+G59+I59</f>
        <v>6.5274389209127922E-4</v>
      </c>
      <c r="L59" s="172"/>
    </row>
    <row r="60" spans="1:12" ht="15" customHeight="1" x14ac:dyDescent="0.2">
      <c r="A60" s="10" t="s">
        <v>486</v>
      </c>
      <c r="B60" s="10"/>
      <c r="C60" s="4" t="s">
        <v>487</v>
      </c>
      <c r="D60" s="9">
        <f>+'0BJ PROGR. I-II Y III'!O59</f>
        <v>13500000</v>
      </c>
      <c r="E60" s="42">
        <f>+D60/$J$353*100%</f>
        <v>3.3569685878980077E-3</v>
      </c>
      <c r="F60" s="9">
        <f>+'0BJ PROGR. I-II Y III'!AJ59</f>
        <v>1180000</v>
      </c>
      <c r="G60" s="42">
        <f>+F60/$J$353*100%</f>
        <v>2.9342392101627032E-4</v>
      </c>
      <c r="H60" s="9">
        <f>+'0BJ PROGR. I-II Y III'!AL59</f>
        <v>2500000</v>
      </c>
      <c r="I60" s="42">
        <f>+H60/$J$353*100%</f>
        <v>6.2166084961074223E-4</v>
      </c>
      <c r="J60" s="9">
        <f t="shared" si="13"/>
        <v>17180000</v>
      </c>
      <c r="K60" s="42">
        <f t="shared" si="13"/>
        <v>4.2720533585250201E-3</v>
      </c>
      <c r="L60" s="172"/>
    </row>
    <row r="61" spans="1:12" ht="15" customHeight="1" x14ac:dyDescent="0.2">
      <c r="A61" s="10" t="s">
        <v>488</v>
      </c>
      <c r="B61" s="10"/>
      <c r="C61" s="4" t="s">
        <v>489</v>
      </c>
      <c r="D61" s="9">
        <f>+'0BJ PROGR. I-II Y III'!O60</f>
        <v>200000</v>
      </c>
      <c r="E61" s="42">
        <f>+D61/$J$353*100%</f>
        <v>4.9732867968859374E-5</v>
      </c>
      <c r="F61" s="9">
        <f>+'0BJ PROGR. I-II Y III'!AJ60</f>
        <v>75000</v>
      </c>
      <c r="G61" s="42">
        <f>+F61/$J$353*100%</f>
        <v>1.8649825488322267E-5</v>
      </c>
      <c r="H61" s="9">
        <f>+'0BJ PROGR. I-II Y III'!AL60</f>
        <v>100000</v>
      </c>
      <c r="I61" s="42">
        <f>+H61/$J$353*100%</f>
        <v>2.4866433984429687E-5</v>
      </c>
      <c r="J61" s="9">
        <f t="shared" si="13"/>
        <v>375000</v>
      </c>
      <c r="K61" s="42">
        <f t="shared" si="13"/>
        <v>9.3249127441611329E-5</v>
      </c>
      <c r="L61" s="172"/>
    </row>
    <row r="62" spans="1:12" ht="15" customHeight="1" x14ac:dyDescent="0.2">
      <c r="A62" s="10" t="s">
        <v>490</v>
      </c>
      <c r="B62" s="10"/>
      <c r="C62" s="4" t="s">
        <v>491</v>
      </c>
      <c r="D62" s="9">
        <f>+'0BJ PROGR. I-II Y III'!O61</f>
        <v>22085000</v>
      </c>
      <c r="E62" s="42">
        <f>+D62/$J$353*100%</f>
        <v>5.4917519454612965E-3</v>
      </c>
      <c r="F62" s="9">
        <f>+'0BJ PROGR. I-II Y III'!AJ61</f>
        <v>2500000</v>
      </c>
      <c r="G62" s="42">
        <f>+F62/$J$353*100%</f>
        <v>6.2166084961074223E-4</v>
      </c>
      <c r="H62" s="9">
        <f>+'0BJ PROGR. I-II Y III'!AL61</f>
        <v>1500000</v>
      </c>
      <c r="I62" s="42">
        <f>+H62/$J$353*100%</f>
        <v>3.7299650976644531E-4</v>
      </c>
      <c r="J62" s="9">
        <f t="shared" si="13"/>
        <v>26085000</v>
      </c>
      <c r="K62" s="42">
        <f t="shared" si="13"/>
        <v>6.4864093048384846E-3</v>
      </c>
      <c r="L62" s="172"/>
    </row>
    <row r="63" spans="1:12" ht="15" customHeight="1" x14ac:dyDescent="0.2">
      <c r="A63" s="10" t="s">
        <v>492</v>
      </c>
      <c r="B63" s="10"/>
      <c r="C63" s="4" t="s">
        <v>493</v>
      </c>
      <c r="D63" s="9">
        <f>+'0BJ PROGR. I-II Y III'!O62</f>
        <v>150000</v>
      </c>
      <c r="E63" s="42">
        <f>+D63/$J$353*100%</f>
        <v>3.7299650976644534E-5</v>
      </c>
      <c r="F63" s="9">
        <f>+'0BJ PROGR. I-II Y III'!AJ62</f>
        <v>66870000</v>
      </c>
      <c r="G63" s="42">
        <f>+F63/$J$353*100%</f>
        <v>1.6628184405388133E-2</v>
      </c>
      <c r="H63" s="9">
        <f>+'0BJ PROGR. I-II Y III'!AL62</f>
        <v>0</v>
      </c>
      <c r="I63" s="42">
        <f>+H63/$J$353*100%</f>
        <v>0</v>
      </c>
      <c r="J63" s="9">
        <f t="shared" si="13"/>
        <v>67020000</v>
      </c>
      <c r="K63" s="42">
        <f t="shared" si="13"/>
        <v>1.6665484056364779E-2</v>
      </c>
      <c r="L63" s="172"/>
    </row>
    <row r="64" spans="1:12" ht="24" x14ac:dyDescent="0.2">
      <c r="A64" s="5" t="s">
        <v>494</v>
      </c>
      <c r="B64" s="5"/>
      <c r="C64" s="8" t="s">
        <v>495</v>
      </c>
      <c r="D64" s="32">
        <f t="shared" ref="D64:K64" si="14">SUM(D65:D71)</f>
        <v>29550000</v>
      </c>
      <c r="E64" s="43">
        <f t="shared" si="14"/>
        <v>7.3480312423989729E-3</v>
      </c>
      <c r="F64" s="32">
        <f t="shared" si="14"/>
        <v>319500</v>
      </c>
      <c r="G64" s="43">
        <f t="shared" si="14"/>
        <v>7.9448256580252856E-5</v>
      </c>
      <c r="H64" s="32">
        <f>SUM(H65:H71)</f>
        <v>5300000</v>
      </c>
      <c r="I64" s="43">
        <f t="shared" si="14"/>
        <v>1.3179210011747735E-3</v>
      </c>
      <c r="J64" s="32">
        <f>SUM(J65:J71)</f>
        <v>35169500</v>
      </c>
      <c r="K64" s="43">
        <f t="shared" si="14"/>
        <v>8.7454005001539985E-3</v>
      </c>
      <c r="L64" s="172"/>
    </row>
    <row r="65" spans="1:12" ht="15" customHeight="1" x14ac:dyDescent="0.2">
      <c r="A65" s="10" t="s">
        <v>496</v>
      </c>
      <c r="B65" s="10"/>
      <c r="C65" s="4" t="s">
        <v>497</v>
      </c>
      <c r="D65" s="9">
        <f>+'0BJ PROGR. I-II Y III'!O64</f>
        <v>700000</v>
      </c>
      <c r="E65" s="42">
        <f t="shared" ref="E65:E71" si="15">+D65/$J$353*100%</f>
        <v>1.7406503789100782E-4</v>
      </c>
      <c r="F65" s="9">
        <f>+'0BJ PROGR. I-II Y III'!AJ64</f>
        <v>0</v>
      </c>
      <c r="G65" s="42">
        <f t="shared" ref="G65:G71" si="16">+F65/$J$353*100%</f>
        <v>0</v>
      </c>
      <c r="H65" s="9">
        <f>+'0BJ PROGR. I-II Y III'!AL64</f>
        <v>1500000</v>
      </c>
      <c r="I65" s="42">
        <f t="shared" ref="I65:I71" si="17">+H65/$J$353*100%</f>
        <v>3.7299650976644531E-4</v>
      </c>
      <c r="J65" s="9">
        <f t="shared" ref="J65:K71" si="18">+D65+F65+H65</f>
        <v>2200000</v>
      </c>
      <c r="K65" s="42">
        <f t="shared" si="18"/>
        <v>5.4706154765745319E-4</v>
      </c>
      <c r="L65" s="172"/>
    </row>
    <row r="66" spans="1:12" ht="15" customHeight="1" x14ac:dyDescent="0.2">
      <c r="A66" s="10" t="s">
        <v>498</v>
      </c>
      <c r="B66" s="10"/>
      <c r="C66" s="4" t="s">
        <v>499</v>
      </c>
      <c r="D66" s="9">
        <f>+'0BJ PROGR. I-II Y III'!O65</f>
        <v>2800000</v>
      </c>
      <c r="E66" s="42">
        <f t="shared" si="15"/>
        <v>6.9626015156403127E-4</v>
      </c>
      <c r="F66" s="9">
        <f>+'0BJ PROGR. I-II Y III'!AJ65</f>
        <v>213000</v>
      </c>
      <c r="G66" s="42">
        <f t="shared" si="16"/>
        <v>5.2965504386835235E-5</v>
      </c>
      <c r="H66" s="9">
        <f>+'0BJ PROGR. I-II Y III'!AL65</f>
        <v>2500000</v>
      </c>
      <c r="I66" s="42">
        <f t="shared" si="17"/>
        <v>6.2166084961074223E-4</v>
      </c>
      <c r="J66" s="9">
        <f t="shared" si="18"/>
        <v>5513000</v>
      </c>
      <c r="K66" s="42">
        <f t="shared" si="18"/>
        <v>1.3708865055616086E-3</v>
      </c>
      <c r="L66" s="172"/>
    </row>
    <row r="67" spans="1:12" ht="15" customHeight="1" x14ac:dyDescent="0.2">
      <c r="A67" s="10" t="s">
        <v>500</v>
      </c>
      <c r="B67" s="10"/>
      <c r="C67" s="4" t="s">
        <v>501</v>
      </c>
      <c r="D67" s="9">
        <f>+'0BJ PROGR. I-II Y III'!O66</f>
        <v>2150000</v>
      </c>
      <c r="E67" s="42">
        <f t="shared" si="15"/>
        <v>5.3462833066523835E-4</v>
      </c>
      <c r="F67" s="9">
        <f>+'0BJ PROGR. I-II Y III'!AJ66</f>
        <v>106500</v>
      </c>
      <c r="G67" s="42">
        <f t="shared" si="16"/>
        <v>2.6482752193417617E-5</v>
      </c>
      <c r="H67" s="9">
        <f>+'0BJ PROGR. I-II Y III'!AL66</f>
        <v>500000</v>
      </c>
      <c r="I67" s="42">
        <f t="shared" si="17"/>
        <v>1.2433216992214843E-4</v>
      </c>
      <c r="J67" s="9">
        <f t="shared" si="18"/>
        <v>2756500</v>
      </c>
      <c r="K67" s="42">
        <f t="shared" si="18"/>
        <v>6.8544325278080442E-4</v>
      </c>
      <c r="L67" s="172"/>
    </row>
    <row r="68" spans="1:12" ht="15" customHeight="1" x14ac:dyDescent="0.2">
      <c r="A68" s="10" t="s">
        <v>502</v>
      </c>
      <c r="B68" s="10"/>
      <c r="C68" s="4" t="s">
        <v>503</v>
      </c>
      <c r="D68" s="9">
        <f>+'0BJ PROGR. I-II Y III'!O67</f>
        <v>150000</v>
      </c>
      <c r="E68" s="42">
        <f t="shared" si="15"/>
        <v>3.7299650976644534E-5</v>
      </c>
      <c r="F68" s="9">
        <f>+'0BJ PROGR. I-II Y III'!AJ67</f>
        <v>0</v>
      </c>
      <c r="G68" s="42">
        <f t="shared" si="16"/>
        <v>0</v>
      </c>
      <c r="H68" s="9">
        <f>+'0BJ PROGR. I-II Y III'!AL67</f>
        <v>0</v>
      </c>
      <c r="I68" s="42">
        <f t="shared" si="17"/>
        <v>0</v>
      </c>
      <c r="J68" s="9">
        <f t="shared" si="18"/>
        <v>150000</v>
      </c>
      <c r="K68" s="42">
        <f t="shared" si="18"/>
        <v>3.7299650976644534E-5</v>
      </c>
      <c r="L68" s="172"/>
    </row>
    <row r="69" spans="1:12" ht="15" customHeight="1" x14ac:dyDescent="0.2">
      <c r="A69" s="10" t="s">
        <v>504</v>
      </c>
      <c r="B69" s="10"/>
      <c r="C69" s="4" t="s">
        <v>505</v>
      </c>
      <c r="D69" s="9">
        <f>+'0BJ PROGR. I-II Y III'!O68</f>
        <v>0</v>
      </c>
      <c r="E69" s="42">
        <f t="shared" si="15"/>
        <v>0</v>
      </c>
      <c r="F69" s="9">
        <f>+'0BJ PROGR. I-II Y III'!AJ68</f>
        <v>0</v>
      </c>
      <c r="G69" s="42">
        <f t="shared" si="16"/>
        <v>0</v>
      </c>
      <c r="H69" s="9">
        <f>+'0BJ PROGR. I-II Y III'!AL68</f>
        <v>0</v>
      </c>
      <c r="I69" s="42">
        <f t="shared" si="17"/>
        <v>0</v>
      </c>
      <c r="J69" s="9">
        <f t="shared" si="18"/>
        <v>0</v>
      </c>
      <c r="K69" s="42">
        <f t="shared" si="18"/>
        <v>0</v>
      </c>
      <c r="L69" s="172"/>
    </row>
    <row r="70" spans="1:12" ht="15" customHeight="1" x14ac:dyDescent="0.2">
      <c r="A70" s="10" t="s">
        <v>506</v>
      </c>
      <c r="B70" s="10"/>
      <c r="C70" s="4" t="s">
        <v>507</v>
      </c>
      <c r="D70" s="9">
        <f>+'0BJ PROGR. I-II Y III'!O69</f>
        <v>16200000</v>
      </c>
      <c r="E70" s="42">
        <f t="shared" si="15"/>
        <v>4.0283623054776091E-3</v>
      </c>
      <c r="F70" s="9">
        <f>+'0BJ PROGR. I-II Y III'!AJ69</f>
        <v>0</v>
      </c>
      <c r="G70" s="42">
        <f t="shared" si="16"/>
        <v>0</v>
      </c>
      <c r="H70" s="9">
        <f>+'0BJ PROGR. I-II Y III'!AL69</f>
        <v>0</v>
      </c>
      <c r="I70" s="42">
        <f t="shared" si="17"/>
        <v>0</v>
      </c>
      <c r="J70" s="9">
        <f t="shared" si="18"/>
        <v>16200000</v>
      </c>
      <c r="K70" s="42">
        <f t="shared" si="18"/>
        <v>4.0283623054776091E-3</v>
      </c>
      <c r="L70" s="172"/>
    </row>
    <row r="71" spans="1:12" ht="15" customHeight="1" x14ac:dyDescent="0.2">
      <c r="A71" s="10" t="s">
        <v>508</v>
      </c>
      <c r="B71" s="10"/>
      <c r="C71" s="11" t="s">
        <v>509</v>
      </c>
      <c r="D71" s="9">
        <f>+'0BJ PROGR. I-II Y III'!O70</f>
        <v>7550000</v>
      </c>
      <c r="E71" s="42">
        <f t="shared" si="15"/>
        <v>1.8774157658244415E-3</v>
      </c>
      <c r="F71" s="9">
        <f>+'0BJ PROGR. I-II Y III'!AJ70</f>
        <v>0</v>
      </c>
      <c r="G71" s="42">
        <f t="shared" si="16"/>
        <v>0</v>
      </c>
      <c r="H71" s="9">
        <f>+'0BJ PROGR. I-II Y III'!AL70</f>
        <v>800000</v>
      </c>
      <c r="I71" s="42">
        <f t="shared" si="17"/>
        <v>1.989314718754375E-4</v>
      </c>
      <c r="J71" s="9">
        <f t="shared" si="18"/>
        <v>8350000</v>
      </c>
      <c r="K71" s="42">
        <f t="shared" si="18"/>
        <v>2.076347237699879E-3</v>
      </c>
      <c r="L71" s="172"/>
    </row>
    <row r="72" spans="1:12" ht="24" x14ac:dyDescent="0.2">
      <c r="A72" s="5" t="s">
        <v>510</v>
      </c>
      <c r="B72" s="5"/>
      <c r="C72" s="8" t="s">
        <v>511</v>
      </c>
      <c r="D72" s="32">
        <f t="shared" ref="D72:K72" si="19">SUM(D73:D79)</f>
        <v>718000</v>
      </c>
      <c r="E72" s="43">
        <f t="shared" si="19"/>
        <v>1.7854099600820515E-4</v>
      </c>
      <c r="F72" s="32">
        <f t="shared" si="19"/>
        <v>37050279.359999999</v>
      </c>
      <c r="G72" s="43">
        <f t="shared" si="19"/>
        <v>9.213083258101178E-3</v>
      </c>
      <c r="H72" s="32">
        <f>SUM(H73:H79)</f>
        <v>158889172.43000001</v>
      </c>
      <c r="I72" s="43">
        <f t="shared" si="19"/>
        <v>3.9510071170712605E-2</v>
      </c>
      <c r="J72" s="32">
        <f>SUM(J73:J79)</f>
        <v>196657451.79000002</v>
      </c>
      <c r="K72" s="43">
        <f t="shared" si="19"/>
        <v>4.8901695424821992E-2</v>
      </c>
      <c r="L72" s="172"/>
    </row>
    <row r="73" spans="1:12" ht="15" customHeight="1" x14ac:dyDescent="0.2">
      <c r="A73" s="10" t="s">
        <v>512</v>
      </c>
      <c r="B73" s="10"/>
      <c r="C73" s="11" t="s">
        <v>513</v>
      </c>
      <c r="D73" s="9">
        <f>+'0BJ PROGR. I-II Y III'!O72</f>
        <v>0</v>
      </c>
      <c r="E73" s="42">
        <f t="shared" ref="E73:E79" si="20">+D73/$J$353*100%</f>
        <v>0</v>
      </c>
      <c r="F73" s="9">
        <f>+'0BJ PROGR. I-II Y III'!AJ72</f>
        <v>0</v>
      </c>
      <c r="G73" s="42">
        <f t="shared" ref="G73:G79" si="21">+F73/$J$353*100%</f>
        <v>0</v>
      </c>
      <c r="H73" s="9">
        <f>+'0BJ PROGR. I-II Y III'!AL72</f>
        <v>0</v>
      </c>
      <c r="I73" s="42">
        <f t="shared" ref="I73:I79" si="22">+H73/$J$353*100%</f>
        <v>0</v>
      </c>
      <c r="J73" s="9">
        <f t="shared" ref="J73:J79" si="23">+D73+F73+H73</f>
        <v>0</v>
      </c>
      <c r="K73" s="42">
        <f t="shared" ref="K73:K79" si="24">+E73+G73+I73</f>
        <v>0</v>
      </c>
      <c r="L73" s="172"/>
    </row>
    <row r="74" spans="1:12" ht="15" customHeight="1" x14ac:dyDescent="0.2">
      <c r="A74" s="10" t="s">
        <v>514</v>
      </c>
      <c r="B74" s="10"/>
      <c r="C74" s="4" t="s">
        <v>515</v>
      </c>
      <c r="D74" s="9">
        <f>+'0BJ PROGR. I-II Y III'!O73</f>
        <v>0</v>
      </c>
      <c r="E74" s="42">
        <f t="shared" si="20"/>
        <v>0</v>
      </c>
      <c r="F74" s="9">
        <f>+'0BJ PROGR. I-II Y III'!AJ73</f>
        <v>0</v>
      </c>
      <c r="G74" s="42">
        <f t="shared" si="21"/>
        <v>0</v>
      </c>
      <c r="H74" s="9">
        <f>+'0BJ PROGR. I-II Y III'!AL73</f>
        <v>5000000</v>
      </c>
      <c r="I74" s="42">
        <f t="shared" si="22"/>
        <v>1.2433216992214845E-3</v>
      </c>
      <c r="J74" s="9">
        <f t="shared" si="23"/>
        <v>5000000</v>
      </c>
      <c r="K74" s="42">
        <f t="shared" si="24"/>
        <v>1.2433216992214845E-3</v>
      </c>
      <c r="L74" s="172"/>
    </row>
    <row r="75" spans="1:12" ht="15" customHeight="1" x14ac:dyDescent="0.2">
      <c r="A75" s="10" t="s">
        <v>516</v>
      </c>
      <c r="B75" s="10"/>
      <c r="C75" s="4" t="s">
        <v>517</v>
      </c>
      <c r="D75" s="9">
        <f>+'0BJ PROGR. I-II Y III'!O74</f>
        <v>0</v>
      </c>
      <c r="E75" s="42">
        <f t="shared" si="20"/>
        <v>0</v>
      </c>
      <c r="F75" s="9">
        <f>+'0BJ PROGR. I-II Y III'!AJ74</f>
        <v>0</v>
      </c>
      <c r="G75" s="42">
        <f t="shared" si="21"/>
        <v>0</v>
      </c>
      <c r="H75" s="9">
        <f>+'0BJ PROGR. I-II Y III'!AL74</f>
        <v>68500000</v>
      </c>
      <c r="I75" s="42">
        <f t="shared" si="22"/>
        <v>1.7033507279334337E-2</v>
      </c>
      <c r="J75" s="9">
        <f t="shared" si="23"/>
        <v>68500000</v>
      </c>
      <c r="K75" s="42">
        <f t="shared" si="24"/>
        <v>1.7033507279334337E-2</v>
      </c>
      <c r="L75" s="172"/>
    </row>
    <row r="76" spans="1:12" ht="15" customHeight="1" x14ac:dyDescent="0.2">
      <c r="A76" s="10" t="s">
        <v>518</v>
      </c>
      <c r="B76" s="10"/>
      <c r="C76" s="4" t="s">
        <v>519</v>
      </c>
      <c r="D76" s="9">
        <f>+'0BJ PROGR. I-II Y III'!O75</f>
        <v>0</v>
      </c>
      <c r="E76" s="42">
        <f t="shared" si="20"/>
        <v>0</v>
      </c>
      <c r="F76" s="9">
        <f>+'0BJ PROGR. I-II Y III'!AJ75</f>
        <v>8160000</v>
      </c>
      <c r="G76" s="42">
        <f t="shared" si="21"/>
        <v>2.0291010131294625E-3</v>
      </c>
      <c r="H76" s="9">
        <f>+'0BJ PROGR. I-II Y III'!AL75</f>
        <v>17900000</v>
      </c>
      <c r="I76" s="42">
        <f t="shared" si="22"/>
        <v>4.4510916832129141E-3</v>
      </c>
      <c r="J76" s="9">
        <f t="shared" si="23"/>
        <v>26060000</v>
      </c>
      <c r="K76" s="42">
        <f t="shared" si="24"/>
        <v>6.4801926963423771E-3</v>
      </c>
      <c r="L76" s="172"/>
    </row>
    <row r="77" spans="1:12" ht="15" customHeight="1" x14ac:dyDescent="0.2">
      <c r="A77" s="10" t="s">
        <v>520</v>
      </c>
      <c r="B77" s="10"/>
      <c r="C77" s="11" t="s">
        <v>521</v>
      </c>
      <c r="D77" s="9">
        <f>+'0BJ PROGR. I-II Y III'!O76</f>
        <v>0</v>
      </c>
      <c r="E77" s="42">
        <f t="shared" si="20"/>
        <v>0</v>
      </c>
      <c r="F77" s="9">
        <f>+'0BJ PROGR. I-II Y III'!AJ76</f>
        <v>0</v>
      </c>
      <c r="G77" s="42">
        <f t="shared" si="21"/>
        <v>0</v>
      </c>
      <c r="H77" s="9">
        <f>+'0BJ PROGR. I-II Y III'!AL76</f>
        <v>0</v>
      </c>
      <c r="I77" s="42">
        <f t="shared" si="22"/>
        <v>0</v>
      </c>
      <c r="J77" s="9">
        <f t="shared" si="23"/>
        <v>0</v>
      </c>
      <c r="K77" s="42">
        <f t="shared" si="24"/>
        <v>0</v>
      </c>
      <c r="L77" s="172"/>
    </row>
    <row r="78" spans="1:12" ht="15" customHeight="1" x14ac:dyDescent="0.2">
      <c r="A78" s="10" t="s">
        <v>522</v>
      </c>
      <c r="B78" s="10"/>
      <c r="C78" s="4" t="s">
        <v>523</v>
      </c>
      <c r="D78" s="9">
        <f>+'0BJ PROGR. I-II Y III'!O77</f>
        <v>50000</v>
      </c>
      <c r="E78" s="42">
        <f t="shared" si="20"/>
        <v>1.2433216992214844E-5</v>
      </c>
      <c r="F78" s="9">
        <f>+'0BJ PROGR. I-II Y III'!AJ77</f>
        <v>23994779.359999999</v>
      </c>
      <c r="G78" s="42">
        <f t="shared" si="21"/>
        <v>5.9666459692639603E-3</v>
      </c>
      <c r="H78" s="9">
        <f>+'0BJ PROGR. I-II Y III'!AL77</f>
        <v>26812380.439999998</v>
      </c>
      <c r="I78" s="42">
        <f t="shared" si="22"/>
        <v>6.6672828817667378E-3</v>
      </c>
      <c r="J78" s="9">
        <f t="shared" si="23"/>
        <v>50857159.799999997</v>
      </c>
      <c r="K78" s="42">
        <f t="shared" si="24"/>
        <v>1.2646362068022913E-2</v>
      </c>
      <c r="L78" s="172"/>
    </row>
    <row r="79" spans="1:12" ht="15" customHeight="1" x14ac:dyDescent="0.2">
      <c r="A79" s="10" t="s">
        <v>524</v>
      </c>
      <c r="B79" s="10"/>
      <c r="C79" s="4" t="s">
        <v>525</v>
      </c>
      <c r="D79" s="9">
        <f>+'0BJ PROGR. I-II Y III'!O78</f>
        <v>668000</v>
      </c>
      <c r="E79" s="42">
        <f t="shared" si="20"/>
        <v>1.6610777901599031E-4</v>
      </c>
      <c r="F79" s="9">
        <f>+'0BJ PROGR. I-II Y III'!AJ78</f>
        <v>4895500</v>
      </c>
      <c r="G79" s="42">
        <f t="shared" si="21"/>
        <v>1.2173362757077553E-3</v>
      </c>
      <c r="H79" s="9">
        <f>+'0BJ PROGR. I-II Y III'!AL78</f>
        <v>40676791.989999995</v>
      </c>
      <c r="I79" s="42">
        <f t="shared" si="22"/>
        <v>1.0114867627177133E-2</v>
      </c>
      <c r="J79" s="9">
        <f t="shared" si="23"/>
        <v>46240291.989999995</v>
      </c>
      <c r="K79" s="42">
        <f t="shared" si="24"/>
        <v>1.1498311681900878E-2</v>
      </c>
      <c r="L79" s="172"/>
    </row>
    <row r="80" spans="1:12" ht="15" customHeight="1" x14ac:dyDescent="0.2">
      <c r="A80" s="5" t="s">
        <v>526</v>
      </c>
      <c r="B80" s="5"/>
      <c r="C80" s="8" t="s">
        <v>527</v>
      </c>
      <c r="D80" s="32">
        <f t="shared" ref="D80:K80" si="25">SUM(D81:D84)</f>
        <v>2512120</v>
      </c>
      <c r="E80" s="43">
        <f t="shared" si="25"/>
        <v>6.246746614096551E-4</v>
      </c>
      <c r="F80" s="32">
        <f t="shared" si="25"/>
        <v>818300</v>
      </c>
      <c r="G80" s="43">
        <f t="shared" si="25"/>
        <v>2.0348202929458813E-4</v>
      </c>
      <c r="H80" s="32">
        <f t="shared" si="25"/>
        <v>600000</v>
      </c>
      <c r="I80" s="43">
        <f t="shared" si="25"/>
        <v>1.4919860390657814E-4</v>
      </c>
      <c r="J80" s="32">
        <f t="shared" si="25"/>
        <v>3930420</v>
      </c>
      <c r="K80" s="43">
        <f t="shared" si="25"/>
        <v>9.7735529461082148E-4</v>
      </c>
      <c r="L80" s="172"/>
    </row>
    <row r="81" spans="1:12" ht="15" customHeight="1" x14ac:dyDescent="0.2">
      <c r="A81" s="10" t="s">
        <v>528</v>
      </c>
      <c r="B81" s="10"/>
      <c r="C81" s="4" t="s">
        <v>529</v>
      </c>
      <c r="D81" s="9">
        <f>+'0BJ PROGR. I-II Y III'!O83</f>
        <v>1290000</v>
      </c>
      <c r="E81" s="42">
        <f>+D81/$J$353*100%</f>
        <v>3.2077699839914298E-4</v>
      </c>
      <c r="F81" s="9">
        <f>+'0BJ PROGR. I-II Y III'!AJ83</f>
        <v>142000</v>
      </c>
      <c r="G81" s="42">
        <f>+F81/$J$353*100%</f>
        <v>3.5310336257890156E-5</v>
      </c>
      <c r="H81" s="9">
        <f>+'0BJ PROGR. I-II Y III'!AL83</f>
        <v>0</v>
      </c>
      <c r="I81" s="42">
        <f>+H81/$J$353*100%</f>
        <v>0</v>
      </c>
      <c r="J81" s="9">
        <f t="shared" ref="J81:K84" si="26">+D81+F81+H81</f>
        <v>1432000</v>
      </c>
      <c r="K81" s="42">
        <f t="shared" si="26"/>
        <v>3.5608733465703315E-4</v>
      </c>
      <c r="L81" s="172"/>
    </row>
    <row r="82" spans="1:12" ht="15" customHeight="1" x14ac:dyDescent="0.2">
      <c r="A82" s="10" t="s">
        <v>530</v>
      </c>
      <c r="B82" s="10"/>
      <c r="C82" s="4" t="s">
        <v>531</v>
      </c>
      <c r="D82" s="9">
        <f>+'0BJ PROGR. I-II Y III'!O84</f>
        <v>1222120</v>
      </c>
      <c r="E82" s="42">
        <f>+D82/$J$353*100%</f>
        <v>3.0389766301051213E-4</v>
      </c>
      <c r="F82" s="9">
        <f>+'0BJ PROGR. I-II Y III'!AJ84</f>
        <v>676300</v>
      </c>
      <c r="G82" s="42">
        <f>+F82/$J$353*100%</f>
        <v>1.6817169303669799E-4</v>
      </c>
      <c r="H82" s="9">
        <f>+'0BJ PROGR. I-II Y III'!AL84</f>
        <v>600000</v>
      </c>
      <c r="I82" s="42">
        <f>+H82/$J$353*100%</f>
        <v>1.4919860390657814E-4</v>
      </c>
      <c r="J82" s="9">
        <f t="shared" si="26"/>
        <v>2498420</v>
      </c>
      <c r="K82" s="42">
        <f t="shared" si="26"/>
        <v>6.2126795995378833E-4</v>
      </c>
      <c r="L82" s="172"/>
    </row>
    <row r="83" spans="1:12" ht="15" customHeight="1" x14ac:dyDescent="0.2">
      <c r="A83" s="10" t="s">
        <v>532</v>
      </c>
      <c r="B83" s="10"/>
      <c r="C83" s="4" t="s">
        <v>533</v>
      </c>
      <c r="D83" s="9">
        <f>+'0BJ PROGR. I-II Y III'!O85</f>
        <v>0</v>
      </c>
      <c r="E83" s="42">
        <f>+D83/$J$353*100%</f>
        <v>0</v>
      </c>
      <c r="F83" s="9">
        <f>+'0BJ PROGR. I-II Y III'!AJ85</f>
        <v>0</v>
      </c>
      <c r="G83" s="42">
        <f>+F83/$J$353*100%</f>
        <v>0</v>
      </c>
      <c r="H83" s="9">
        <f>+'0BJ PROGR. I-II Y III'!AL85</f>
        <v>0</v>
      </c>
      <c r="I83" s="42">
        <f>+H83/$J$353*100%</f>
        <v>0</v>
      </c>
      <c r="J83" s="9">
        <f t="shared" si="26"/>
        <v>0</v>
      </c>
      <c r="K83" s="42">
        <f t="shared" si="26"/>
        <v>0</v>
      </c>
      <c r="L83" s="172"/>
    </row>
    <row r="84" spans="1:12" ht="15" customHeight="1" x14ac:dyDescent="0.2">
      <c r="A84" s="10" t="s">
        <v>534</v>
      </c>
      <c r="B84" s="10"/>
      <c r="C84" s="4" t="s">
        <v>535</v>
      </c>
      <c r="D84" s="9">
        <f>+'0BJ PROGR. I-II Y III'!O86</f>
        <v>0</v>
      </c>
      <c r="E84" s="42">
        <f>+D84/$J$353*100%</f>
        <v>0</v>
      </c>
      <c r="F84" s="9">
        <f>+'0BJ PROGR. I-II Y III'!AJ86</f>
        <v>0</v>
      </c>
      <c r="G84" s="42">
        <f>+F84/$J$353*100%</f>
        <v>0</v>
      </c>
      <c r="H84" s="9">
        <f>+'0BJ PROGR. I-II Y III'!AL86</f>
        <v>0</v>
      </c>
      <c r="I84" s="42">
        <f>+H84/$J$353*100%</f>
        <v>0</v>
      </c>
      <c r="J84" s="9">
        <f t="shared" si="26"/>
        <v>0</v>
      </c>
      <c r="K84" s="42">
        <f t="shared" si="26"/>
        <v>0</v>
      </c>
      <c r="L84" s="172"/>
    </row>
    <row r="85" spans="1:12" ht="15" customHeight="1" x14ac:dyDescent="0.2">
      <c r="A85" s="5" t="s">
        <v>536</v>
      </c>
      <c r="B85" s="5"/>
      <c r="C85" s="8" t="s">
        <v>537</v>
      </c>
      <c r="D85" s="32">
        <f t="shared" ref="D85:K85" si="27">SUM(D86:D88)</f>
        <v>24489207.590331718</v>
      </c>
      <c r="E85" s="43">
        <f t="shared" si="27"/>
        <v>6.0895926387597808E-3</v>
      </c>
      <c r="F85" s="32">
        <f t="shared" si="27"/>
        <v>23617721.670840334</v>
      </c>
      <c r="G85" s="43">
        <f t="shared" si="27"/>
        <v>5.8728851679058563E-3</v>
      </c>
      <c r="H85" s="32">
        <f t="shared" si="27"/>
        <v>28598904.825377002</v>
      </c>
      <c r="I85" s="43">
        <f t="shared" si="27"/>
        <v>7.1115277886722493E-3</v>
      </c>
      <c r="J85" s="32">
        <f t="shared" si="27"/>
        <v>76705834.086549059</v>
      </c>
      <c r="K85" s="43">
        <f t="shared" si="27"/>
        <v>1.9074005595337885E-2</v>
      </c>
      <c r="L85" s="172"/>
    </row>
    <row r="86" spans="1:12" ht="15" customHeight="1" x14ac:dyDescent="0.2">
      <c r="A86" s="10" t="s">
        <v>538</v>
      </c>
      <c r="B86" s="10"/>
      <c r="C86" s="4" t="s">
        <v>539</v>
      </c>
      <c r="D86" s="9">
        <f>+'0BJ PROGR. I-II Y III'!O88</f>
        <v>24489207.590331718</v>
      </c>
      <c r="E86" s="42">
        <f>+D86/$J$353*100%</f>
        <v>6.0895926387597808E-3</v>
      </c>
      <c r="F86" s="9">
        <f>+'0BJ PROGR. I-II Y III'!AJ88</f>
        <v>23617721.670840334</v>
      </c>
      <c r="G86" s="42">
        <f>+F86/$J$353*100%</f>
        <v>5.8728851679058563E-3</v>
      </c>
      <c r="H86" s="9">
        <f>+'0BJ PROGR. I-II Y III'!AL88</f>
        <v>28598904.825377002</v>
      </c>
      <c r="I86" s="42">
        <f>+H86/$J$353*100%</f>
        <v>7.1115277886722493E-3</v>
      </c>
      <c r="J86" s="9">
        <f>+D86+F86+H86</f>
        <v>76705834.086549059</v>
      </c>
      <c r="K86" s="42">
        <f>+E86+G86+I86</f>
        <v>1.9074005595337885E-2</v>
      </c>
      <c r="L86" s="172"/>
    </row>
    <row r="87" spans="1:12" ht="15" customHeight="1" x14ac:dyDescent="0.2">
      <c r="A87" s="10" t="s">
        <v>540</v>
      </c>
      <c r="B87" s="10"/>
      <c r="C87" s="4" t="s">
        <v>541</v>
      </c>
      <c r="D87" s="9">
        <f>+'0BJ PROGR. I-II Y III'!O91</f>
        <v>0</v>
      </c>
      <c r="E87" s="42">
        <v>0</v>
      </c>
      <c r="F87" s="9">
        <f>+'0BJ PROGR. I-II Y III'!AJ91</f>
        <v>0</v>
      </c>
      <c r="G87" s="42">
        <v>0</v>
      </c>
      <c r="H87" s="9">
        <f>+'0BJ PROGR. I-II Y III'!AL91</f>
        <v>0</v>
      </c>
      <c r="I87" s="42">
        <f>+H87/$J$353*100%</f>
        <v>0</v>
      </c>
      <c r="J87" s="9">
        <f>SUM(D87:H87)</f>
        <v>0</v>
      </c>
      <c r="K87" s="42">
        <f>SUM(E87:I87)</f>
        <v>0</v>
      </c>
      <c r="L87" s="172"/>
    </row>
    <row r="88" spans="1:12" ht="15" customHeight="1" x14ac:dyDescent="0.2">
      <c r="A88" s="10" t="s">
        <v>542</v>
      </c>
      <c r="B88" s="10"/>
      <c r="C88" s="4" t="s">
        <v>543</v>
      </c>
      <c r="D88" s="9">
        <f>+'0BJ PROGR. I-II Y III'!O92</f>
        <v>0</v>
      </c>
      <c r="E88" s="42">
        <v>0</v>
      </c>
      <c r="F88" s="9">
        <f>+'0BJ PROGR. I-II Y III'!AJ92</f>
        <v>0</v>
      </c>
      <c r="G88" s="42">
        <v>0</v>
      </c>
      <c r="H88" s="9">
        <f>+'0BJ PROGR. I-II Y III'!AL92</f>
        <v>0</v>
      </c>
      <c r="I88" s="42">
        <f>+H88/$J$353*100%</f>
        <v>0</v>
      </c>
      <c r="J88" s="9">
        <f>SUM(D88:H88)</f>
        <v>0</v>
      </c>
      <c r="K88" s="42">
        <f>SUM(E88:I88)</f>
        <v>0</v>
      </c>
      <c r="L88" s="172"/>
    </row>
    <row r="89" spans="1:12" ht="15" customHeight="1" x14ac:dyDescent="0.2">
      <c r="A89" s="5" t="s">
        <v>544</v>
      </c>
      <c r="B89" s="5"/>
      <c r="C89" s="8" t="s">
        <v>545</v>
      </c>
      <c r="D89" s="32">
        <f t="shared" ref="D89:K89" si="28">SUM(D90:D92)</f>
        <v>6112500</v>
      </c>
      <c r="E89" s="43">
        <f t="shared" si="28"/>
        <v>1.5199607772982647E-3</v>
      </c>
      <c r="F89" s="32">
        <f t="shared" si="28"/>
        <v>14494903.960000001</v>
      </c>
      <c r="G89" s="43">
        <f t="shared" si="28"/>
        <v>3.6043657243198845E-3</v>
      </c>
      <c r="H89" s="32">
        <f t="shared" si="28"/>
        <v>8000000</v>
      </c>
      <c r="I89" s="43">
        <f t="shared" si="28"/>
        <v>1.9893147187543749E-3</v>
      </c>
      <c r="J89" s="32">
        <f>SUM(J90:J92)</f>
        <v>28607403.960000001</v>
      </c>
      <c r="K89" s="43">
        <f t="shared" si="28"/>
        <v>7.1136412203725245E-3</v>
      </c>
      <c r="L89" s="172"/>
    </row>
    <row r="90" spans="1:12" ht="15" customHeight="1" x14ac:dyDescent="0.2">
      <c r="A90" s="10" t="s">
        <v>546</v>
      </c>
      <c r="B90" s="10"/>
      <c r="C90" s="4" t="s">
        <v>547</v>
      </c>
      <c r="D90" s="9">
        <f>+'0BJ PROGR. I-II Y III'!O94</f>
        <v>3112500</v>
      </c>
      <c r="E90" s="42">
        <f>+D90/$J$353*100%</f>
        <v>7.7396775776537407E-4</v>
      </c>
      <c r="F90" s="9">
        <f>+'0BJ PROGR. I-II Y III'!AJ94</f>
        <v>1567208.24</v>
      </c>
      <c r="G90" s="42">
        <f>+F90/$J$353*100%</f>
        <v>3.897088023981424E-4</v>
      </c>
      <c r="H90" s="9">
        <f>+'0BJ PROGR. I-II Y III'!AL94</f>
        <v>4000000</v>
      </c>
      <c r="I90" s="42">
        <f>+H90/$J$353*100%</f>
        <v>9.9465735937718743E-4</v>
      </c>
      <c r="J90" s="9">
        <f t="shared" ref="J90:K92" si="29">+D90+F90+H90</f>
        <v>8679708.2400000002</v>
      </c>
      <c r="K90" s="42">
        <f t="shared" si="29"/>
        <v>2.1583339195407041E-3</v>
      </c>
      <c r="L90" s="172"/>
    </row>
    <row r="91" spans="1:12" ht="15" customHeight="1" x14ac:dyDescent="0.2">
      <c r="A91" s="10" t="s">
        <v>548</v>
      </c>
      <c r="B91" s="10"/>
      <c r="C91" s="4" t="s">
        <v>549</v>
      </c>
      <c r="D91" s="9">
        <f>+'0BJ PROGR. I-II Y III'!O95</f>
        <v>0</v>
      </c>
      <c r="E91" s="42">
        <f>+D91/$J$353*100%</f>
        <v>0</v>
      </c>
      <c r="F91" s="9">
        <f>+'0BJ PROGR. I-II Y III'!AJ95</f>
        <v>12927695.720000001</v>
      </c>
      <c r="G91" s="42">
        <f>+F91/$J$353*100%</f>
        <v>3.2146569219217423E-3</v>
      </c>
      <c r="H91" s="9">
        <f>+'0BJ PROGR. I-II Y III'!AL95</f>
        <v>2500000</v>
      </c>
      <c r="I91" s="42">
        <f>+H91/$J$353*100%</f>
        <v>6.2166084961074223E-4</v>
      </c>
      <c r="J91" s="9">
        <f t="shared" si="29"/>
        <v>15427695.720000001</v>
      </c>
      <c r="K91" s="42">
        <f t="shared" si="29"/>
        <v>3.8363177715324843E-3</v>
      </c>
      <c r="L91" s="172"/>
    </row>
    <row r="92" spans="1:12" ht="15" customHeight="1" x14ac:dyDescent="0.2">
      <c r="A92" s="10" t="s">
        <v>550</v>
      </c>
      <c r="B92" s="10"/>
      <c r="C92" s="4" t="s">
        <v>551</v>
      </c>
      <c r="D92" s="9">
        <f>+'0BJ PROGR. I-II Y III'!O96</f>
        <v>3000000</v>
      </c>
      <c r="E92" s="42">
        <f>+D92/$J$353*100%</f>
        <v>7.4599301953289063E-4</v>
      </c>
      <c r="F92" s="9">
        <f>+'0BJ PROGR. I-II Y III'!AJ96</f>
        <v>0</v>
      </c>
      <c r="G92" s="42">
        <f>+F92/$J$353*100%</f>
        <v>0</v>
      </c>
      <c r="H92" s="9">
        <f>+'0BJ PROGR. I-II Y III'!AL96</f>
        <v>1500000</v>
      </c>
      <c r="I92" s="42">
        <f>+H92/$J$353*100%</f>
        <v>3.7299650976644531E-4</v>
      </c>
      <c r="J92" s="9">
        <f t="shared" si="29"/>
        <v>4500000</v>
      </c>
      <c r="K92" s="42">
        <f t="shared" si="29"/>
        <v>1.1189895292993361E-3</v>
      </c>
      <c r="L92" s="172"/>
    </row>
    <row r="93" spans="1:12" ht="15" customHeight="1" x14ac:dyDescent="0.2">
      <c r="A93" s="5" t="s">
        <v>552</v>
      </c>
      <c r="B93" s="5"/>
      <c r="C93" s="8" t="s">
        <v>553</v>
      </c>
      <c r="D93" s="32">
        <f t="shared" ref="D93:K93" si="30">SUM(D94:D102)</f>
        <v>9800000</v>
      </c>
      <c r="E93" s="43">
        <f t="shared" si="30"/>
        <v>2.4369105304741095E-3</v>
      </c>
      <c r="F93" s="32">
        <f t="shared" si="30"/>
        <v>12139000</v>
      </c>
      <c r="G93" s="43">
        <f t="shared" si="30"/>
        <v>3.0185364213699199E-3</v>
      </c>
      <c r="H93" s="32">
        <f t="shared" si="30"/>
        <v>42375000</v>
      </c>
      <c r="I93" s="43">
        <f t="shared" si="30"/>
        <v>1.053715140090208E-2</v>
      </c>
      <c r="J93" s="32">
        <f t="shared" si="30"/>
        <v>64314000</v>
      </c>
      <c r="K93" s="43">
        <f t="shared" si="30"/>
        <v>1.599259835274611E-2</v>
      </c>
      <c r="L93" s="172"/>
    </row>
    <row r="94" spans="1:12" ht="15" customHeight="1" x14ac:dyDescent="0.2">
      <c r="A94" s="10" t="s">
        <v>554</v>
      </c>
      <c r="B94" s="10"/>
      <c r="C94" s="174" t="s">
        <v>555</v>
      </c>
      <c r="D94" s="9">
        <f>+'0BJ PROGR. I-II Y III'!O98</f>
        <v>1700000</v>
      </c>
      <c r="E94" s="42">
        <f t="shared" ref="E94:E102" si="31">+D94/$J$353*100%</f>
        <v>4.2272937773530468E-4</v>
      </c>
      <c r="F94" s="9">
        <f>+'0BJ PROGR. I-II Y III'!AJ98</f>
        <v>3245000</v>
      </c>
      <c r="G94" s="42">
        <f t="shared" ref="G94:G102" si="32">+F94/$J$353*100%</f>
        <v>8.0691578279474337E-4</v>
      </c>
      <c r="H94" s="9">
        <f>+'0BJ PROGR. I-II Y III'!AL98</f>
        <v>1000000</v>
      </c>
      <c r="I94" s="42">
        <f t="shared" ref="I94:I102" si="33">+H94/$J$353*100%</f>
        <v>2.4866433984429686E-4</v>
      </c>
      <c r="J94" s="9">
        <f t="shared" ref="J94:J102" si="34">+D94+F94+H94</f>
        <v>5945000</v>
      </c>
      <c r="K94" s="42">
        <f t="shared" ref="K94:K102" si="35">+E94+G94+I94</f>
        <v>1.478309500374345E-3</v>
      </c>
      <c r="L94" s="172"/>
    </row>
    <row r="95" spans="1:12" ht="15" customHeight="1" x14ac:dyDescent="0.2">
      <c r="A95" s="10" t="s">
        <v>556</v>
      </c>
      <c r="B95" s="10"/>
      <c r="C95" s="174" t="s">
        <v>557</v>
      </c>
      <c r="D95" s="9">
        <f>+'0BJ PROGR. I-II Y III'!O99</f>
        <v>0</v>
      </c>
      <c r="E95" s="42">
        <f t="shared" si="31"/>
        <v>0</v>
      </c>
      <c r="F95" s="9">
        <f>+'0BJ PROGR. I-II Y III'!AJ99</f>
        <v>0</v>
      </c>
      <c r="G95" s="42">
        <f t="shared" si="32"/>
        <v>0</v>
      </c>
      <c r="H95" s="9">
        <f>+'0BJ PROGR. I-II Y III'!AL99</f>
        <v>0</v>
      </c>
      <c r="I95" s="42">
        <f t="shared" si="33"/>
        <v>0</v>
      </c>
      <c r="J95" s="9">
        <f t="shared" si="34"/>
        <v>0</v>
      </c>
      <c r="K95" s="42">
        <f t="shared" si="35"/>
        <v>0</v>
      </c>
      <c r="L95" s="172"/>
    </row>
    <row r="96" spans="1:12" ht="15" customHeight="1" x14ac:dyDescent="0.2">
      <c r="A96" s="10" t="s">
        <v>558</v>
      </c>
      <c r="B96" s="10"/>
      <c r="C96" s="174" t="s">
        <v>559</v>
      </c>
      <c r="D96" s="9">
        <f>+'0BJ PROGR. I-II Y III'!O100</f>
        <v>1500000</v>
      </c>
      <c r="E96" s="42">
        <f t="shared" si="31"/>
        <v>3.7299650976644531E-4</v>
      </c>
      <c r="F96" s="9">
        <f>+'0BJ PROGR. I-II Y III'!AJ100</f>
        <v>0</v>
      </c>
      <c r="G96" s="42">
        <f t="shared" si="32"/>
        <v>0</v>
      </c>
      <c r="H96" s="9">
        <f>+'0BJ PROGR. I-II Y III'!AL100</f>
        <v>0</v>
      </c>
      <c r="I96" s="42">
        <f t="shared" si="33"/>
        <v>0</v>
      </c>
      <c r="J96" s="9">
        <f t="shared" si="34"/>
        <v>1500000</v>
      </c>
      <c r="K96" s="42">
        <f t="shared" si="35"/>
        <v>3.7299650976644531E-4</v>
      </c>
      <c r="L96" s="172"/>
    </row>
    <row r="97" spans="1:12" ht="15" customHeight="1" x14ac:dyDescent="0.2">
      <c r="A97" s="10" t="s">
        <v>560</v>
      </c>
      <c r="B97" s="10"/>
      <c r="C97" s="174" t="s">
        <v>561</v>
      </c>
      <c r="D97" s="9">
        <f>+'0BJ PROGR. I-II Y III'!O101</f>
        <v>0</v>
      </c>
      <c r="E97" s="42">
        <f t="shared" si="31"/>
        <v>0</v>
      </c>
      <c r="F97" s="9">
        <f>+'0BJ PROGR. I-II Y III'!AJ101</f>
        <v>213000</v>
      </c>
      <c r="G97" s="42">
        <f t="shared" si="32"/>
        <v>5.2965504386835235E-5</v>
      </c>
      <c r="H97" s="9">
        <f>+'0BJ PROGR. I-II Y III'!AL101</f>
        <v>15000000</v>
      </c>
      <c r="I97" s="42">
        <f t="shared" si="33"/>
        <v>3.7299650976644534E-3</v>
      </c>
      <c r="J97" s="9">
        <f t="shared" si="34"/>
        <v>15213000</v>
      </c>
      <c r="K97" s="42">
        <f t="shared" si="35"/>
        <v>3.7829306020512885E-3</v>
      </c>
      <c r="L97" s="172"/>
    </row>
    <row r="98" spans="1:12" ht="15" customHeight="1" x14ac:dyDescent="0.2">
      <c r="A98" s="10" t="s">
        <v>562</v>
      </c>
      <c r="B98" s="10"/>
      <c r="C98" s="174" t="s">
        <v>563</v>
      </c>
      <c r="D98" s="9">
        <f>+'0BJ PROGR. I-II Y III'!O102</f>
        <v>3000000</v>
      </c>
      <c r="E98" s="42">
        <f t="shared" si="31"/>
        <v>7.4599301953289063E-4</v>
      </c>
      <c r="F98" s="9">
        <f>+'0BJ PROGR. I-II Y III'!AJ102</f>
        <v>8610000</v>
      </c>
      <c r="G98" s="42">
        <f t="shared" si="32"/>
        <v>2.1409999660593963E-3</v>
      </c>
      <c r="H98" s="9">
        <f>+'0BJ PROGR. I-II Y III'!AL102</f>
        <v>23750000</v>
      </c>
      <c r="I98" s="42">
        <f t="shared" si="33"/>
        <v>5.9057780713020506E-3</v>
      </c>
      <c r="J98" s="9">
        <f t="shared" si="34"/>
        <v>35360000</v>
      </c>
      <c r="K98" s="42">
        <f t="shared" si="35"/>
        <v>8.7927710568943378E-3</v>
      </c>
      <c r="L98" s="172"/>
    </row>
    <row r="99" spans="1:12" ht="15" customHeight="1" x14ac:dyDescent="0.2">
      <c r="A99" s="10" t="s">
        <v>564</v>
      </c>
      <c r="B99" s="10"/>
      <c r="C99" s="174" t="s">
        <v>565</v>
      </c>
      <c r="D99" s="9">
        <f>+'0BJ PROGR. I-II Y III'!O103</f>
        <v>100000</v>
      </c>
      <c r="E99" s="42">
        <f t="shared" si="31"/>
        <v>2.4866433984429687E-5</v>
      </c>
      <c r="F99" s="9">
        <f>+'0BJ PROGR. I-II Y III'!AJ103</f>
        <v>0</v>
      </c>
      <c r="G99" s="42">
        <f t="shared" si="32"/>
        <v>0</v>
      </c>
      <c r="H99" s="9">
        <f>+'0BJ PROGR. I-II Y III'!AL103</f>
        <v>0</v>
      </c>
      <c r="I99" s="42">
        <f t="shared" si="33"/>
        <v>0</v>
      </c>
      <c r="J99" s="9">
        <f t="shared" si="34"/>
        <v>100000</v>
      </c>
      <c r="K99" s="42">
        <f t="shared" si="35"/>
        <v>2.4866433984429687E-5</v>
      </c>
      <c r="L99" s="172"/>
    </row>
    <row r="100" spans="1:12" ht="15" customHeight="1" x14ac:dyDescent="0.2">
      <c r="A100" s="10" t="s">
        <v>566</v>
      </c>
      <c r="B100" s="10"/>
      <c r="C100" s="174" t="s">
        <v>567</v>
      </c>
      <c r="D100" s="9">
        <f>+'0BJ PROGR. I-II Y III'!O104</f>
        <v>2500000</v>
      </c>
      <c r="E100" s="42">
        <f t="shared" si="31"/>
        <v>6.2166084961074223E-4</v>
      </c>
      <c r="F100" s="9">
        <f>+'0BJ PROGR. I-II Y III'!AJ104</f>
        <v>0</v>
      </c>
      <c r="G100" s="42">
        <f t="shared" si="32"/>
        <v>0</v>
      </c>
      <c r="H100" s="9">
        <f>+'0BJ PROGR. I-II Y III'!AL104</f>
        <v>0</v>
      </c>
      <c r="I100" s="42">
        <f t="shared" si="33"/>
        <v>0</v>
      </c>
      <c r="J100" s="9">
        <f t="shared" si="34"/>
        <v>2500000</v>
      </c>
      <c r="K100" s="42">
        <f t="shared" si="35"/>
        <v>6.2166084961074223E-4</v>
      </c>
      <c r="L100" s="172"/>
    </row>
    <row r="101" spans="1:12" ht="15" customHeight="1" x14ac:dyDescent="0.2">
      <c r="A101" s="10" t="s">
        <v>568</v>
      </c>
      <c r="B101" s="10"/>
      <c r="C101" s="174" t="s">
        <v>569</v>
      </c>
      <c r="D101" s="9">
        <f>+'0BJ PROGR. I-II Y III'!O105</f>
        <v>500000</v>
      </c>
      <c r="E101" s="42">
        <f t="shared" si="31"/>
        <v>1.2433216992214843E-4</v>
      </c>
      <c r="F101" s="9">
        <f>+'0BJ PROGR. I-II Y III'!AJ105</f>
        <v>71000</v>
      </c>
      <c r="G101" s="42">
        <f t="shared" si="32"/>
        <v>1.7655168128945078E-5</v>
      </c>
      <c r="H101" s="9">
        <f>+'0BJ PROGR. I-II Y III'!AL105</f>
        <v>125000</v>
      </c>
      <c r="I101" s="42">
        <f t="shared" si="33"/>
        <v>3.1083042480537107E-5</v>
      </c>
      <c r="J101" s="9">
        <f t="shared" si="34"/>
        <v>696000</v>
      </c>
      <c r="K101" s="42">
        <f t="shared" si="35"/>
        <v>1.7307038053163061E-4</v>
      </c>
      <c r="L101" s="172"/>
    </row>
    <row r="102" spans="1:12" ht="15" customHeight="1" x14ac:dyDescent="0.2">
      <c r="A102" s="10" t="s">
        <v>570</v>
      </c>
      <c r="B102" s="10"/>
      <c r="C102" s="174" t="s">
        <v>571</v>
      </c>
      <c r="D102" s="9">
        <f>+'0BJ PROGR. I-II Y III'!O106</f>
        <v>500000</v>
      </c>
      <c r="E102" s="42">
        <f t="shared" si="31"/>
        <v>1.2433216992214843E-4</v>
      </c>
      <c r="F102" s="9">
        <f>+'0BJ PROGR. I-II Y III'!AJ106</f>
        <v>0</v>
      </c>
      <c r="G102" s="42">
        <f t="shared" si="32"/>
        <v>0</v>
      </c>
      <c r="H102" s="9">
        <f>+'0BJ PROGR. I-II Y III'!AL106</f>
        <v>2500000</v>
      </c>
      <c r="I102" s="42">
        <f t="shared" si="33"/>
        <v>6.2166084961074223E-4</v>
      </c>
      <c r="J102" s="9">
        <f t="shared" si="34"/>
        <v>3000000</v>
      </c>
      <c r="K102" s="42">
        <f t="shared" si="35"/>
        <v>7.4599301953289063E-4</v>
      </c>
      <c r="L102" s="172"/>
    </row>
    <row r="103" spans="1:12" ht="15" customHeight="1" x14ac:dyDescent="0.2">
      <c r="A103" s="5" t="s">
        <v>572</v>
      </c>
      <c r="B103" s="5"/>
      <c r="C103" s="8" t="s">
        <v>573</v>
      </c>
      <c r="D103" s="32">
        <f t="shared" ref="D103:K103" si="36">SUM(D104:D109)</f>
        <v>350000</v>
      </c>
      <c r="E103" s="43">
        <f t="shared" si="36"/>
        <v>8.7032518945503909E-5</v>
      </c>
      <c r="F103" s="32">
        <f t="shared" si="36"/>
        <v>0</v>
      </c>
      <c r="G103" s="43">
        <f t="shared" si="36"/>
        <v>0</v>
      </c>
      <c r="H103" s="32">
        <f t="shared" si="36"/>
        <v>3000000</v>
      </c>
      <c r="I103" s="43">
        <f t="shared" si="36"/>
        <v>7.4599301953289063E-4</v>
      </c>
      <c r="J103" s="32">
        <f t="shared" si="36"/>
        <v>3350000</v>
      </c>
      <c r="K103" s="43">
        <f t="shared" si="36"/>
        <v>8.3302553847839451E-4</v>
      </c>
      <c r="L103" s="172"/>
    </row>
    <row r="104" spans="1:12" ht="15" customHeight="1" x14ac:dyDescent="0.2">
      <c r="A104" s="10" t="s">
        <v>574</v>
      </c>
      <c r="B104" s="10"/>
      <c r="C104" s="4" t="s">
        <v>575</v>
      </c>
      <c r="D104" s="9">
        <f>+'0BJ PROGR. I-II Y III'!O108</f>
        <v>0</v>
      </c>
      <c r="E104" s="42">
        <f t="shared" ref="E104:E109" si="37">+D104/$J$353*100%</f>
        <v>0</v>
      </c>
      <c r="F104" s="9">
        <f>+'0BJ PROGR. I-II Y III'!AJ108</f>
        <v>0</v>
      </c>
      <c r="G104" s="42">
        <f t="shared" ref="G104:G109" si="38">+F104/$J$353*100%</f>
        <v>0</v>
      </c>
      <c r="H104" s="9">
        <f>+'0BJ PROGR. I-II Y III'!AL108</f>
        <v>0</v>
      </c>
      <c r="I104" s="42">
        <f t="shared" ref="I104:I109" si="39">+H104/$J$353*100%</f>
        <v>0</v>
      </c>
      <c r="J104" s="9">
        <f t="shared" ref="J104:J109" si="40">+D104+F104+H104</f>
        <v>0</v>
      </c>
      <c r="K104" s="42">
        <f t="shared" ref="K104:K109" si="41">+E104+G104+I104</f>
        <v>0</v>
      </c>
      <c r="L104" s="172"/>
    </row>
    <row r="105" spans="1:12" ht="15" customHeight="1" x14ac:dyDescent="0.2">
      <c r="A105" s="10" t="s">
        <v>576</v>
      </c>
      <c r="B105" s="10"/>
      <c r="C105" s="4" t="s">
        <v>577</v>
      </c>
      <c r="D105" s="9">
        <f>+'0BJ PROGR. I-II Y III'!O109</f>
        <v>0</v>
      </c>
      <c r="E105" s="42">
        <f t="shared" si="37"/>
        <v>0</v>
      </c>
      <c r="F105" s="9">
        <f>+'0BJ PROGR. I-II Y III'!AJ109</f>
        <v>0</v>
      </c>
      <c r="G105" s="42">
        <f t="shared" si="38"/>
        <v>0</v>
      </c>
      <c r="H105" s="9">
        <f>+'0BJ PROGR. I-II Y III'!AL109</f>
        <v>0</v>
      </c>
      <c r="I105" s="42">
        <f t="shared" si="39"/>
        <v>0</v>
      </c>
      <c r="J105" s="9">
        <f t="shared" si="40"/>
        <v>0</v>
      </c>
      <c r="K105" s="42">
        <f t="shared" si="41"/>
        <v>0</v>
      </c>
      <c r="L105" s="172"/>
    </row>
    <row r="106" spans="1:12" ht="15" customHeight="1" x14ac:dyDescent="0.2">
      <c r="A106" s="10" t="s">
        <v>578</v>
      </c>
      <c r="B106" s="10"/>
      <c r="C106" s="4" t="s">
        <v>579</v>
      </c>
      <c r="D106" s="9">
        <f>+'0BJ PROGR. I-II Y III'!O110</f>
        <v>0</v>
      </c>
      <c r="E106" s="42">
        <f t="shared" si="37"/>
        <v>0</v>
      </c>
      <c r="F106" s="9">
        <f>+'0BJ PROGR. I-II Y III'!AJ110</f>
        <v>0</v>
      </c>
      <c r="G106" s="42">
        <f t="shared" si="38"/>
        <v>0</v>
      </c>
      <c r="H106" s="9">
        <f>+'0BJ PROGR. I-II Y III'!AL110</f>
        <v>0</v>
      </c>
      <c r="I106" s="42">
        <f t="shared" si="39"/>
        <v>0</v>
      </c>
      <c r="J106" s="9">
        <f t="shared" si="40"/>
        <v>0</v>
      </c>
      <c r="K106" s="42">
        <f t="shared" si="41"/>
        <v>0</v>
      </c>
      <c r="L106" s="172"/>
    </row>
    <row r="107" spans="1:12" ht="15" customHeight="1" x14ac:dyDescent="0.2">
      <c r="A107" s="10" t="s">
        <v>580</v>
      </c>
      <c r="B107" s="10"/>
      <c r="C107" s="4" t="s">
        <v>581</v>
      </c>
      <c r="D107" s="9">
        <f>+'0BJ PROGR. I-II Y III'!O111</f>
        <v>0</v>
      </c>
      <c r="E107" s="42">
        <f t="shared" si="37"/>
        <v>0</v>
      </c>
      <c r="F107" s="9">
        <f>+'0BJ PROGR. I-II Y III'!AJ111</f>
        <v>0</v>
      </c>
      <c r="G107" s="42">
        <f t="shared" si="38"/>
        <v>0</v>
      </c>
      <c r="H107" s="9">
        <f>+'0BJ PROGR. I-II Y III'!AL111</f>
        <v>0</v>
      </c>
      <c r="I107" s="42">
        <f t="shared" si="39"/>
        <v>0</v>
      </c>
      <c r="J107" s="9">
        <f t="shared" si="40"/>
        <v>0</v>
      </c>
      <c r="K107" s="42">
        <f t="shared" si="41"/>
        <v>0</v>
      </c>
      <c r="L107" s="172"/>
    </row>
    <row r="108" spans="1:12" ht="15" customHeight="1" x14ac:dyDescent="0.2">
      <c r="A108" s="10" t="s">
        <v>582</v>
      </c>
      <c r="B108" s="10"/>
      <c r="C108" s="4" t="s">
        <v>583</v>
      </c>
      <c r="D108" s="9">
        <f>+'0BJ PROGR. I-II Y III'!O112</f>
        <v>350000</v>
      </c>
      <c r="E108" s="42">
        <f t="shared" si="37"/>
        <v>8.7032518945503909E-5</v>
      </c>
      <c r="F108" s="9">
        <f>+'0BJ PROGR. I-II Y III'!AJ112</f>
        <v>0</v>
      </c>
      <c r="G108" s="42">
        <f t="shared" si="38"/>
        <v>0</v>
      </c>
      <c r="H108" s="9">
        <f>+'0BJ PROGR. I-II Y III'!AL112</f>
        <v>3000000</v>
      </c>
      <c r="I108" s="42">
        <f t="shared" si="39"/>
        <v>7.4599301953289063E-4</v>
      </c>
      <c r="J108" s="9">
        <f t="shared" si="40"/>
        <v>3350000</v>
      </c>
      <c r="K108" s="42">
        <f t="shared" si="41"/>
        <v>8.3302553847839451E-4</v>
      </c>
      <c r="L108" s="172"/>
    </row>
    <row r="109" spans="1:12" ht="15" customHeight="1" x14ac:dyDescent="0.2">
      <c r="A109" s="10" t="s">
        <v>584</v>
      </c>
      <c r="B109" s="10"/>
      <c r="C109" s="4" t="s">
        <v>585</v>
      </c>
      <c r="D109" s="9">
        <f>+'0BJ PROGR. I-II Y III'!O113</f>
        <v>0</v>
      </c>
      <c r="E109" s="42">
        <f t="shared" si="37"/>
        <v>0</v>
      </c>
      <c r="F109" s="9">
        <f>+'0BJ PROGR. I-II Y III'!AJ113</f>
        <v>0</v>
      </c>
      <c r="G109" s="42">
        <f t="shared" si="38"/>
        <v>0</v>
      </c>
      <c r="H109" s="9">
        <f>+'0BJ PROGR. I-II Y III'!AL113</f>
        <v>0</v>
      </c>
      <c r="I109" s="42">
        <f t="shared" si="39"/>
        <v>0</v>
      </c>
      <c r="J109" s="9">
        <f t="shared" si="40"/>
        <v>0</v>
      </c>
      <c r="K109" s="42">
        <f t="shared" si="41"/>
        <v>0</v>
      </c>
      <c r="L109" s="172"/>
    </row>
    <row r="110" spans="1:12" ht="15" customHeight="1" x14ac:dyDescent="0.2">
      <c r="D110" s="9"/>
      <c r="F110" s="9"/>
      <c r="H110" s="9"/>
      <c r="J110" s="9"/>
      <c r="L110" s="172"/>
    </row>
    <row r="111" spans="1:12" ht="15" customHeight="1" x14ac:dyDescent="0.2">
      <c r="A111" s="5">
        <v>2</v>
      </c>
      <c r="B111" s="5"/>
      <c r="C111" s="8" t="s">
        <v>192</v>
      </c>
      <c r="D111" s="32">
        <f t="shared" ref="D111:K111" si="42">+D113+D119+D124+D132+D135+D140</f>
        <v>29546860</v>
      </c>
      <c r="E111" s="43">
        <f t="shared" si="42"/>
        <v>7.3472504363718619E-3</v>
      </c>
      <c r="F111" s="32">
        <f t="shared" si="42"/>
        <v>146573211.59999999</v>
      </c>
      <c r="G111" s="43">
        <f t="shared" si="42"/>
        <v>3.6447530901372441E-2</v>
      </c>
      <c r="H111" s="32">
        <f t="shared" si="42"/>
        <v>153356000</v>
      </c>
      <c r="I111" s="43">
        <f t="shared" si="42"/>
        <v>3.8134168501161997E-2</v>
      </c>
      <c r="J111" s="32">
        <f t="shared" si="42"/>
        <v>329476071.59999996</v>
      </c>
      <c r="K111" s="43">
        <f t="shared" si="42"/>
        <v>8.1928949838906306E-2</v>
      </c>
      <c r="L111" s="172"/>
    </row>
    <row r="112" spans="1:12" ht="15" customHeight="1" x14ac:dyDescent="0.2">
      <c r="A112" s="5"/>
      <c r="B112" s="5"/>
      <c r="C112" s="8"/>
      <c r="D112" s="9"/>
      <c r="F112" s="9"/>
      <c r="H112" s="9"/>
      <c r="J112" s="9"/>
      <c r="L112" s="172"/>
    </row>
    <row r="113" spans="1:12" ht="15" customHeight="1" x14ac:dyDescent="0.2">
      <c r="A113" s="5" t="s">
        <v>586</v>
      </c>
      <c r="B113" s="5"/>
      <c r="C113" s="8" t="s">
        <v>587</v>
      </c>
      <c r="D113" s="32">
        <f t="shared" ref="D113:K113" si="43">SUM(D114:D118)</f>
        <v>12437900</v>
      </c>
      <c r="E113" s="43">
        <f t="shared" si="43"/>
        <v>3.0928621925493801E-3</v>
      </c>
      <c r="F113" s="32">
        <f t="shared" si="43"/>
        <v>45876648.200000003</v>
      </c>
      <c r="G113" s="43">
        <f t="shared" si="43"/>
        <v>1.1407886438922051E-2</v>
      </c>
      <c r="H113" s="32">
        <f t="shared" si="43"/>
        <v>73000000</v>
      </c>
      <c r="I113" s="43">
        <f t="shared" si="43"/>
        <v>1.8152496808633675E-2</v>
      </c>
      <c r="J113" s="32">
        <f t="shared" si="43"/>
        <v>131314548.2</v>
      </c>
      <c r="K113" s="43">
        <f t="shared" si="43"/>
        <v>3.2653245440105109E-2</v>
      </c>
      <c r="L113" s="172"/>
    </row>
    <row r="114" spans="1:12" ht="15" customHeight="1" x14ac:dyDescent="0.2">
      <c r="A114" s="10" t="s">
        <v>588</v>
      </c>
      <c r="B114" s="10"/>
      <c r="C114" s="4" t="s">
        <v>589</v>
      </c>
      <c r="D114" s="9">
        <f>+'0BJ PROGR. I-II Y III'!O118</f>
        <v>5270600</v>
      </c>
      <c r="E114" s="42">
        <f>+D114/$J$353*100%</f>
        <v>1.3106102695833511E-3</v>
      </c>
      <c r="F114" s="9">
        <f>+'0BJ PROGR. I-II Y III'!AJ118</f>
        <v>44940334.200000003</v>
      </c>
      <c r="G114" s="42">
        <f>+F114/$J$353*100%</f>
        <v>1.1175058536225078E-2</v>
      </c>
      <c r="H114" s="9">
        <f>+'0BJ PROGR. I-II Y III'!AL118</f>
        <v>71000000</v>
      </c>
      <c r="I114" s="42">
        <f>+H114/$J$353*100%</f>
        <v>1.7655168128945079E-2</v>
      </c>
      <c r="J114" s="9">
        <f t="shared" ref="J114:K118" si="44">+D114+F114+H114</f>
        <v>121210934.2</v>
      </c>
      <c r="K114" s="42">
        <f t="shared" si="44"/>
        <v>3.0140836934753508E-2</v>
      </c>
      <c r="L114" s="172"/>
    </row>
    <row r="115" spans="1:12" ht="15" customHeight="1" x14ac:dyDescent="0.2">
      <c r="A115" s="10" t="s">
        <v>590</v>
      </c>
      <c r="B115" s="10"/>
      <c r="C115" s="4" t="s">
        <v>591</v>
      </c>
      <c r="D115" s="9">
        <f>+'0BJ PROGR. I-II Y III'!O119</f>
        <v>0</v>
      </c>
      <c r="E115" s="42">
        <f>+D115/$J$353*100%</f>
        <v>0</v>
      </c>
      <c r="F115" s="9">
        <f>+'0BJ PROGR. I-II Y III'!AJ119</f>
        <v>106500</v>
      </c>
      <c r="G115" s="42">
        <f>+F115/$J$353*100%</f>
        <v>2.6482752193417617E-5</v>
      </c>
      <c r="H115" s="9">
        <f>+'0BJ PROGR. I-II Y III'!AL119</f>
        <v>1000000</v>
      </c>
      <c r="I115" s="42">
        <f>+H115/$J$353*100%</f>
        <v>2.4866433984429686E-4</v>
      </c>
      <c r="J115" s="9">
        <f t="shared" si="44"/>
        <v>1106500</v>
      </c>
      <c r="K115" s="42">
        <f t="shared" si="44"/>
        <v>2.7514709203771447E-4</v>
      </c>
      <c r="L115" s="172"/>
    </row>
    <row r="116" spans="1:12" ht="15" customHeight="1" x14ac:dyDescent="0.2">
      <c r="A116" s="10" t="s">
        <v>592</v>
      </c>
      <c r="B116" s="10"/>
      <c r="C116" s="4" t="s">
        <v>593</v>
      </c>
      <c r="D116" s="9">
        <f>+'0BJ PROGR. I-II Y III'!O120</f>
        <v>0</v>
      </c>
      <c r="E116" s="42">
        <f>+D116/$J$353*100%</f>
        <v>0</v>
      </c>
      <c r="F116" s="9">
        <f>+'0BJ PROGR. I-II Y III'!AJ120</f>
        <v>0</v>
      </c>
      <c r="G116" s="42">
        <f>+F116/$J$353*100%</f>
        <v>0</v>
      </c>
      <c r="H116" s="9">
        <f>+'0BJ PROGR. I-II Y III'!AL120</f>
        <v>0</v>
      </c>
      <c r="I116" s="42">
        <f>+H116/$J$353*100%</f>
        <v>0</v>
      </c>
      <c r="J116" s="9">
        <f t="shared" si="44"/>
        <v>0</v>
      </c>
      <c r="K116" s="42">
        <f t="shared" si="44"/>
        <v>0</v>
      </c>
      <c r="L116" s="172"/>
    </row>
    <row r="117" spans="1:12" ht="15" customHeight="1" x14ac:dyDescent="0.2">
      <c r="A117" s="10" t="s">
        <v>594</v>
      </c>
      <c r="B117" s="10"/>
      <c r="C117" s="4" t="s">
        <v>595</v>
      </c>
      <c r="D117" s="9">
        <f>+'0BJ PROGR. I-II Y III'!O121</f>
        <v>7167300</v>
      </c>
      <c r="E117" s="42">
        <f>+D117/$J$353*100%</f>
        <v>1.782251922966029E-3</v>
      </c>
      <c r="F117" s="9">
        <f>+'0BJ PROGR. I-II Y III'!AJ121</f>
        <v>687814</v>
      </c>
      <c r="G117" s="42">
        <f>+F117/$J$353*100%</f>
        <v>1.7103481424566523E-4</v>
      </c>
      <c r="H117" s="9">
        <f>+'0BJ PROGR. I-II Y III'!AL121</f>
        <v>1000000</v>
      </c>
      <c r="I117" s="42">
        <f>+H117/$J$353*100%</f>
        <v>2.4866433984429686E-4</v>
      </c>
      <c r="J117" s="9">
        <f t="shared" si="44"/>
        <v>8855114</v>
      </c>
      <c r="K117" s="42">
        <f t="shared" si="44"/>
        <v>2.2019510770559911E-3</v>
      </c>
      <c r="L117" s="172"/>
    </row>
    <row r="118" spans="1:12" ht="15" customHeight="1" x14ac:dyDescent="0.2">
      <c r="A118" s="10" t="s">
        <v>596</v>
      </c>
      <c r="B118" s="10"/>
      <c r="C118" s="4" t="s">
        <v>597</v>
      </c>
      <c r="D118" s="9">
        <f>+'0BJ PROGR. I-II Y III'!O122</f>
        <v>0</v>
      </c>
      <c r="E118" s="42">
        <f>+D118/$J$353*100%</f>
        <v>0</v>
      </c>
      <c r="F118" s="9">
        <f>+'0BJ PROGR. I-II Y III'!AJ122</f>
        <v>142000</v>
      </c>
      <c r="G118" s="42">
        <f>+F118/$J$353*100%</f>
        <v>3.5310336257890156E-5</v>
      </c>
      <c r="H118" s="9">
        <f>+'0BJ PROGR. I-II Y III'!AL122</f>
        <v>0</v>
      </c>
      <c r="I118" s="42">
        <f>+H118/$J$353*100%</f>
        <v>0</v>
      </c>
      <c r="J118" s="9">
        <f t="shared" si="44"/>
        <v>142000</v>
      </c>
      <c r="K118" s="42">
        <f t="shared" si="44"/>
        <v>3.5310336257890156E-5</v>
      </c>
      <c r="L118" s="172"/>
    </row>
    <row r="119" spans="1:12" ht="15" customHeight="1" x14ac:dyDescent="0.2">
      <c r="A119" s="5" t="s">
        <v>598</v>
      </c>
      <c r="B119" s="5"/>
      <c r="C119" s="8" t="s">
        <v>599</v>
      </c>
      <c r="D119" s="32">
        <f t="shared" ref="D119:K119" si="45">SUM(D120:D123)</f>
        <v>0</v>
      </c>
      <c r="E119" s="43">
        <f t="shared" si="45"/>
        <v>0</v>
      </c>
      <c r="F119" s="32">
        <f t="shared" si="45"/>
        <v>80071000</v>
      </c>
      <c r="G119" s="43">
        <f t="shared" si="45"/>
        <v>1.9910802355672694E-2</v>
      </c>
      <c r="H119" s="32">
        <f t="shared" si="45"/>
        <v>10000000</v>
      </c>
      <c r="I119" s="43">
        <f t="shared" si="45"/>
        <v>2.4866433984429689E-3</v>
      </c>
      <c r="J119" s="32">
        <f t="shared" si="45"/>
        <v>90071000</v>
      </c>
      <c r="K119" s="43">
        <f t="shared" si="45"/>
        <v>2.2397445754115664E-2</v>
      </c>
      <c r="L119" s="172"/>
    </row>
    <row r="120" spans="1:12" ht="15" customHeight="1" x14ac:dyDescent="0.2">
      <c r="A120" s="10" t="s">
        <v>600</v>
      </c>
      <c r="B120" s="10"/>
      <c r="C120" s="4" t="s">
        <v>601</v>
      </c>
      <c r="D120" s="9">
        <f>+'0BJ PROGR. I-II Y III'!O124</f>
        <v>0</v>
      </c>
      <c r="E120" s="42">
        <f>+D120/$J$353*100%</f>
        <v>0</v>
      </c>
      <c r="F120" s="9">
        <f>+'0BJ PROGR. I-II Y III'!AJ124</f>
        <v>0</v>
      </c>
      <c r="G120" s="42">
        <f>+F120/$J$353*100%</f>
        <v>0</v>
      </c>
      <c r="H120" s="9">
        <f>+'0BJ PROGR. I-II Y III'!AL124</f>
        <v>0</v>
      </c>
      <c r="I120" s="42">
        <f>+H120/$J$353*100%</f>
        <v>0</v>
      </c>
      <c r="J120" s="9">
        <f t="shared" ref="J120:K123" si="46">+D120+F120+H120</f>
        <v>0</v>
      </c>
      <c r="K120" s="42">
        <f t="shared" si="46"/>
        <v>0</v>
      </c>
      <c r="L120" s="172"/>
    </row>
    <row r="121" spans="1:12" ht="15" customHeight="1" x14ac:dyDescent="0.2">
      <c r="A121" s="10" t="s">
        <v>602</v>
      </c>
      <c r="B121" s="10"/>
      <c r="C121" s="4" t="s">
        <v>603</v>
      </c>
      <c r="D121" s="9">
        <f>+'0BJ PROGR. I-II Y III'!O125</f>
        <v>0</v>
      </c>
      <c r="E121" s="42">
        <f>+D121/$J$353*100%</f>
        <v>0</v>
      </c>
      <c r="F121" s="9">
        <f>+'0BJ PROGR. I-II Y III'!AJ125</f>
        <v>0</v>
      </c>
      <c r="G121" s="42">
        <f>+F121/$J$353*100%</f>
        <v>0</v>
      </c>
      <c r="H121" s="9">
        <f>+'0BJ PROGR. I-II Y III'!AL125</f>
        <v>0</v>
      </c>
      <c r="I121" s="42">
        <f>+H121/$J$353*100%</f>
        <v>0</v>
      </c>
      <c r="J121" s="9">
        <f t="shared" si="46"/>
        <v>0</v>
      </c>
      <c r="K121" s="42">
        <f t="shared" si="46"/>
        <v>0</v>
      </c>
      <c r="L121" s="172"/>
    </row>
    <row r="122" spans="1:12" ht="15" customHeight="1" x14ac:dyDescent="0.2">
      <c r="A122" s="10" t="s">
        <v>604</v>
      </c>
      <c r="B122" s="10"/>
      <c r="C122" s="4" t="s">
        <v>605</v>
      </c>
      <c r="D122" s="9">
        <f>+'0BJ PROGR. I-II Y III'!O126</f>
        <v>0</v>
      </c>
      <c r="E122" s="42">
        <f>+D122/$J$353*100%</f>
        <v>0</v>
      </c>
      <c r="F122" s="9">
        <f>+'0BJ PROGR. I-II Y III'!AJ126</f>
        <v>80071000</v>
      </c>
      <c r="G122" s="42">
        <f>+F122/$J$353*100%</f>
        <v>1.9910802355672694E-2</v>
      </c>
      <c r="H122" s="9">
        <f>+'0BJ PROGR. I-II Y III'!AL126</f>
        <v>10000000</v>
      </c>
      <c r="I122" s="42">
        <f>+H122/$J$353*100%</f>
        <v>2.4866433984429689E-3</v>
      </c>
      <c r="J122" s="9">
        <f t="shared" si="46"/>
        <v>90071000</v>
      </c>
      <c r="K122" s="42">
        <f t="shared" si="46"/>
        <v>2.2397445754115664E-2</v>
      </c>
      <c r="L122" s="172"/>
    </row>
    <row r="123" spans="1:12" ht="15" customHeight="1" x14ac:dyDescent="0.2">
      <c r="A123" s="10" t="s">
        <v>606</v>
      </c>
      <c r="B123" s="10"/>
      <c r="C123" s="4" t="s">
        <v>607</v>
      </c>
      <c r="D123" s="9">
        <f>+'0BJ PROGR. I-II Y III'!O127</f>
        <v>0</v>
      </c>
      <c r="E123" s="42">
        <f>+D123/$J$353*100%</f>
        <v>0</v>
      </c>
      <c r="F123" s="9">
        <f>+'0BJ PROGR. I-II Y III'!AJ127</f>
        <v>0</v>
      </c>
      <c r="G123" s="42">
        <f>+F123/$J$353*100%</f>
        <v>0</v>
      </c>
      <c r="H123" s="9">
        <f>+'0BJ PROGR. I-II Y III'!AL127</f>
        <v>0</v>
      </c>
      <c r="I123" s="42">
        <f>+H123/$J$353*100%</f>
        <v>0</v>
      </c>
      <c r="J123" s="9">
        <f t="shared" si="46"/>
        <v>0</v>
      </c>
      <c r="K123" s="42">
        <f t="shared" si="46"/>
        <v>0</v>
      </c>
      <c r="L123" s="172"/>
    </row>
    <row r="124" spans="1:12" ht="15" customHeight="1" x14ac:dyDescent="0.2">
      <c r="A124" s="5" t="s">
        <v>608</v>
      </c>
      <c r="B124" s="5"/>
      <c r="C124" s="8" t="s">
        <v>609</v>
      </c>
      <c r="D124" s="32">
        <f t="shared" ref="D124:K124" si="47">SUM(D125:D131)</f>
        <v>1275000</v>
      </c>
      <c r="E124" s="43">
        <f t="shared" si="47"/>
        <v>3.1704703330147853E-4</v>
      </c>
      <c r="F124" s="32">
        <f t="shared" si="47"/>
        <v>151950</v>
      </c>
      <c r="G124" s="43">
        <f t="shared" si="47"/>
        <v>3.7784546439340909E-5</v>
      </c>
      <c r="H124" s="32">
        <f t="shared" si="47"/>
        <v>28000000</v>
      </c>
      <c r="I124" s="43">
        <f t="shared" si="47"/>
        <v>6.9626015156403131E-3</v>
      </c>
      <c r="J124" s="32">
        <f t="shared" si="47"/>
        <v>29426950</v>
      </c>
      <c r="K124" s="43">
        <f t="shared" si="47"/>
        <v>7.3174330953811326E-3</v>
      </c>
      <c r="L124" s="172"/>
    </row>
    <row r="125" spans="1:12" ht="15" customHeight="1" x14ac:dyDescent="0.2">
      <c r="A125" s="10" t="s">
        <v>610</v>
      </c>
      <c r="B125" s="10"/>
      <c r="C125" s="4" t="s">
        <v>611</v>
      </c>
      <c r="D125" s="9">
        <f>+'0BJ PROGR. I-II Y III'!O129</f>
        <v>100000</v>
      </c>
      <c r="E125" s="42">
        <f t="shared" ref="E125:E131" si="48">+D125/$J$353*100%</f>
        <v>2.4866433984429687E-5</v>
      </c>
      <c r="F125" s="9">
        <f>+'0BJ PROGR. I-II Y III'!AJ129</f>
        <v>151950</v>
      </c>
      <c r="G125" s="42">
        <f t="shared" ref="G125:G131" si="49">+F125/$J$353*100%</f>
        <v>3.7784546439340909E-5</v>
      </c>
      <c r="H125" s="9">
        <f>+'0BJ PROGR. I-II Y III'!AL129</f>
        <v>3000000</v>
      </c>
      <c r="I125" s="42">
        <f t="shared" ref="I125:I131" si="50">+H125/$J$353*100%</f>
        <v>7.4599301953289063E-4</v>
      </c>
      <c r="J125" s="9">
        <f t="shared" ref="J125:J131" si="51">+D125+F125+H125</f>
        <v>3251950</v>
      </c>
      <c r="K125" s="42">
        <f t="shared" ref="K125:K131" si="52">+E125+G125+I125</f>
        <v>8.0864399995666126E-4</v>
      </c>
      <c r="L125" s="172"/>
    </row>
    <row r="126" spans="1:12" ht="15" customHeight="1" x14ac:dyDescent="0.2">
      <c r="A126" s="10" t="s">
        <v>612</v>
      </c>
      <c r="B126" s="10"/>
      <c r="C126" s="4" t="s">
        <v>613</v>
      </c>
      <c r="D126" s="9">
        <f>+'0BJ PROGR. I-II Y III'!O130</f>
        <v>200000</v>
      </c>
      <c r="E126" s="42">
        <f t="shared" si="48"/>
        <v>4.9732867968859374E-5</v>
      </c>
      <c r="F126" s="9">
        <f>+'0BJ PROGR. I-II Y III'!AJ130</f>
        <v>0</v>
      </c>
      <c r="G126" s="42">
        <f t="shared" si="49"/>
        <v>0</v>
      </c>
      <c r="H126" s="9">
        <f>+'0BJ PROGR. I-II Y III'!AL130</f>
        <v>22500000</v>
      </c>
      <c r="I126" s="42">
        <f t="shared" si="50"/>
        <v>5.5949476464966803E-3</v>
      </c>
      <c r="J126" s="9">
        <f t="shared" si="51"/>
        <v>22700000</v>
      </c>
      <c r="K126" s="42">
        <f t="shared" si="52"/>
        <v>5.6446805144655396E-3</v>
      </c>
      <c r="L126" s="172"/>
    </row>
    <row r="127" spans="1:12" ht="15" customHeight="1" x14ac:dyDescent="0.2">
      <c r="A127" s="10" t="s">
        <v>614</v>
      </c>
      <c r="B127" s="10"/>
      <c r="C127" s="4" t="s">
        <v>615</v>
      </c>
      <c r="D127" s="9">
        <f>+'0BJ PROGR. I-II Y III'!O131</f>
        <v>0</v>
      </c>
      <c r="E127" s="42">
        <f t="shared" si="48"/>
        <v>0</v>
      </c>
      <c r="F127" s="9">
        <f>+'0BJ PROGR. I-II Y III'!AJ131</f>
        <v>0</v>
      </c>
      <c r="G127" s="42">
        <f t="shared" si="49"/>
        <v>0</v>
      </c>
      <c r="H127" s="9">
        <f>+'0BJ PROGR. I-II Y III'!AL131</f>
        <v>500000</v>
      </c>
      <c r="I127" s="42">
        <f t="shared" si="50"/>
        <v>1.2433216992214843E-4</v>
      </c>
      <c r="J127" s="9">
        <f t="shared" si="51"/>
        <v>500000</v>
      </c>
      <c r="K127" s="42">
        <f t="shared" si="52"/>
        <v>1.2433216992214843E-4</v>
      </c>
      <c r="L127" s="172"/>
    </row>
    <row r="128" spans="1:12" ht="15" customHeight="1" x14ac:dyDescent="0.2">
      <c r="A128" s="10" t="s">
        <v>616</v>
      </c>
      <c r="B128" s="10"/>
      <c r="C128" s="4" t="s">
        <v>617</v>
      </c>
      <c r="D128" s="9">
        <f>+'0BJ PROGR. I-II Y III'!O132</f>
        <v>775000</v>
      </c>
      <c r="E128" s="42">
        <f t="shared" si="48"/>
        <v>1.9271486337933008E-4</v>
      </c>
      <c r="F128" s="9">
        <f>+'0BJ PROGR. I-II Y III'!AJ132</f>
        <v>0</v>
      </c>
      <c r="G128" s="42">
        <f t="shared" si="49"/>
        <v>0</v>
      </c>
      <c r="H128" s="9">
        <f>+'0BJ PROGR. I-II Y III'!AL132</f>
        <v>0</v>
      </c>
      <c r="I128" s="42">
        <f t="shared" si="50"/>
        <v>0</v>
      </c>
      <c r="J128" s="9">
        <f t="shared" si="51"/>
        <v>775000</v>
      </c>
      <c r="K128" s="42">
        <f t="shared" si="52"/>
        <v>1.9271486337933008E-4</v>
      </c>
      <c r="L128" s="172"/>
    </row>
    <row r="129" spans="1:12" ht="15" customHeight="1" x14ac:dyDescent="0.2">
      <c r="A129" s="10" t="s">
        <v>618</v>
      </c>
      <c r="B129" s="10"/>
      <c r="C129" s="4" t="s">
        <v>619</v>
      </c>
      <c r="D129" s="9">
        <f>+'0BJ PROGR. I-II Y III'!O133</f>
        <v>0</v>
      </c>
      <c r="E129" s="42">
        <f t="shared" si="48"/>
        <v>0</v>
      </c>
      <c r="F129" s="9">
        <f>+'0BJ PROGR. I-II Y III'!AJ133</f>
        <v>0</v>
      </c>
      <c r="G129" s="42">
        <f t="shared" si="49"/>
        <v>0</v>
      </c>
      <c r="H129" s="9">
        <f>+'0BJ PROGR. I-II Y III'!AL133</f>
        <v>0</v>
      </c>
      <c r="I129" s="42">
        <f t="shared" si="50"/>
        <v>0</v>
      </c>
      <c r="J129" s="9">
        <f t="shared" si="51"/>
        <v>0</v>
      </c>
      <c r="K129" s="42">
        <f t="shared" si="52"/>
        <v>0</v>
      </c>
      <c r="L129" s="172"/>
    </row>
    <row r="130" spans="1:12" ht="15" customHeight="1" x14ac:dyDescent="0.2">
      <c r="A130" s="10" t="s">
        <v>620</v>
      </c>
      <c r="B130" s="10"/>
      <c r="C130" s="4" t="s">
        <v>621</v>
      </c>
      <c r="D130" s="9">
        <f>+'0BJ PROGR. I-II Y III'!O134</f>
        <v>0</v>
      </c>
      <c r="E130" s="42">
        <f t="shared" si="48"/>
        <v>0</v>
      </c>
      <c r="F130" s="9">
        <f>+'0BJ PROGR. I-II Y III'!AJ134</f>
        <v>0</v>
      </c>
      <c r="G130" s="42">
        <f t="shared" si="49"/>
        <v>0</v>
      </c>
      <c r="H130" s="9">
        <f>+'0BJ PROGR. I-II Y III'!AL134</f>
        <v>2000000</v>
      </c>
      <c r="I130" s="42">
        <f t="shared" si="50"/>
        <v>4.9732867968859372E-4</v>
      </c>
      <c r="J130" s="9">
        <f t="shared" si="51"/>
        <v>2000000</v>
      </c>
      <c r="K130" s="42">
        <f t="shared" si="52"/>
        <v>4.9732867968859372E-4</v>
      </c>
      <c r="L130" s="172"/>
    </row>
    <row r="131" spans="1:12" ht="15" customHeight="1" x14ac:dyDescent="0.2">
      <c r="A131" s="10" t="s">
        <v>622</v>
      </c>
      <c r="B131" s="10"/>
      <c r="C131" s="4" t="s">
        <v>623</v>
      </c>
      <c r="D131" s="9">
        <f>+'0BJ PROGR. I-II Y III'!O135</f>
        <v>200000</v>
      </c>
      <c r="E131" s="42">
        <f t="shared" si="48"/>
        <v>4.9732867968859374E-5</v>
      </c>
      <c r="F131" s="9">
        <f>+'0BJ PROGR. I-II Y III'!AJ135</f>
        <v>0</v>
      </c>
      <c r="G131" s="42">
        <f t="shared" si="49"/>
        <v>0</v>
      </c>
      <c r="H131" s="9">
        <f>+'0BJ PROGR. I-II Y III'!AL135</f>
        <v>0</v>
      </c>
      <c r="I131" s="42">
        <f t="shared" si="50"/>
        <v>0</v>
      </c>
      <c r="J131" s="9">
        <f t="shared" si="51"/>
        <v>200000</v>
      </c>
      <c r="K131" s="42">
        <f t="shared" si="52"/>
        <v>4.9732867968859374E-5</v>
      </c>
      <c r="L131" s="172"/>
    </row>
    <row r="132" spans="1:12" ht="15" customHeight="1" x14ac:dyDescent="0.2">
      <c r="A132" s="5" t="s">
        <v>624</v>
      </c>
      <c r="B132" s="5"/>
      <c r="C132" s="8" t="s">
        <v>625</v>
      </c>
      <c r="D132" s="32">
        <f t="shared" ref="D132:K132" si="53">SUM(D133:D134)</f>
        <v>1985000</v>
      </c>
      <c r="E132" s="43">
        <f t="shared" si="53"/>
        <v>4.9359871459092933E-4</v>
      </c>
      <c r="F132" s="32">
        <f t="shared" si="53"/>
        <v>9861500</v>
      </c>
      <c r="G132" s="43">
        <f t="shared" si="53"/>
        <v>2.4522033873745335E-3</v>
      </c>
      <c r="H132" s="32">
        <f t="shared" si="53"/>
        <v>29600000</v>
      </c>
      <c r="I132" s="43">
        <f t="shared" si="53"/>
        <v>7.360464459391188E-3</v>
      </c>
      <c r="J132" s="32">
        <f t="shared" si="53"/>
        <v>41446500</v>
      </c>
      <c r="K132" s="43">
        <f t="shared" si="53"/>
        <v>1.0306266561356652E-2</v>
      </c>
      <c r="L132" s="172"/>
    </row>
    <row r="133" spans="1:12" ht="15" customHeight="1" x14ac:dyDescent="0.2">
      <c r="A133" s="10" t="s">
        <v>626</v>
      </c>
      <c r="B133" s="10"/>
      <c r="C133" s="4" t="s">
        <v>627</v>
      </c>
      <c r="D133" s="9">
        <f>+'0BJ PROGR. I-II Y III'!O137</f>
        <v>485000</v>
      </c>
      <c r="E133" s="42">
        <f>+D133/$J$353*100%</f>
        <v>1.2060220482448399E-4</v>
      </c>
      <c r="F133" s="9">
        <f>+'0BJ PROGR. I-II Y III'!AJ137</f>
        <v>719500</v>
      </c>
      <c r="G133" s="42">
        <f>+F133/$J$353*100%</f>
        <v>1.7891399251797162E-4</v>
      </c>
      <c r="H133" s="9">
        <f>+'0BJ PROGR. I-II Y III'!AL137</f>
        <v>800000</v>
      </c>
      <c r="I133" s="42">
        <f>+H133/$J$353*100%</f>
        <v>1.989314718754375E-4</v>
      </c>
      <c r="J133" s="9">
        <f>+D133+F133+H133</f>
        <v>2004500</v>
      </c>
      <c r="K133" s="42">
        <f>+E133+G133+I133</f>
        <v>4.9844766921789308E-4</v>
      </c>
      <c r="L133" s="172"/>
    </row>
    <row r="134" spans="1:12" ht="15" customHeight="1" x14ac:dyDescent="0.2">
      <c r="A134" s="10" t="s">
        <v>628</v>
      </c>
      <c r="B134" s="10"/>
      <c r="C134" s="4" t="s">
        <v>629</v>
      </c>
      <c r="D134" s="9">
        <f>+'0BJ PROGR. I-II Y III'!O138</f>
        <v>1500000</v>
      </c>
      <c r="E134" s="42">
        <f>+D134/$J$353*100%</f>
        <v>3.7299650976644531E-4</v>
      </c>
      <c r="F134" s="9">
        <f>+'0BJ PROGR. I-II Y III'!AJ138</f>
        <v>9142000</v>
      </c>
      <c r="G134" s="42">
        <f>+F134/$J$353*100%</f>
        <v>2.2732893948565619E-3</v>
      </c>
      <c r="H134" s="9">
        <f>+'0BJ PROGR. I-II Y III'!AL138</f>
        <v>28800000</v>
      </c>
      <c r="I134" s="42">
        <f>+H134/$J$353*100%</f>
        <v>7.1615329875157506E-3</v>
      </c>
      <c r="J134" s="9">
        <f>+D134+F134+H134</f>
        <v>39442000</v>
      </c>
      <c r="K134" s="42">
        <f>+E134+G134+I134</f>
        <v>9.8078188921387581E-3</v>
      </c>
      <c r="L134" s="172"/>
    </row>
    <row r="135" spans="1:12" ht="15" customHeight="1" x14ac:dyDescent="0.2">
      <c r="A135" s="5" t="s">
        <v>630</v>
      </c>
      <c r="B135" s="5"/>
      <c r="C135" s="8" t="s">
        <v>631</v>
      </c>
      <c r="D135" s="32">
        <f t="shared" ref="D135:K135" si="54">SUM(D136:D139)</f>
        <v>0</v>
      </c>
      <c r="E135" s="43">
        <f t="shared" si="54"/>
        <v>0</v>
      </c>
      <c r="F135" s="32">
        <f t="shared" si="54"/>
        <v>0</v>
      </c>
      <c r="G135" s="43">
        <f t="shared" si="54"/>
        <v>0</v>
      </c>
      <c r="H135" s="32">
        <f t="shared" si="54"/>
        <v>0</v>
      </c>
      <c r="I135" s="43">
        <f t="shared" si="54"/>
        <v>0</v>
      </c>
      <c r="J135" s="32">
        <f t="shared" si="54"/>
        <v>0</v>
      </c>
      <c r="K135" s="43">
        <f t="shared" si="54"/>
        <v>0</v>
      </c>
      <c r="L135" s="172"/>
    </row>
    <row r="136" spans="1:12" ht="15" customHeight="1" x14ac:dyDescent="0.2">
      <c r="A136" s="10" t="s">
        <v>632</v>
      </c>
      <c r="B136" s="10"/>
      <c r="C136" s="4" t="s">
        <v>633</v>
      </c>
      <c r="D136" s="9">
        <f>+'0BJ PROGR. I-II Y III'!O140</f>
        <v>0</v>
      </c>
      <c r="E136" s="42">
        <f>+D136/$J$353*100%</f>
        <v>0</v>
      </c>
      <c r="F136" s="9">
        <f>+'0BJ PROGR. I-II Y III'!AJ140</f>
        <v>0</v>
      </c>
      <c r="G136" s="42">
        <f>+F136/$J$353*100%</f>
        <v>0</v>
      </c>
      <c r="H136" s="9">
        <f>+'0BJ PROGR. I-II Y III'!AL140</f>
        <v>0</v>
      </c>
      <c r="I136" s="42">
        <f>+H136/$J$353*100%</f>
        <v>0</v>
      </c>
      <c r="J136" s="9">
        <f t="shared" ref="J136:K139" si="55">+D136+F136+H136</f>
        <v>0</v>
      </c>
      <c r="K136" s="42">
        <f t="shared" si="55"/>
        <v>0</v>
      </c>
      <c r="L136" s="172"/>
    </row>
    <row r="137" spans="1:12" ht="15" customHeight="1" x14ac:dyDescent="0.2">
      <c r="A137" s="10" t="s">
        <v>634</v>
      </c>
      <c r="B137" s="10"/>
      <c r="C137" s="4" t="s">
        <v>635</v>
      </c>
      <c r="D137" s="9">
        <f>+'0BJ PROGR. I-II Y III'!O141</f>
        <v>0</v>
      </c>
      <c r="E137" s="42">
        <f>+D137/$J$353*100%</f>
        <v>0</v>
      </c>
      <c r="F137" s="9">
        <f>+'0BJ PROGR. I-II Y III'!AJ141</f>
        <v>0</v>
      </c>
      <c r="G137" s="42">
        <f>+F137/$J$353*100%</f>
        <v>0</v>
      </c>
      <c r="H137" s="9">
        <f>+'0BJ PROGR. I-II Y III'!AL141</f>
        <v>0</v>
      </c>
      <c r="I137" s="42">
        <f>+H137/$J$353*100%</f>
        <v>0</v>
      </c>
      <c r="J137" s="9">
        <f t="shared" si="55"/>
        <v>0</v>
      </c>
      <c r="K137" s="42">
        <f t="shared" si="55"/>
        <v>0</v>
      </c>
      <c r="L137" s="172"/>
    </row>
    <row r="138" spans="1:12" ht="15" customHeight="1" x14ac:dyDescent="0.2">
      <c r="A138" s="10" t="s">
        <v>636</v>
      </c>
      <c r="B138" s="10"/>
      <c r="C138" s="4" t="s">
        <v>637</v>
      </c>
      <c r="D138" s="9">
        <f>+'0BJ PROGR. I-II Y III'!O142</f>
        <v>0</v>
      </c>
      <c r="E138" s="42">
        <f>+D138/$J$353*100%</f>
        <v>0</v>
      </c>
      <c r="F138" s="9">
        <f>+'0BJ PROGR. I-II Y III'!AJ142</f>
        <v>0</v>
      </c>
      <c r="G138" s="42">
        <f>+F138/$J$353*100%</f>
        <v>0</v>
      </c>
      <c r="H138" s="9">
        <f>+'0BJ PROGR. I-II Y III'!AL142</f>
        <v>0</v>
      </c>
      <c r="I138" s="42">
        <f>+H138/$J$353*100%</f>
        <v>0</v>
      </c>
      <c r="J138" s="9">
        <f t="shared" si="55"/>
        <v>0</v>
      </c>
      <c r="K138" s="42">
        <f t="shared" si="55"/>
        <v>0</v>
      </c>
      <c r="L138" s="172"/>
    </row>
    <row r="139" spans="1:12" ht="15" customHeight="1" x14ac:dyDescent="0.2">
      <c r="A139" s="10" t="s">
        <v>638</v>
      </c>
      <c r="B139" s="10"/>
      <c r="C139" s="4" t="s">
        <v>639</v>
      </c>
      <c r="D139" s="9">
        <f>+'0BJ PROGR. I-II Y III'!O143</f>
        <v>0</v>
      </c>
      <c r="E139" s="42">
        <f>+D139/$J$353*100%</f>
        <v>0</v>
      </c>
      <c r="F139" s="9">
        <f>+'0BJ PROGR. I-II Y III'!AJ143</f>
        <v>0</v>
      </c>
      <c r="G139" s="42">
        <f>+F139/$J$353*100%</f>
        <v>0</v>
      </c>
      <c r="H139" s="9">
        <f>+'0BJ PROGR. I-II Y III'!AL143</f>
        <v>0</v>
      </c>
      <c r="I139" s="42">
        <f>+H139/$J$353*100%</f>
        <v>0</v>
      </c>
      <c r="J139" s="9">
        <f t="shared" si="55"/>
        <v>0</v>
      </c>
      <c r="K139" s="42">
        <f t="shared" si="55"/>
        <v>0</v>
      </c>
      <c r="L139" s="172"/>
    </row>
    <row r="140" spans="1:12" ht="15" customHeight="1" x14ac:dyDescent="0.2">
      <c r="A140" s="5" t="s">
        <v>640</v>
      </c>
      <c r="B140" s="5"/>
      <c r="C140" s="8" t="s">
        <v>641</v>
      </c>
      <c r="D140" s="32">
        <f t="shared" ref="D140:K140" si="56">SUM(D141:D148)</f>
        <v>13848960</v>
      </c>
      <c r="E140" s="43">
        <f t="shared" si="56"/>
        <v>3.443742495930074E-3</v>
      </c>
      <c r="F140" s="32">
        <f t="shared" si="56"/>
        <v>10612113.4</v>
      </c>
      <c r="G140" s="43">
        <f t="shared" si="56"/>
        <v>2.6388541729638164E-3</v>
      </c>
      <c r="H140" s="32">
        <f t="shared" si="56"/>
        <v>12756000</v>
      </c>
      <c r="I140" s="43">
        <f t="shared" si="56"/>
        <v>3.171962319053851E-3</v>
      </c>
      <c r="J140" s="32">
        <f t="shared" si="56"/>
        <v>37217073.399999999</v>
      </c>
      <c r="K140" s="43">
        <f t="shared" si="56"/>
        <v>9.2545589879477422E-3</v>
      </c>
      <c r="L140" s="172"/>
    </row>
    <row r="141" spans="1:12" ht="15" customHeight="1" x14ac:dyDescent="0.2">
      <c r="A141" s="10" t="s">
        <v>642</v>
      </c>
      <c r="B141" s="10"/>
      <c r="C141" s="4" t="s">
        <v>643</v>
      </c>
      <c r="D141" s="9">
        <f>+'0BJ PROGR. I-II Y III'!O145</f>
        <v>2772050</v>
      </c>
      <c r="E141" s="42">
        <f t="shared" ref="E141:E148" si="57">+D141/$J$353*100%</f>
        <v>6.8930998326538321E-4</v>
      </c>
      <c r="F141" s="9">
        <f>+'0BJ PROGR. I-II Y III'!AJ145</f>
        <v>143922.4</v>
      </c>
      <c r="G141" s="42">
        <f t="shared" ref="G141:G148" si="58">+F141/$J$353*100%</f>
        <v>3.5788368584806831E-5</v>
      </c>
      <c r="H141" s="9">
        <f>+'0BJ PROGR. I-II Y III'!AL145</f>
        <v>1500000</v>
      </c>
      <c r="I141" s="42">
        <f t="shared" ref="I141:I148" si="59">+H141/$J$353*100%</f>
        <v>3.7299650976644531E-4</v>
      </c>
      <c r="J141" s="9">
        <f t="shared" ref="J141:J148" si="60">+D141+F141+H141</f>
        <v>4415972.4000000004</v>
      </c>
      <c r="K141" s="42">
        <f t="shared" ref="K141:K148" si="61">+E141+G141+I141</f>
        <v>1.0980948616166352E-3</v>
      </c>
      <c r="L141" s="172"/>
    </row>
    <row r="142" spans="1:12" ht="15" customHeight="1" x14ac:dyDescent="0.2">
      <c r="A142" s="10" t="s">
        <v>644</v>
      </c>
      <c r="B142" s="10"/>
      <c r="C142" s="4" t="s">
        <v>645</v>
      </c>
      <c r="D142" s="9">
        <f>+'0BJ PROGR. I-II Y III'!O146</f>
        <v>0</v>
      </c>
      <c r="E142" s="42">
        <f t="shared" si="57"/>
        <v>0</v>
      </c>
      <c r="F142" s="9">
        <f>+'0BJ PROGR. I-II Y III'!AJ146</f>
        <v>0</v>
      </c>
      <c r="G142" s="42">
        <f t="shared" si="58"/>
        <v>0</v>
      </c>
      <c r="H142" s="9">
        <f>+'0BJ PROGR. I-II Y III'!AL146</f>
        <v>0</v>
      </c>
      <c r="I142" s="42">
        <f t="shared" si="59"/>
        <v>0</v>
      </c>
      <c r="J142" s="9">
        <f t="shared" si="60"/>
        <v>0</v>
      </c>
      <c r="K142" s="42">
        <f t="shared" si="61"/>
        <v>0</v>
      </c>
      <c r="L142" s="172"/>
    </row>
    <row r="143" spans="1:12" ht="15" customHeight="1" x14ac:dyDescent="0.2">
      <c r="A143" s="10" t="s">
        <v>646</v>
      </c>
      <c r="B143" s="10"/>
      <c r="C143" s="4" t="s">
        <v>647</v>
      </c>
      <c r="D143" s="9">
        <f>+'0BJ PROGR. I-II Y III'!O147</f>
        <v>4093360</v>
      </c>
      <c r="E143" s="42">
        <f t="shared" si="57"/>
        <v>1.017872662145051E-3</v>
      </c>
      <c r="F143" s="9">
        <f>+'0BJ PROGR. I-II Y III'!AJ147</f>
        <v>395302</v>
      </c>
      <c r="G143" s="42">
        <f t="shared" si="58"/>
        <v>9.829751086913024E-5</v>
      </c>
      <c r="H143" s="9">
        <f>+'0BJ PROGR. I-II Y III'!AL147</f>
        <v>800000</v>
      </c>
      <c r="I143" s="42">
        <f t="shared" si="59"/>
        <v>1.989314718754375E-4</v>
      </c>
      <c r="J143" s="9">
        <f t="shared" si="60"/>
        <v>5288662</v>
      </c>
      <c r="K143" s="42">
        <f t="shared" si="61"/>
        <v>1.3151016448896186E-3</v>
      </c>
      <c r="L143" s="172"/>
    </row>
    <row r="144" spans="1:12" ht="15" customHeight="1" x14ac:dyDescent="0.2">
      <c r="A144" s="10" t="s">
        <v>648</v>
      </c>
      <c r="B144" s="10"/>
      <c r="C144" s="4" t="s">
        <v>649</v>
      </c>
      <c r="D144" s="9">
        <f>+'0BJ PROGR. I-II Y III'!O148</f>
        <v>5190000</v>
      </c>
      <c r="E144" s="42">
        <f t="shared" si="57"/>
        <v>1.2905679237919009E-3</v>
      </c>
      <c r="F144" s="9">
        <f>+'0BJ PROGR. I-II Y III'!AJ148</f>
        <v>2824200</v>
      </c>
      <c r="G144" s="42">
        <f t="shared" si="58"/>
        <v>7.0227782858826328E-4</v>
      </c>
      <c r="H144" s="9">
        <f>+'0BJ PROGR. I-II Y III'!AL148</f>
        <v>4500000</v>
      </c>
      <c r="I144" s="42">
        <f t="shared" si="59"/>
        <v>1.1189895292993361E-3</v>
      </c>
      <c r="J144" s="9">
        <f t="shared" si="60"/>
        <v>12514200</v>
      </c>
      <c r="K144" s="42">
        <f t="shared" si="61"/>
        <v>3.1118352816795003E-3</v>
      </c>
      <c r="L144" s="172"/>
    </row>
    <row r="145" spans="1:12" ht="15" customHeight="1" x14ac:dyDescent="0.2">
      <c r="A145" s="10" t="s">
        <v>650</v>
      </c>
      <c r="B145" s="10"/>
      <c r="C145" s="4" t="s">
        <v>651</v>
      </c>
      <c r="D145" s="9">
        <f>+'0BJ PROGR. I-II Y III'!O149</f>
        <v>1065300</v>
      </c>
      <c r="E145" s="42">
        <f t="shared" si="57"/>
        <v>2.6490212123612944E-4</v>
      </c>
      <c r="F145" s="9">
        <f>+'0BJ PROGR. I-II Y III'!AJ149</f>
        <v>5852089</v>
      </c>
      <c r="G145" s="42">
        <f t="shared" si="58"/>
        <v>1.4552058478950714E-3</v>
      </c>
      <c r="H145" s="9">
        <f>+'0BJ PROGR. I-II Y III'!AL149</f>
        <v>3956000</v>
      </c>
      <c r="I145" s="42">
        <f t="shared" si="59"/>
        <v>9.8371612842403848E-4</v>
      </c>
      <c r="J145" s="9">
        <f t="shared" si="60"/>
        <v>10873389</v>
      </c>
      <c r="K145" s="42">
        <f t="shared" si="61"/>
        <v>2.7038240975552396E-3</v>
      </c>
      <c r="L145" s="172"/>
    </row>
    <row r="146" spans="1:12" ht="15" customHeight="1" x14ac:dyDescent="0.2">
      <c r="A146" s="10" t="s">
        <v>652</v>
      </c>
      <c r="B146" s="10"/>
      <c r="C146" s="4" t="s">
        <v>653</v>
      </c>
      <c r="D146" s="9">
        <f>+'0BJ PROGR. I-II Y III'!O150</f>
        <v>500000</v>
      </c>
      <c r="E146" s="42">
        <f t="shared" si="57"/>
        <v>1.2433216992214843E-4</v>
      </c>
      <c r="F146" s="9">
        <f>+'0BJ PROGR. I-II Y III'!AJ150</f>
        <v>644000</v>
      </c>
      <c r="G146" s="42">
        <f t="shared" si="58"/>
        <v>1.601398348597272E-4</v>
      </c>
      <c r="H146" s="9">
        <f>+'0BJ PROGR. I-II Y III'!AL150</f>
        <v>2000000</v>
      </c>
      <c r="I146" s="42">
        <f t="shared" si="59"/>
        <v>4.9732867968859372E-4</v>
      </c>
      <c r="J146" s="9">
        <f t="shared" si="60"/>
        <v>3144000</v>
      </c>
      <c r="K146" s="42">
        <f t="shared" si="61"/>
        <v>7.8180068447046937E-4</v>
      </c>
      <c r="L146" s="172"/>
    </row>
    <row r="147" spans="1:12" ht="15" customHeight="1" x14ac:dyDescent="0.2">
      <c r="A147" s="10" t="s">
        <v>654</v>
      </c>
      <c r="B147" s="10"/>
      <c r="C147" s="4" t="s">
        <v>655</v>
      </c>
      <c r="D147" s="9">
        <f>+'0BJ PROGR. I-II Y III'!O151</f>
        <v>0</v>
      </c>
      <c r="E147" s="42">
        <f t="shared" si="57"/>
        <v>0</v>
      </c>
      <c r="F147" s="9">
        <f>+'0BJ PROGR. I-II Y III'!AJ151</f>
        <v>42600</v>
      </c>
      <c r="G147" s="42">
        <f t="shared" si="58"/>
        <v>1.0593100877367047E-5</v>
      </c>
      <c r="H147" s="9">
        <f>+'0BJ PROGR. I-II Y III'!AL151</f>
        <v>0</v>
      </c>
      <c r="I147" s="42">
        <f t="shared" si="59"/>
        <v>0</v>
      </c>
      <c r="J147" s="9">
        <f t="shared" si="60"/>
        <v>42600</v>
      </c>
      <c r="K147" s="42">
        <f t="shared" si="61"/>
        <v>1.0593100877367047E-5</v>
      </c>
      <c r="L147" s="172"/>
    </row>
    <row r="148" spans="1:12" ht="15" customHeight="1" x14ac:dyDescent="0.2">
      <c r="A148" s="10" t="s">
        <v>656</v>
      </c>
      <c r="B148" s="10"/>
      <c r="C148" s="4" t="s">
        <v>657</v>
      </c>
      <c r="D148" s="9">
        <f>+'0BJ PROGR. I-II Y III'!O152</f>
        <v>228250</v>
      </c>
      <c r="E148" s="42">
        <f t="shared" si="57"/>
        <v>5.6757635569460761E-5</v>
      </c>
      <c r="F148" s="9">
        <f>+'0BJ PROGR. I-II Y III'!AJ152</f>
        <v>710000</v>
      </c>
      <c r="G148" s="42">
        <f t="shared" si="58"/>
        <v>1.765516812894508E-4</v>
      </c>
      <c r="H148" s="9">
        <f>+'0BJ PROGR. I-II Y III'!AL152</f>
        <v>0</v>
      </c>
      <c r="I148" s="42">
        <f t="shared" si="59"/>
        <v>0</v>
      </c>
      <c r="J148" s="9">
        <f t="shared" si="60"/>
        <v>938250</v>
      </c>
      <c r="K148" s="42">
        <f t="shared" si="61"/>
        <v>2.3330931685891157E-4</v>
      </c>
      <c r="L148" s="172"/>
    </row>
    <row r="149" spans="1:12" ht="15" customHeight="1" x14ac:dyDescent="0.2">
      <c r="A149" s="10"/>
      <c r="B149" s="10"/>
      <c r="C149" s="12"/>
      <c r="D149" s="9"/>
      <c r="F149" s="9"/>
      <c r="H149" s="9"/>
      <c r="J149" s="9"/>
      <c r="L149" s="172"/>
    </row>
    <row r="150" spans="1:12" ht="15" customHeight="1" thickBot="1" x14ac:dyDescent="0.25">
      <c r="A150" s="13"/>
      <c r="B150" s="13"/>
      <c r="C150" s="14"/>
      <c r="D150" s="9"/>
      <c r="F150" s="9"/>
      <c r="H150" s="9"/>
      <c r="J150" s="9"/>
      <c r="L150" s="172"/>
    </row>
    <row r="151" spans="1:12" ht="15" customHeight="1" x14ac:dyDescent="0.2">
      <c r="A151" s="5">
        <v>3</v>
      </c>
      <c r="B151" s="5"/>
      <c r="C151" s="8" t="s">
        <v>658</v>
      </c>
      <c r="D151" s="32">
        <f t="shared" ref="D151:K151" si="62">+D152+D165+D168+D176+D179+D183+D186+D188</f>
        <v>1572000</v>
      </c>
      <c r="E151" s="43">
        <f t="shared" si="62"/>
        <v>3.9090034223523469E-4</v>
      </c>
      <c r="F151" s="32">
        <f t="shared" si="62"/>
        <v>13706718</v>
      </c>
      <c r="G151" s="43">
        <f t="shared" si="62"/>
        <v>3.4083719829019416E-3</v>
      </c>
      <c r="H151" s="32">
        <f t="shared" si="62"/>
        <v>359320028.60000002</v>
      </c>
      <c r="I151" s="43">
        <f t="shared" si="62"/>
        <v>8.9350077704652878E-2</v>
      </c>
      <c r="J151" s="32">
        <f t="shared" si="62"/>
        <v>374598746.60000002</v>
      </c>
      <c r="K151" s="43">
        <f t="shared" si="62"/>
        <v>9.3149350029790051E-2</v>
      </c>
      <c r="L151" s="172"/>
    </row>
    <row r="152" spans="1:12" ht="15" customHeight="1" x14ac:dyDescent="0.2">
      <c r="A152" s="5" t="s">
        <v>659</v>
      </c>
      <c r="B152" s="5"/>
      <c r="C152" s="8" t="s">
        <v>660</v>
      </c>
      <c r="D152" s="32">
        <f t="shared" ref="D152:K152" si="63">SUM(D153:D156)</f>
        <v>132000</v>
      </c>
      <c r="E152" s="43">
        <f t="shared" si="63"/>
        <v>3.2823692859447191E-5</v>
      </c>
      <c r="F152" s="32">
        <f t="shared" si="63"/>
        <v>408000</v>
      </c>
      <c r="G152" s="43">
        <f t="shared" si="63"/>
        <v>1.0145505065647313E-4</v>
      </c>
      <c r="H152" s="32">
        <f t="shared" si="63"/>
        <v>0</v>
      </c>
      <c r="I152" s="43">
        <f t="shared" si="63"/>
        <v>0</v>
      </c>
      <c r="J152" s="32">
        <f t="shared" si="63"/>
        <v>540000</v>
      </c>
      <c r="K152" s="43">
        <f t="shared" si="63"/>
        <v>1.3427874351592032E-4</v>
      </c>
      <c r="L152" s="172"/>
    </row>
    <row r="153" spans="1:12" ht="15" customHeight="1" x14ac:dyDescent="0.2">
      <c r="A153" s="10" t="s">
        <v>661</v>
      </c>
      <c r="B153" s="10"/>
      <c r="C153" s="4" t="s">
        <v>662</v>
      </c>
      <c r="D153" s="9">
        <f>+'0BJ PROGR. I-II Y III'!O156</f>
        <v>0</v>
      </c>
      <c r="E153" s="42">
        <f>+D153/$J$353*100%</f>
        <v>0</v>
      </c>
      <c r="F153" s="9">
        <f>+'0BJ PROGR. I-II Y III'!AJ156</f>
        <v>0</v>
      </c>
      <c r="G153" s="42">
        <f>+F153/$J$353*100%</f>
        <v>0</v>
      </c>
      <c r="H153" s="9">
        <f>+'0BJ PROGR. I-II Y III'!AL156</f>
        <v>0</v>
      </c>
      <c r="I153" s="42">
        <f>+H153/$J$353*100%</f>
        <v>0</v>
      </c>
      <c r="J153" s="9">
        <f t="shared" ref="J153:K156" si="64">+D153+F153+H153</f>
        <v>0</v>
      </c>
      <c r="K153" s="42">
        <f t="shared" si="64"/>
        <v>0</v>
      </c>
      <c r="L153" s="172"/>
    </row>
    <row r="154" spans="1:12" ht="15" customHeight="1" x14ac:dyDescent="0.2">
      <c r="A154" s="10" t="s">
        <v>663</v>
      </c>
      <c r="B154" s="10"/>
      <c r="C154" s="4" t="s">
        <v>664</v>
      </c>
      <c r="D154" s="9">
        <f>+'0BJ PROGR. I-II Y III'!O157</f>
        <v>0</v>
      </c>
      <c r="E154" s="42">
        <f>+D154/$J$353*100%</f>
        <v>0</v>
      </c>
      <c r="F154" s="9">
        <f>+'0BJ PROGR. I-II Y III'!AJ157</f>
        <v>0</v>
      </c>
      <c r="G154" s="42">
        <f>+F154/$J$353*100%</f>
        <v>0</v>
      </c>
      <c r="H154" s="9">
        <f>+'0BJ PROGR. I-II Y III'!AL157</f>
        <v>0</v>
      </c>
      <c r="I154" s="42">
        <f>+H154/$J$353*100%</f>
        <v>0</v>
      </c>
      <c r="J154" s="9">
        <f t="shared" si="64"/>
        <v>0</v>
      </c>
      <c r="K154" s="42">
        <f t="shared" si="64"/>
        <v>0</v>
      </c>
      <c r="L154" s="172"/>
    </row>
    <row r="155" spans="1:12" ht="15" customHeight="1" x14ac:dyDescent="0.2">
      <c r="A155" s="10" t="s">
        <v>665</v>
      </c>
      <c r="B155" s="10"/>
      <c r="C155" s="4" t="s">
        <v>666</v>
      </c>
      <c r="D155" s="9">
        <f>+'0BJ PROGR. I-II Y III'!O158</f>
        <v>132000</v>
      </c>
      <c r="E155" s="42">
        <f>+D155/$J$353*100%</f>
        <v>3.2823692859447191E-5</v>
      </c>
      <c r="F155" s="9">
        <f>+'0BJ PROGR. I-II Y III'!AJ158</f>
        <v>408000</v>
      </c>
      <c r="G155" s="42">
        <f>+F155/$J$353*100%</f>
        <v>1.0145505065647313E-4</v>
      </c>
      <c r="H155" s="9">
        <f>+'0BJ PROGR. I-II Y III'!AL158</f>
        <v>0</v>
      </c>
      <c r="I155" s="42">
        <f>+H155/$J$353*100%</f>
        <v>0</v>
      </c>
      <c r="J155" s="9">
        <f t="shared" si="64"/>
        <v>540000</v>
      </c>
      <c r="K155" s="42">
        <f t="shared" si="64"/>
        <v>1.3427874351592032E-4</v>
      </c>
      <c r="L155" s="172"/>
    </row>
    <row r="156" spans="1:12" ht="15" customHeight="1" x14ac:dyDescent="0.2">
      <c r="A156" s="10" t="s">
        <v>667</v>
      </c>
      <c r="B156" s="10"/>
      <c r="C156" s="4" t="s">
        <v>668</v>
      </c>
      <c r="D156" s="9">
        <f>+'0BJ PROGR. I-II Y III'!O159</f>
        <v>0</v>
      </c>
      <c r="E156" s="42">
        <f>+D156/$J$353*100%</f>
        <v>0</v>
      </c>
      <c r="F156" s="9">
        <f>+'0BJ PROGR. I-II Y III'!AJ159</f>
        <v>0</v>
      </c>
      <c r="G156" s="42">
        <f>+F156/$J$353*100%</f>
        <v>0</v>
      </c>
      <c r="H156" s="9">
        <f>+'0BJ PROGR. I-II Y III'!AL159</f>
        <v>0</v>
      </c>
      <c r="I156" s="42">
        <f>+H156/$J$353*100%</f>
        <v>0</v>
      </c>
      <c r="J156" s="9">
        <f t="shared" si="64"/>
        <v>0</v>
      </c>
      <c r="K156" s="42">
        <f t="shared" si="64"/>
        <v>0</v>
      </c>
      <c r="L156" s="172"/>
    </row>
    <row r="157" spans="1:12" ht="15" customHeight="1" x14ac:dyDescent="0.2">
      <c r="A157" s="10"/>
      <c r="B157" s="10"/>
      <c r="D157" s="9"/>
      <c r="F157" s="9"/>
      <c r="H157" s="9"/>
      <c r="J157" s="9"/>
      <c r="L157" s="172"/>
    </row>
    <row r="158" spans="1:12" ht="15" customHeight="1" x14ac:dyDescent="0.2">
      <c r="A158" s="6">
        <v>9</v>
      </c>
      <c r="B158" s="6"/>
      <c r="C158" s="8" t="s">
        <v>196</v>
      </c>
      <c r="D158" s="32">
        <f t="shared" ref="D158:K158" si="65">+D159+D348</f>
        <v>0</v>
      </c>
      <c r="E158" s="43">
        <f t="shared" si="65"/>
        <v>0</v>
      </c>
      <c r="F158" s="32">
        <f t="shared" si="65"/>
        <v>0</v>
      </c>
      <c r="G158" s="43">
        <f t="shared" si="65"/>
        <v>0</v>
      </c>
      <c r="H158" s="32">
        <f t="shared" si="65"/>
        <v>11200000</v>
      </c>
      <c r="I158" s="43">
        <f t="shared" si="65"/>
        <v>2.7850406062561251E-3</v>
      </c>
      <c r="J158" s="32">
        <f t="shared" si="65"/>
        <v>11200000</v>
      </c>
      <c r="K158" s="43">
        <f t="shared" si="65"/>
        <v>2.7850406062561251E-3</v>
      </c>
      <c r="L158" s="172"/>
    </row>
    <row r="159" spans="1:12" ht="15" customHeight="1" x14ac:dyDescent="0.2">
      <c r="A159" s="5" t="s">
        <v>669</v>
      </c>
      <c r="B159" s="5"/>
      <c r="C159" s="8" t="s">
        <v>670</v>
      </c>
      <c r="D159" s="32">
        <f>+D160</f>
        <v>0</v>
      </c>
      <c r="E159" s="43">
        <f t="shared" ref="E159:K159" si="66">+E160</f>
        <v>0</v>
      </c>
      <c r="F159" s="32">
        <f t="shared" si="66"/>
        <v>0</v>
      </c>
      <c r="G159" s="43">
        <f t="shared" si="66"/>
        <v>0</v>
      </c>
      <c r="H159" s="32">
        <f t="shared" si="66"/>
        <v>0</v>
      </c>
      <c r="I159" s="43">
        <f t="shared" si="66"/>
        <v>0</v>
      </c>
      <c r="J159" s="32">
        <f t="shared" si="66"/>
        <v>0</v>
      </c>
      <c r="K159" s="43">
        <f t="shared" si="66"/>
        <v>0</v>
      </c>
      <c r="L159" s="172"/>
    </row>
    <row r="160" spans="1:12" ht="15" customHeight="1" x14ac:dyDescent="0.2">
      <c r="A160" s="10" t="s">
        <v>671</v>
      </c>
      <c r="B160" s="10"/>
      <c r="C160" s="4" t="s">
        <v>672</v>
      </c>
      <c r="D160" s="9">
        <f>+'0BJ PROGR. I-II Y III'!O163</f>
        <v>0</v>
      </c>
      <c r="E160" s="42">
        <f>+D160/$J$353*100%</f>
        <v>0</v>
      </c>
      <c r="F160" s="9">
        <f>+'0BJ PROGR. I-II Y III'!AJ163</f>
        <v>0</v>
      </c>
      <c r="G160" s="42">
        <f>+F160/$J$353*100%</f>
        <v>0</v>
      </c>
      <c r="H160" s="9">
        <f>+'0BJ PROGR. I-II Y III'!AL163</f>
        <v>0</v>
      </c>
      <c r="I160" s="42">
        <f>+H160/$J$353*100%</f>
        <v>0</v>
      </c>
      <c r="J160" s="9">
        <f>+D160+F160+H160</f>
        <v>0</v>
      </c>
      <c r="K160" s="42">
        <f>+E160+G160+I160</f>
        <v>0</v>
      </c>
      <c r="L160" s="172"/>
    </row>
    <row r="161" spans="1:12" ht="15" customHeight="1" x14ac:dyDescent="0.2">
      <c r="D161" s="9"/>
      <c r="F161" s="9"/>
      <c r="H161" s="9"/>
      <c r="J161" s="9"/>
      <c r="L161" s="172"/>
    </row>
    <row r="162" spans="1:12" ht="15" customHeight="1" x14ac:dyDescent="0.2">
      <c r="A162" s="6">
        <v>3</v>
      </c>
      <c r="B162" s="6"/>
      <c r="C162" s="8" t="s">
        <v>193</v>
      </c>
      <c r="D162" s="9"/>
      <c r="F162" s="9"/>
      <c r="H162" s="9"/>
      <c r="J162" s="9"/>
      <c r="L162" s="172"/>
    </row>
    <row r="163" spans="1:12" ht="15" customHeight="1" x14ac:dyDescent="0.2">
      <c r="A163" s="6"/>
      <c r="B163" s="6"/>
      <c r="C163" s="8"/>
      <c r="D163" s="9"/>
      <c r="F163" s="9"/>
      <c r="H163" s="9"/>
      <c r="J163" s="9"/>
      <c r="L163" s="172"/>
    </row>
    <row r="164" spans="1:12" ht="15" customHeight="1" x14ac:dyDescent="0.2">
      <c r="A164" s="6"/>
      <c r="B164" s="6"/>
      <c r="C164" s="8"/>
      <c r="D164" s="9"/>
      <c r="F164" s="9"/>
      <c r="H164" s="9"/>
      <c r="J164" s="9"/>
      <c r="L164" s="172"/>
    </row>
    <row r="165" spans="1:12" ht="15" customHeight="1" x14ac:dyDescent="0.2">
      <c r="A165" s="5" t="s">
        <v>673</v>
      </c>
      <c r="B165" s="5"/>
      <c r="C165" s="8" t="s">
        <v>674</v>
      </c>
      <c r="D165" s="32">
        <f t="shared" ref="D165:K165" si="67">SUM(D166:D167)</f>
        <v>0</v>
      </c>
      <c r="E165" s="43">
        <f t="shared" si="67"/>
        <v>0</v>
      </c>
      <c r="F165" s="32">
        <f t="shared" si="67"/>
        <v>0</v>
      </c>
      <c r="G165" s="43">
        <f t="shared" si="67"/>
        <v>0</v>
      </c>
      <c r="H165" s="32">
        <f t="shared" si="67"/>
        <v>0</v>
      </c>
      <c r="I165" s="43">
        <f t="shared" si="67"/>
        <v>0</v>
      </c>
      <c r="J165" s="32">
        <f t="shared" si="67"/>
        <v>0</v>
      </c>
      <c r="K165" s="43">
        <f t="shared" si="67"/>
        <v>0</v>
      </c>
      <c r="L165" s="172"/>
    </row>
    <row r="166" spans="1:12" ht="15" customHeight="1" x14ac:dyDescent="0.2">
      <c r="A166" s="10" t="s">
        <v>675</v>
      </c>
      <c r="B166" s="10"/>
      <c r="C166" s="4" t="s">
        <v>676</v>
      </c>
      <c r="D166" s="9">
        <f>+'0BJ PROGR. I-II Y III'!O169</f>
        <v>0</v>
      </c>
      <c r="E166" s="42">
        <f>+D166/$J$353*100%</f>
        <v>0</v>
      </c>
      <c r="F166" s="9">
        <f>+'0BJ PROGR. I-II Y III'!AJ169</f>
        <v>0</v>
      </c>
      <c r="G166" s="42">
        <f>+F166/$J$353*100%</f>
        <v>0</v>
      </c>
      <c r="H166" s="9">
        <f>+'0BJ PROGR. I-II Y III'!AL169</f>
        <v>0</v>
      </c>
      <c r="I166" s="42">
        <f>+H166/$J$353*100%</f>
        <v>0</v>
      </c>
      <c r="J166" s="9">
        <f>+D166+F166+H166</f>
        <v>0</v>
      </c>
      <c r="K166" s="42">
        <f>+E166+G166+I166</f>
        <v>0</v>
      </c>
      <c r="L166" s="172"/>
    </row>
    <row r="167" spans="1:12" ht="15" customHeight="1" x14ac:dyDescent="0.2">
      <c r="A167" s="10" t="s">
        <v>677</v>
      </c>
      <c r="B167" s="10"/>
      <c r="C167" s="4" t="s">
        <v>678</v>
      </c>
      <c r="D167" s="9">
        <f>+'0BJ PROGR. I-II Y III'!O170</f>
        <v>0</v>
      </c>
      <c r="E167" s="42">
        <f>+D167/$J$353*100%</f>
        <v>0</v>
      </c>
      <c r="F167" s="9">
        <f>+'0BJ PROGR. I-II Y III'!AJ170</f>
        <v>0</v>
      </c>
      <c r="G167" s="42">
        <f>+F167/$J$353*100%</f>
        <v>0</v>
      </c>
      <c r="H167" s="9">
        <f>+'0BJ PROGR. I-II Y III'!AL170</f>
        <v>0</v>
      </c>
      <c r="I167" s="42">
        <f>+H167/$J$353*100%</f>
        <v>0</v>
      </c>
      <c r="J167" s="9">
        <f>+D167+F167+H167</f>
        <v>0</v>
      </c>
      <c r="K167" s="42">
        <f>+E167+G167+I167</f>
        <v>0</v>
      </c>
      <c r="L167" s="172"/>
    </row>
    <row r="168" spans="1:12" ht="15" customHeight="1" x14ac:dyDescent="0.2">
      <c r="A168" s="5" t="s">
        <v>679</v>
      </c>
      <c r="B168" s="5"/>
      <c r="C168" s="8" t="s">
        <v>680</v>
      </c>
      <c r="D168" s="32">
        <f t="shared" ref="D168:K168" si="68">SUM(D169:D175)</f>
        <v>1440000</v>
      </c>
      <c r="E168" s="43">
        <f t="shared" si="68"/>
        <v>3.580766493757875E-4</v>
      </c>
      <c r="F168" s="32">
        <f t="shared" si="68"/>
        <v>13298718</v>
      </c>
      <c r="G168" s="43">
        <f t="shared" si="68"/>
        <v>3.3069169322454683E-3</v>
      </c>
      <c r="H168" s="32">
        <f t="shared" si="68"/>
        <v>359320028.60000002</v>
      </c>
      <c r="I168" s="43">
        <f t="shared" si="68"/>
        <v>8.9350077704652878E-2</v>
      </c>
      <c r="J168" s="32">
        <f t="shared" si="68"/>
        <v>374058746.60000002</v>
      </c>
      <c r="K168" s="43">
        <f t="shared" si="68"/>
        <v>9.3015071286274134E-2</v>
      </c>
      <c r="L168" s="172"/>
    </row>
    <row r="169" spans="1:12" ht="15" customHeight="1" x14ac:dyDescent="0.2">
      <c r="A169" s="10" t="s">
        <v>681</v>
      </c>
      <c r="B169" s="10"/>
      <c r="C169" s="4" t="s">
        <v>682</v>
      </c>
      <c r="D169" s="9">
        <f>+'0BJ PROGR. I-II Y III'!O172</f>
        <v>0</v>
      </c>
      <c r="E169" s="42">
        <f t="shared" ref="E169:E175" si="69">+D169/$J$353*100%</f>
        <v>0</v>
      </c>
      <c r="F169" s="9">
        <f>+'0BJ PROGR. I-II Y III'!AJ172</f>
        <v>0</v>
      </c>
      <c r="G169" s="42">
        <f t="shared" ref="G169:G175" si="70">+F169/$J$353*100%</f>
        <v>0</v>
      </c>
      <c r="H169" s="9">
        <f>+'0BJ PROGR. I-II Y III'!AL172</f>
        <v>0</v>
      </c>
      <c r="I169" s="42">
        <f t="shared" ref="I169:I175" si="71">+H169/$J$353*100%</f>
        <v>0</v>
      </c>
      <c r="J169" s="9">
        <f t="shared" ref="J169:J175" si="72">+D169+F169+H169</f>
        <v>0</v>
      </c>
      <c r="K169" s="42">
        <f t="shared" ref="K169:K175" si="73">+E169+G169+I169</f>
        <v>0</v>
      </c>
      <c r="L169" s="172"/>
    </row>
    <row r="170" spans="1:12" ht="15" customHeight="1" x14ac:dyDescent="0.2">
      <c r="A170" s="10" t="s">
        <v>683</v>
      </c>
      <c r="B170" s="10"/>
      <c r="C170" s="4" t="s">
        <v>684</v>
      </c>
      <c r="D170" s="9">
        <f>+'0BJ PROGR. I-II Y III'!O173</f>
        <v>0</v>
      </c>
      <c r="E170" s="42">
        <f t="shared" si="69"/>
        <v>0</v>
      </c>
      <c r="F170" s="9">
        <f>+'0BJ PROGR. I-II Y III'!AJ173</f>
        <v>0</v>
      </c>
      <c r="G170" s="42">
        <f t="shared" si="70"/>
        <v>0</v>
      </c>
      <c r="H170" s="9">
        <f>+'0BJ PROGR. I-II Y III'!AL173</f>
        <v>0</v>
      </c>
      <c r="I170" s="42">
        <f t="shared" si="71"/>
        <v>0</v>
      </c>
      <c r="J170" s="9">
        <f t="shared" si="72"/>
        <v>0</v>
      </c>
      <c r="K170" s="42">
        <f t="shared" si="73"/>
        <v>0</v>
      </c>
      <c r="L170" s="172"/>
    </row>
    <row r="171" spans="1:12" ht="15" customHeight="1" x14ac:dyDescent="0.2">
      <c r="A171" s="10" t="s">
        <v>685</v>
      </c>
      <c r="B171" s="10"/>
      <c r="C171" s="4" t="s">
        <v>686</v>
      </c>
      <c r="D171" s="9">
        <f>+'0BJ PROGR. I-II Y III'!O174</f>
        <v>0</v>
      </c>
      <c r="E171" s="42">
        <f t="shared" si="69"/>
        <v>0</v>
      </c>
      <c r="F171" s="9">
        <f>+'0BJ PROGR. I-II Y III'!AJ174</f>
        <v>8978718</v>
      </c>
      <c r="G171" s="42">
        <f t="shared" si="70"/>
        <v>2.2326869841181058E-3</v>
      </c>
      <c r="H171" s="9">
        <f>+'0BJ PROGR. I-II Y III'!AL174</f>
        <v>359320028.60000002</v>
      </c>
      <c r="I171" s="42">
        <f t="shared" si="71"/>
        <v>8.9350077704652878E-2</v>
      </c>
      <c r="J171" s="9">
        <f t="shared" si="72"/>
        <v>368298746.60000002</v>
      </c>
      <c r="K171" s="42">
        <f t="shared" si="73"/>
        <v>9.1582764688770982E-2</v>
      </c>
      <c r="L171" s="172"/>
    </row>
    <row r="172" spans="1:12" ht="15" customHeight="1" x14ac:dyDescent="0.2">
      <c r="A172" s="10" t="s">
        <v>687</v>
      </c>
      <c r="B172" s="10"/>
      <c r="C172" s="4" t="s">
        <v>688</v>
      </c>
      <c r="D172" s="9">
        <f>+'0BJ PROGR. I-II Y III'!O175</f>
        <v>0</v>
      </c>
      <c r="E172" s="42">
        <f t="shared" si="69"/>
        <v>0</v>
      </c>
      <c r="F172" s="9">
        <f>+'0BJ PROGR. I-II Y III'!AJ175</f>
        <v>0</v>
      </c>
      <c r="G172" s="42">
        <f t="shared" si="70"/>
        <v>0</v>
      </c>
      <c r="H172" s="9">
        <f>+'0BJ PROGR. I-II Y III'!AL175</f>
        <v>0</v>
      </c>
      <c r="I172" s="42">
        <f t="shared" si="71"/>
        <v>0</v>
      </c>
      <c r="J172" s="9">
        <f t="shared" si="72"/>
        <v>0</v>
      </c>
      <c r="K172" s="42">
        <f t="shared" si="73"/>
        <v>0</v>
      </c>
      <c r="L172" s="172"/>
    </row>
    <row r="173" spans="1:12" ht="15" customHeight="1" x14ac:dyDescent="0.2">
      <c r="A173" s="10" t="s">
        <v>689</v>
      </c>
      <c r="B173" s="10"/>
      <c r="C173" s="4" t="s">
        <v>690</v>
      </c>
      <c r="D173" s="9">
        <f>+'0BJ PROGR. I-II Y III'!O176</f>
        <v>0</v>
      </c>
      <c r="E173" s="42">
        <f t="shared" si="69"/>
        <v>0</v>
      </c>
      <c r="F173" s="9">
        <f>+'0BJ PROGR. I-II Y III'!AJ176</f>
        <v>0</v>
      </c>
      <c r="G173" s="42">
        <f t="shared" si="70"/>
        <v>0</v>
      </c>
      <c r="H173" s="9">
        <f>+'0BJ PROGR. I-II Y III'!AL176</f>
        <v>0</v>
      </c>
      <c r="I173" s="42">
        <f t="shared" si="71"/>
        <v>0</v>
      </c>
      <c r="J173" s="9">
        <f t="shared" si="72"/>
        <v>0</v>
      </c>
      <c r="K173" s="42">
        <f t="shared" si="73"/>
        <v>0</v>
      </c>
      <c r="L173" s="172"/>
    </row>
    <row r="174" spans="1:12" ht="15" customHeight="1" x14ac:dyDescent="0.2">
      <c r="A174" s="10" t="s">
        <v>691</v>
      </c>
      <c r="B174" s="10"/>
      <c r="C174" s="4" t="s">
        <v>692</v>
      </c>
      <c r="D174" s="9">
        <f>+'0BJ PROGR. I-II Y III'!O177</f>
        <v>1440000</v>
      </c>
      <c r="E174" s="42">
        <f t="shared" si="69"/>
        <v>3.580766493757875E-4</v>
      </c>
      <c r="F174" s="9">
        <f>+'0BJ PROGR. I-II Y III'!AJ177</f>
        <v>4320000</v>
      </c>
      <c r="G174" s="42">
        <f t="shared" si="70"/>
        <v>1.0742299481273625E-3</v>
      </c>
      <c r="H174" s="9">
        <f>+'0BJ PROGR. I-II Y III'!AL177</f>
        <v>0</v>
      </c>
      <c r="I174" s="42">
        <f t="shared" si="71"/>
        <v>0</v>
      </c>
      <c r="J174" s="9">
        <f t="shared" si="72"/>
        <v>5760000</v>
      </c>
      <c r="K174" s="42">
        <f t="shared" si="73"/>
        <v>1.43230659750315E-3</v>
      </c>
      <c r="L174" s="172"/>
    </row>
    <row r="175" spans="1:12" ht="15" customHeight="1" x14ac:dyDescent="0.2">
      <c r="A175" s="10" t="s">
        <v>693</v>
      </c>
      <c r="B175" s="10"/>
      <c r="C175" s="4" t="s">
        <v>694</v>
      </c>
      <c r="D175" s="9">
        <f>+'0BJ PROGR. I-II Y III'!O178</f>
        <v>0</v>
      </c>
      <c r="E175" s="42">
        <f t="shared" si="69"/>
        <v>0</v>
      </c>
      <c r="F175" s="9">
        <f>+'0BJ PROGR. I-II Y III'!AJ178</f>
        <v>0</v>
      </c>
      <c r="G175" s="42">
        <f t="shared" si="70"/>
        <v>0</v>
      </c>
      <c r="H175" s="9">
        <f>+'0BJ PROGR. I-II Y III'!AL178</f>
        <v>0</v>
      </c>
      <c r="I175" s="42">
        <f t="shared" si="71"/>
        <v>0</v>
      </c>
      <c r="J175" s="9">
        <f t="shared" si="72"/>
        <v>0</v>
      </c>
      <c r="K175" s="42">
        <f t="shared" si="73"/>
        <v>0</v>
      </c>
      <c r="L175" s="172"/>
    </row>
    <row r="176" spans="1:12" ht="15" customHeight="1" x14ac:dyDescent="0.2">
      <c r="A176" s="5" t="s">
        <v>695</v>
      </c>
      <c r="B176" s="5"/>
      <c r="C176" s="8" t="s">
        <v>696</v>
      </c>
      <c r="D176" s="32">
        <f t="shared" ref="D176:K176" si="74">SUM(D177:D178)</f>
        <v>0</v>
      </c>
      <c r="E176" s="43">
        <f t="shared" si="74"/>
        <v>0</v>
      </c>
      <c r="F176" s="32">
        <f t="shared" si="74"/>
        <v>0</v>
      </c>
      <c r="G176" s="43">
        <f t="shared" si="74"/>
        <v>0</v>
      </c>
      <c r="H176" s="32">
        <f t="shared" si="74"/>
        <v>0</v>
      </c>
      <c r="I176" s="43">
        <f t="shared" si="74"/>
        <v>0</v>
      </c>
      <c r="J176" s="32">
        <f t="shared" si="74"/>
        <v>0</v>
      </c>
      <c r="K176" s="43">
        <f t="shared" si="74"/>
        <v>0</v>
      </c>
      <c r="L176" s="172"/>
    </row>
    <row r="177" spans="1:12" ht="15" customHeight="1" x14ac:dyDescent="0.2">
      <c r="A177" s="10" t="s">
        <v>697</v>
      </c>
      <c r="B177" s="10"/>
      <c r="C177" s="4" t="s">
        <v>698</v>
      </c>
      <c r="D177" s="9">
        <f>+'0BJ PROGR. I-II Y III'!O180</f>
        <v>0</v>
      </c>
      <c r="E177" s="42">
        <f>+D177/$J$353*100%</f>
        <v>0</v>
      </c>
      <c r="F177" s="9">
        <f>+'0BJ PROGR. I-II Y III'!AJ180</f>
        <v>0</v>
      </c>
      <c r="G177" s="42">
        <f>+F177/$J$353*100%</f>
        <v>0</v>
      </c>
      <c r="H177" s="9">
        <f>+'0BJ PROGR. I-II Y III'!AL180</f>
        <v>0</v>
      </c>
      <c r="I177" s="42">
        <f>+H177/$J$353*100%</f>
        <v>0</v>
      </c>
      <c r="J177" s="9">
        <f>+D177+F177+H177</f>
        <v>0</v>
      </c>
      <c r="K177" s="42">
        <f>+E177+G177+I177</f>
        <v>0</v>
      </c>
      <c r="L177" s="172"/>
    </row>
    <row r="178" spans="1:12" ht="15" customHeight="1" x14ac:dyDescent="0.2">
      <c r="A178" s="10" t="s">
        <v>699</v>
      </c>
      <c r="B178" s="10"/>
      <c r="C178" s="4" t="s">
        <v>700</v>
      </c>
      <c r="D178" s="9">
        <f>+'0BJ PROGR. I-II Y III'!O181</f>
        <v>0</v>
      </c>
      <c r="E178" s="42">
        <f>+D178/$J$353*100%</f>
        <v>0</v>
      </c>
      <c r="F178" s="9">
        <f>+'0BJ PROGR. I-II Y III'!AJ181</f>
        <v>0</v>
      </c>
      <c r="G178" s="42">
        <f>+F178/$J$353*100%</f>
        <v>0</v>
      </c>
      <c r="H178" s="9">
        <f>+'0BJ PROGR. I-II Y III'!AL181</f>
        <v>0</v>
      </c>
      <c r="I178" s="42">
        <f>+H178/$J$353*100%</f>
        <v>0</v>
      </c>
      <c r="J178" s="9">
        <f>+D178+F178+H178</f>
        <v>0</v>
      </c>
      <c r="K178" s="42">
        <f>+E178+G178+I178</f>
        <v>0</v>
      </c>
      <c r="L178" s="172"/>
    </row>
    <row r="179" spans="1:12" ht="15" customHeight="1" x14ac:dyDescent="0.2">
      <c r="A179" s="5" t="s">
        <v>659</v>
      </c>
      <c r="B179" s="5"/>
      <c r="C179" s="8" t="s">
        <v>660</v>
      </c>
      <c r="D179" s="32">
        <f t="shared" ref="D179:K179" si="75">+D180</f>
        <v>0</v>
      </c>
      <c r="E179" s="43">
        <f t="shared" si="75"/>
        <v>0</v>
      </c>
      <c r="F179" s="32">
        <f t="shared" si="75"/>
        <v>0</v>
      </c>
      <c r="G179" s="43">
        <f t="shared" si="75"/>
        <v>0</v>
      </c>
      <c r="H179" s="32">
        <f t="shared" si="75"/>
        <v>0</v>
      </c>
      <c r="I179" s="43">
        <f t="shared" si="75"/>
        <v>0</v>
      </c>
      <c r="J179" s="32">
        <f t="shared" si="75"/>
        <v>0</v>
      </c>
      <c r="K179" s="43">
        <f t="shared" si="75"/>
        <v>0</v>
      </c>
      <c r="L179" s="172"/>
    </row>
    <row r="180" spans="1:12" ht="15" customHeight="1" x14ac:dyDescent="0.2">
      <c r="A180" s="10" t="s">
        <v>701</v>
      </c>
      <c r="B180" s="10"/>
      <c r="C180" s="4" t="s">
        <v>702</v>
      </c>
      <c r="D180" s="9">
        <f>+'0BJ PROGR. I-II Y III'!O183</f>
        <v>0</v>
      </c>
      <c r="E180" s="42">
        <f>+D180/$J$353*100%</f>
        <v>0</v>
      </c>
      <c r="F180" s="9">
        <f>+'0BJ PROGR. I-II Y III'!AJ183</f>
        <v>0</v>
      </c>
      <c r="G180" s="42">
        <f>+F180/$J$353*100%</f>
        <v>0</v>
      </c>
      <c r="H180" s="9">
        <f>+'0BJ PROGR. I-II Y III'!AL183</f>
        <v>0</v>
      </c>
      <c r="I180" s="42">
        <f>+H180/$J$353*100%</f>
        <v>0</v>
      </c>
      <c r="J180" s="9">
        <f>+D180+F180+H180</f>
        <v>0</v>
      </c>
      <c r="K180" s="42">
        <f>+E180+G180+I180</f>
        <v>0</v>
      </c>
      <c r="L180" s="172"/>
    </row>
    <row r="181" spans="1:12" ht="15" customHeight="1" x14ac:dyDescent="0.2">
      <c r="A181" s="10"/>
      <c r="B181" s="10"/>
      <c r="D181" s="9"/>
      <c r="F181" s="9"/>
      <c r="H181" s="9"/>
      <c r="J181" s="9"/>
      <c r="L181" s="172"/>
    </row>
    <row r="182" spans="1:12" ht="15" customHeight="1" x14ac:dyDescent="0.2">
      <c r="A182" s="10"/>
      <c r="B182" s="10"/>
      <c r="D182" s="9"/>
      <c r="F182" s="9"/>
      <c r="H182" s="9"/>
      <c r="J182" s="9"/>
      <c r="L182" s="172"/>
    </row>
    <row r="183" spans="1:12" ht="15" customHeight="1" x14ac:dyDescent="0.2">
      <c r="A183" s="5" t="s">
        <v>673</v>
      </c>
      <c r="B183" s="5"/>
      <c r="C183" s="8" t="s">
        <v>674</v>
      </c>
      <c r="D183" s="32">
        <f t="shared" ref="D183:K183" si="76">SUM(D184:D185)</f>
        <v>0</v>
      </c>
      <c r="E183" s="43">
        <f t="shared" si="76"/>
        <v>0</v>
      </c>
      <c r="F183" s="32">
        <f t="shared" si="76"/>
        <v>0</v>
      </c>
      <c r="G183" s="43">
        <f t="shared" si="76"/>
        <v>0</v>
      </c>
      <c r="H183" s="32">
        <f t="shared" si="76"/>
        <v>0</v>
      </c>
      <c r="I183" s="43">
        <f t="shared" si="76"/>
        <v>0</v>
      </c>
      <c r="J183" s="32">
        <f t="shared" si="76"/>
        <v>0</v>
      </c>
      <c r="K183" s="43">
        <f t="shared" si="76"/>
        <v>0</v>
      </c>
      <c r="L183" s="172"/>
    </row>
    <row r="184" spans="1:12" ht="15" customHeight="1" x14ac:dyDescent="0.2">
      <c r="A184" s="10" t="s">
        <v>703</v>
      </c>
      <c r="B184" s="10"/>
      <c r="C184" s="4" t="s">
        <v>704</v>
      </c>
      <c r="D184" s="9">
        <f>+'0BJ PROGR. I-II Y III'!O187</f>
        <v>0</v>
      </c>
      <c r="E184" s="42">
        <f>+D184/$J$353*100%</f>
        <v>0</v>
      </c>
      <c r="F184" s="9">
        <f>+'0BJ PROGR. I-II Y III'!AJ187</f>
        <v>0</v>
      </c>
      <c r="G184" s="42">
        <f>+F184/$J$353*100%</f>
        <v>0</v>
      </c>
      <c r="H184" s="9">
        <f>+'0BJ PROGR. I-II Y III'!AL187</f>
        <v>0</v>
      </c>
      <c r="I184" s="42">
        <f>+H184/$J$353*100%</f>
        <v>0</v>
      </c>
      <c r="J184" s="9">
        <f>+D184+F184+H184</f>
        <v>0</v>
      </c>
      <c r="K184" s="42">
        <f>+E184+G184+I184</f>
        <v>0</v>
      </c>
      <c r="L184" s="172"/>
    </row>
    <row r="185" spans="1:12" ht="15" customHeight="1" x14ac:dyDescent="0.2">
      <c r="A185" s="10" t="s">
        <v>705</v>
      </c>
      <c r="B185" s="10"/>
      <c r="C185" s="4" t="s">
        <v>706</v>
      </c>
      <c r="D185" s="9">
        <f>+'0BJ PROGR. I-II Y III'!O188</f>
        <v>0</v>
      </c>
      <c r="E185" s="42">
        <f>+D185/$J$353*100%</f>
        <v>0</v>
      </c>
      <c r="F185" s="9">
        <f>+'0BJ PROGR. I-II Y III'!AJ188</f>
        <v>0</v>
      </c>
      <c r="G185" s="42">
        <f>+F185/$J$353*100%</f>
        <v>0</v>
      </c>
      <c r="H185" s="9">
        <f>+'0BJ PROGR. I-II Y III'!AL188</f>
        <v>0</v>
      </c>
      <c r="I185" s="42">
        <f>+H185/$J$353*100%</f>
        <v>0</v>
      </c>
      <c r="J185" s="9">
        <f>+D185+F185+H185</f>
        <v>0</v>
      </c>
      <c r="K185" s="42">
        <f>+E185+G185+I185</f>
        <v>0</v>
      </c>
      <c r="L185" s="172"/>
    </row>
    <row r="186" spans="1:12" ht="15" customHeight="1" x14ac:dyDescent="0.2">
      <c r="A186" s="5" t="s">
        <v>679</v>
      </c>
      <c r="B186" s="5"/>
      <c r="C186" s="8" t="s">
        <v>680</v>
      </c>
      <c r="D186" s="32">
        <f t="shared" ref="D186:K186" si="77">SUM(D187)</f>
        <v>0</v>
      </c>
      <c r="E186" s="43">
        <f t="shared" si="77"/>
        <v>0</v>
      </c>
      <c r="F186" s="32">
        <f t="shared" si="77"/>
        <v>0</v>
      </c>
      <c r="G186" s="43">
        <f t="shared" si="77"/>
        <v>0</v>
      </c>
      <c r="H186" s="32">
        <f t="shared" si="77"/>
        <v>0</v>
      </c>
      <c r="I186" s="43">
        <f t="shared" si="77"/>
        <v>0</v>
      </c>
      <c r="J186" s="32">
        <f t="shared" si="77"/>
        <v>0</v>
      </c>
      <c r="K186" s="43">
        <f t="shared" si="77"/>
        <v>0</v>
      </c>
      <c r="L186" s="172"/>
    </row>
    <row r="187" spans="1:12" ht="15" customHeight="1" x14ac:dyDescent="0.2">
      <c r="A187" s="10" t="s">
        <v>707</v>
      </c>
      <c r="B187" s="10"/>
      <c r="C187" s="4" t="s">
        <v>708</v>
      </c>
      <c r="D187" s="9">
        <f>+'0BJ PROGR. I-II Y III'!O190</f>
        <v>0</v>
      </c>
      <c r="E187" s="42">
        <f>+D187/$J$353*100%</f>
        <v>0</v>
      </c>
      <c r="F187" s="9">
        <f>+'0BJ PROGR. I-II Y III'!AJ190</f>
        <v>0</v>
      </c>
      <c r="G187" s="42">
        <f>+F187/$J$353*100%</f>
        <v>0</v>
      </c>
      <c r="H187" s="9">
        <f>+'0BJ PROGR. I-II Y III'!AL190</f>
        <v>0</v>
      </c>
      <c r="I187" s="42">
        <f>+H187/$J$353*100%</f>
        <v>0</v>
      </c>
      <c r="J187" s="9">
        <f>+D187+F187+H187</f>
        <v>0</v>
      </c>
      <c r="K187" s="42">
        <f>+E187+G187+I187</f>
        <v>0</v>
      </c>
      <c r="L187" s="172"/>
    </row>
    <row r="188" spans="1:12" ht="15" customHeight="1" x14ac:dyDescent="0.2">
      <c r="A188" s="5" t="s">
        <v>695</v>
      </c>
      <c r="B188" s="5"/>
      <c r="C188" s="8" t="s">
        <v>696</v>
      </c>
      <c r="D188" s="32">
        <f t="shared" ref="D188:K188" si="78">SUM(D189:D190)</f>
        <v>0</v>
      </c>
      <c r="E188" s="43">
        <f t="shared" si="78"/>
        <v>0</v>
      </c>
      <c r="F188" s="32">
        <f t="shared" si="78"/>
        <v>0</v>
      </c>
      <c r="G188" s="43">
        <f t="shared" si="78"/>
        <v>0</v>
      </c>
      <c r="H188" s="32">
        <f t="shared" si="78"/>
        <v>0</v>
      </c>
      <c r="I188" s="43">
        <f t="shared" si="78"/>
        <v>0</v>
      </c>
      <c r="J188" s="32">
        <f t="shared" si="78"/>
        <v>0</v>
      </c>
      <c r="K188" s="43">
        <f t="shared" si="78"/>
        <v>0</v>
      </c>
      <c r="L188" s="172"/>
    </row>
    <row r="189" spans="1:12" ht="15" customHeight="1" x14ac:dyDescent="0.2">
      <c r="A189" s="10" t="s">
        <v>697</v>
      </c>
      <c r="B189" s="10"/>
      <c r="C189" s="4" t="s">
        <v>698</v>
      </c>
      <c r="D189" s="9">
        <f>+'0BJ PROGR. I-II Y III'!O192</f>
        <v>0</v>
      </c>
      <c r="E189" s="42">
        <f>+D189/$J$353*100%</f>
        <v>0</v>
      </c>
      <c r="F189" s="9">
        <f>+'0BJ PROGR. I-II Y III'!AJ192</f>
        <v>0</v>
      </c>
      <c r="G189" s="42">
        <f>+F189/$J$353*100%</f>
        <v>0</v>
      </c>
      <c r="H189" s="9">
        <f>+'0BJ PROGR. I-II Y III'!AL192</f>
        <v>0</v>
      </c>
      <c r="I189" s="42">
        <f>+H189/$J$353*100%</f>
        <v>0</v>
      </c>
      <c r="J189" s="9">
        <f>+D189+F189+H189</f>
        <v>0</v>
      </c>
      <c r="K189" s="42">
        <f>+E189+G189+I189</f>
        <v>0</v>
      </c>
      <c r="L189" s="172"/>
    </row>
    <row r="190" spans="1:12" ht="15" customHeight="1" x14ac:dyDescent="0.2">
      <c r="A190" s="10" t="s">
        <v>699</v>
      </c>
      <c r="B190" s="10"/>
      <c r="C190" s="4" t="s">
        <v>700</v>
      </c>
      <c r="D190" s="9">
        <f>+'0BJ PROGR. I-II Y III'!O193</f>
        <v>0</v>
      </c>
      <c r="E190" s="42">
        <f>+D190/$J$353*100%</f>
        <v>0</v>
      </c>
      <c r="F190" s="9">
        <f>+'0BJ PROGR. I-II Y III'!AJ193</f>
        <v>0</v>
      </c>
      <c r="G190" s="42">
        <f>+F190/$J$353*100%</f>
        <v>0</v>
      </c>
      <c r="H190" s="9">
        <f>+'0BJ PROGR. I-II Y III'!AL193</f>
        <v>0</v>
      </c>
      <c r="I190" s="42">
        <f>+H190/$J$353*100%</f>
        <v>0</v>
      </c>
      <c r="J190" s="9">
        <f>+D190+F190+H190</f>
        <v>0</v>
      </c>
      <c r="K190" s="42">
        <f>+E190+G190+I190</f>
        <v>0</v>
      </c>
      <c r="L190" s="172"/>
    </row>
    <row r="191" spans="1:12" ht="15" customHeight="1" x14ac:dyDescent="0.2">
      <c r="D191" s="9"/>
      <c r="F191" s="9"/>
      <c r="H191" s="9"/>
      <c r="J191" s="9"/>
      <c r="L191" s="172"/>
    </row>
    <row r="192" spans="1:12" ht="15" customHeight="1" x14ac:dyDescent="0.2">
      <c r="A192" s="5">
        <v>6</v>
      </c>
      <c r="B192" s="5"/>
      <c r="C192" s="8" t="s">
        <v>153</v>
      </c>
      <c r="D192" s="32">
        <f t="shared" ref="D192:K192" si="79">+D194+D210+D215+D221+D226+D228+D232</f>
        <v>253614104.81999999</v>
      </c>
      <c r="E192" s="43">
        <f t="shared" si="79"/>
        <v>6.30647839502676E-2</v>
      </c>
      <c r="F192" s="32">
        <f t="shared" si="79"/>
        <v>1439000</v>
      </c>
      <c r="G192" s="43">
        <f t="shared" si="79"/>
        <v>3.5782798503594324E-4</v>
      </c>
      <c r="H192" s="32">
        <f t="shared" si="79"/>
        <v>4000000</v>
      </c>
      <c r="I192" s="43">
        <f t="shared" si="79"/>
        <v>9.9465735937718743E-4</v>
      </c>
      <c r="J192" s="32">
        <f t="shared" si="79"/>
        <v>259053104.81999999</v>
      </c>
      <c r="K192" s="43">
        <f t="shared" si="79"/>
        <v>6.4417269294680723E-2</v>
      </c>
      <c r="L192" s="172"/>
    </row>
    <row r="193" spans="1:12" ht="15" customHeight="1" x14ac:dyDescent="0.2">
      <c r="A193" s="10"/>
      <c r="B193" s="10"/>
      <c r="D193" s="9"/>
      <c r="F193" s="9"/>
      <c r="H193" s="9"/>
      <c r="J193" s="9"/>
      <c r="L193" s="172"/>
    </row>
    <row r="194" spans="1:12" ht="15" customHeight="1" x14ac:dyDescent="0.2">
      <c r="A194" s="5" t="s">
        <v>709</v>
      </c>
      <c r="B194" s="5"/>
      <c r="C194" s="8" t="s">
        <v>710</v>
      </c>
      <c r="D194" s="32">
        <f t="shared" ref="D194:K194" si="80">SUM(D195:D203)</f>
        <v>234515104.81999999</v>
      </c>
      <c r="E194" s="43">
        <f t="shared" si="80"/>
        <v>5.831554372358138E-2</v>
      </c>
      <c r="F194" s="32">
        <f t="shared" si="80"/>
        <v>0</v>
      </c>
      <c r="G194" s="43">
        <f t="shared" si="80"/>
        <v>0</v>
      </c>
      <c r="H194" s="32">
        <f t="shared" si="80"/>
        <v>0</v>
      </c>
      <c r="I194" s="43">
        <f t="shared" si="80"/>
        <v>0</v>
      </c>
      <c r="J194" s="32">
        <f t="shared" si="80"/>
        <v>234515104.81999999</v>
      </c>
      <c r="K194" s="43">
        <f t="shared" si="80"/>
        <v>5.831554372358138E-2</v>
      </c>
      <c r="L194" s="172"/>
    </row>
    <row r="195" spans="1:12" ht="15" customHeight="1" x14ac:dyDescent="0.2">
      <c r="A195" s="10" t="s">
        <v>711</v>
      </c>
      <c r="B195" s="10"/>
      <c r="C195" s="4" t="s">
        <v>712</v>
      </c>
      <c r="D195" s="9">
        <f>+'0BJ PROGR. I-II Y III'!O198</f>
        <v>3730000</v>
      </c>
      <c r="E195" s="42">
        <f t="shared" ref="E195:E203" si="81">+D195/$J$353*100%</f>
        <v>9.2751798761922738E-4</v>
      </c>
      <c r="F195" s="9">
        <f>+'0BJ PROGR. I-II Y III'!AJ198</f>
        <v>0</v>
      </c>
      <c r="G195" s="42">
        <f t="shared" ref="G195:G203" si="82">+F195/$J$353*100%</f>
        <v>0</v>
      </c>
      <c r="H195" s="9">
        <f>+'0BJ PROGR. I-II Y III'!AL198</f>
        <v>0</v>
      </c>
      <c r="I195" s="42">
        <f t="shared" ref="I195:I203" si="83">+H195/$J$353*100%</f>
        <v>0</v>
      </c>
      <c r="J195" s="9">
        <f t="shared" ref="J195:K203" si="84">+D195+F195+H195</f>
        <v>3730000</v>
      </c>
      <c r="K195" s="42">
        <f t="shared" ref="K195:K201" si="85">+E195+G195+I195</f>
        <v>9.2751798761922738E-4</v>
      </c>
      <c r="L195" s="172"/>
    </row>
    <row r="196" spans="1:12" ht="15" customHeight="1" x14ac:dyDescent="0.2">
      <c r="A196" s="10" t="s">
        <v>713</v>
      </c>
      <c r="B196" s="10"/>
      <c r="C196" s="4" t="s">
        <v>714</v>
      </c>
      <c r="D196" s="9">
        <f>+'0BJ PROGR. I-II Y III'!O200</f>
        <v>27966799.050000001</v>
      </c>
      <c r="E196" s="42">
        <f t="shared" si="81"/>
        <v>6.9543456233263591E-3</v>
      </c>
      <c r="F196" s="9">
        <f>+'0BJ PROGR. I-II Y III'!AJ200</f>
        <v>0</v>
      </c>
      <c r="G196" s="42">
        <f t="shared" si="82"/>
        <v>0</v>
      </c>
      <c r="H196" s="9">
        <f>+'0BJ PROGR. I-II Y III'!AL200</f>
        <v>0</v>
      </c>
      <c r="I196" s="42">
        <f t="shared" si="83"/>
        <v>0</v>
      </c>
      <c r="J196" s="9">
        <f t="shared" si="84"/>
        <v>27966799.050000001</v>
      </c>
      <c r="K196" s="42">
        <f t="shared" si="85"/>
        <v>6.9543456233263591E-3</v>
      </c>
      <c r="L196" s="172"/>
    </row>
    <row r="197" spans="1:12" ht="15" customHeight="1" x14ac:dyDescent="0.2">
      <c r="A197" s="10" t="s">
        <v>715</v>
      </c>
      <c r="B197" s="10"/>
      <c r="C197" s="4" t="s">
        <v>716</v>
      </c>
      <c r="D197" s="9">
        <f>+'0BJ PROGR. I-II Y III'!O206</f>
        <v>37300000</v>
      </c>
      <c r="E197" s="42">
        <f t="shared" si="81"/>
        <v>9.275179876192273E-3</v>
      </c>
      <c r="F197" s="9">
        <f>+'0BJ PROGR. I-II Y III'!AJ206</f>
        <v>0</v>
      </c>
      <c r="G197" s="42">
        <f t="shared" si="82"/>
        <v>0</v>
      </c>
      <c r="H197" s="9">
        <f>+'0BJ PROGR. I-II Y III'!AL206</f>
        <v>0</v>
      </c>
      <c r="I197" s="42">
        <f t="shared" si="83"/>
        <v>0</v>
      </c>
      <c r="J197" s="9">
        <f t="shared" si="84"/>
        <v>37300000</v>
      </c>
      <c r="K197" s="42">
        <f t="shared" si="85"/>
        <v>9.275179876192273E-3</v>
      </c>
      <c r="L197" s="172"/>
    </row>
    <row r="198" spans="1:12" ht="15" customHeight="1" x14ac:dyDescent="0.2">
      <c r="A198" s="10" t="s">
        <v>717</v>
      </c>
      <c r="B198" s="10"/>
      <c r="C198" s="4" t="s">
        <v>718</v>
      </c>
      <c r="D198" s="9">
        <f>+'0BJ PROGR. I-II Y III'!O208</f>
        <v>165518305.76999998</v>
      </c>
      <c r="E198" s="42">
        <f t="shared" si="81"/>
        <v>4.1158500236443518E-2</v>
      </c>
      <c r="F198" s="9">
        <f>+'0BJ PROGR. I-II Y III'!AJ208</f>
        <v>0</v>
      </c>
      <c r="G198" s="42">
        <f t="shared" si="82"/>
        <v>0</v>
      </c>
      <c r="H198" s="9">
        <f>+'0BJ PROGR. I-II Y III'!AL208</f>
        <v>0</v>
      </c>
      <c r="I198" s="42">
        <f t="shared" si="83"/>
        <v>0</v>
      </c>
      <c r="J198" s="9">
        <f t="shared" si="84"/>
        <v>165518305.76999998</v>
      </c>
      <c r="K198" s="42">
        <f t="shared" si="85"/>
        <v>4.1158500236443518E-2</v>
      </c>
      <c r="L198" s="172"/>
    </row>
    <row r="199" spans="1:12" ht="15" customHeight="1" x14ac:dyDescent="0.2">
      <c r="A199" s="10" t="s">
        <v>719</v>
      </c>
      <c r="B199" s="10"/>
      <c r="C199" s="4" t="s">
        <v>720</v>
      </c>
      <c r="D199" s="9">
        <f>+'0BJ PROGR. I-II Y III'!O216</f>
        <v>0</v>
      </c>
      <c r="E199" s="42">
        <f t="shared" si="81"/>
        <v>0</v>
      </c>
      <c r="F199" s="9">
        <f>+'0BJ PROGR. I-II Y III'!AJ216</f>
        <v>0</v>
      </c>
      <c r="G199" s="42">
        <f t="shared" si="82"/>
        <v>0</v>
      </c>
      <c r="H199" s="9">
        <f>+'0BJ PROGR. I-II Y III'!AL216</f>
        <v>0</v>
      </c>
      <c r="I199" s="42">
        <f t="shared" si="83"/>
        <v>0</v>
      </c>
      <c r="J199" s="9">
        <f t="shared" si="84"/>
        <v>0</v>
      </c>
      <c r="K199" s="42">
        <f t="shared" si="85"/>
        <v>0</v>
      </c>
      <c r="L199" s="172"/>
    </row>
    <row r="200" spans="1:12" ht="15" customHeight="1" x14ac:dyDescent="0.2">
      <c r="A200" s="10" t="s">
        <v>721</v>
      </c>
      <c r="B200" s="10"/>
      <c r="C200" s="4" t="s">
        <v>722</v>
      </c>
      <c r="D200" s="9">
        <f>+'0BJ PROGR. I-II Y III'!O217</f>
        <v>0</v>
      </c>
      <c r="E200" s="42">
        <f t="shared" si="81"/>
        <v>0</v>
      </c>
      <c r="F200" s="9">
        <f>+'0BJ PROGR. I-II Y III'!AJ217</f>
        <v>0</v>
      </c>
      <c r="G200" s="42">
        <f t="shared" si="82"/>
        <v>0</v>
      </c>
      <c r="H200" s="9">
        <f>+'0BJ PROGR. I-II Y III'!AL217</f>
        <v>0</v>
      </c>
      <c r="I200" s="42">
        <f t="shared" si="83"/>
        <v>0</v>
      </c>
      <c r="J200" s="9">
        <f t="shared" si="84"/>
        <v>0</v>
      </c>
      <c r="K200" s="42">
        <f t="shared" si="85"/>
        <v>0</v>
      </c>
      <c r="L200" s="172"/>
    </row>
    <row r="201" spans="1:12" ht="15" customHeight="1" x14ac:dyDescent="0.2">
      <c r="A201" s="10" t="s">
        <v>723</v>
      </c>
      <c r="B201" s="10"/>
      <c r="C201" s="4" t="s">
        <v>724</v>
      </c>
      <c r="D201" s="9">
        <f>+'0BJ PROGR. I-II Y III'!O218</f>
        <v>0</v>
      </c>
      <c r="E201" s="42">
        <f t="shared" si="81"/>
        <v>0</v>
      </c>
      <c r="F201" s="9">
        <f>+'0BJ PROGR. I-II Y III'!AJ218</f>
        <v>0</v>
      </c>
      <c r="G201" s="42">
        <f t="shared" si="82"/>
        <v>0</v>
      </c>
      <c r="H201" s="9">
        <f>+'0BJ PROGR. I-II Y III'!AL218</f>
        <v>0</v>
      </c>
      <c r="I201" s="42">
        <f t="shared" si="83"/>
        <v>0</v>
      </c>
      <c r="J201" s="9">
        <f t="shared" si="84"/>
        <v>0</v>
      </c>
      <c r="K201" s="42">
        <f t="shared" si="85"/>
        <v>0</v>
      </c>
      <c r="L201" s="172"/>
    </row>
    <row r="202" spans="1:12" ht="15" customHeight="1" x14ac:dyDescent="0.2">
      <c r="A202" s="10" t="s">
        <v>725</v>
      </c>
      <c r="B202" s="10"/>
      <c r="C202" s="4" t="s">
        <v>726</v>
      </c>
      <c r="D202" s="9">
        <f>+'0BJ PROGR. I-II Y III'!O219</f>
        <v>0</v>
      </c>
      <c r="E202" s="42">
        <f t="shared" si="81"/>
        <v>0</v>
      </c>
      <c r="F202" s="9">
        <f>+'0BJ PROGR. I-II Y III'!AJ219</f>
        <v>0</v>
      </c>
      <c r="G202" s="42">
        <f t="shared" si="82"/>
        <v>0</v>
      </c>
      <c r="H202" s="9">
        <f>+'0BJ PROGR. I-II Y III'!AL219</f>
        <v>0</v>
      </c>
      <c r="I202" s="42">
        <f t="shared" si="83"/>
        <v>0</v>
      </c>
      <c r="J202" s="9">
        <f t="shared" si="84"/>
        <v>0</v>
      </c>
      <c r="K202" s="42">
        <f t="shared" si="84"/>
        <v>0</v>
      </c>
      <c r="L202" s="172"/>
    </row>
    <row r="203" spans="1:12" ht="15" customHeight="1" x14ac:dyDescent="0.2">
      <c r="A203" s="10" t="s">
        <v>727</v>
      </c>
      <c r="B203" s="10"/>
      <c r="C203" s="4" t="s">
        <v>728</v>
      </c>
      <c r="D203" s="9">
        <f>+'0BJ PROGR. I-II Y III'!O220</f>
        <v>0</v>
      </c>
      <c r="E203" s="42">
        <f t="shared" si="81"/>
        <v>0</v>
      </c>
      <c r="F203" s="9">
        <f>+'0BJ PROGR. I-II Y III'!AJ220</f>
        <v>0</v>
      </c>
      <c r="G203" s="42">
        <f t="shared" si="82"/>
        <v>0</v>
      </c>
      <c r="H203" s="9">
        <f>+'0BJ PROGR. I-II Y III'!AL220</f>
        <v>0</v>
      </c>
      <c r="I203" s="42">
        <f t="shared" si="83"/>
        <v>0</v>
      </c>
      <c r="J203" s="9">
        <f t="shared" si="84"/>
        <v>0</v>
      </c>
      <c r="K203" s="42">
        <f>+E203+G203+I203</f>
        <v>0</v>
      </c>
      <c r="L203" s="172"/>
    </row>
    <row r="204" spans="1:12" ht="15" customHeight="1" x14ac:dyDescent="0.2">
      <c r="A204" s="5" t="s">
        <v>729</v>
      </c>
      <c r="B204" s="5"/>
      <c r="C204" s="8" t="s">
        <v>730</v>
      </c>
      <c r="D204" s="32">
        <f t="shared" ref="D204:K204" si="86">SUM(D205:D208)</f>
        <v>2500000</v>
      </c>
      <c r="E204" s="43">
        <f t="shared" si="86"/>
        <v>6.2166084961074223E-4</v>
      </c>
      <c r="F204" s="32">
        <f t="shared" si="86"/>
        <v>5410000</v>
      </c>
      <c r="G204" s="43">
        <f t="shared" si="86"/>
        <v>1.3452740785576461E-3</v>
      </c>
      <c r="H204" s="32">
        <f t="shared" si="86"/>
        <v>4000000</v>
      </c>
      <c r="I204" s="43">
        <f t="shared" si="86"/>
        <v>9.9465735937718743E-4</v>
      </c>
      <c r="J204" s="32">
        <f t="shared" si="86"/>
        <v>11910000</v>
      </c>
      <c r="K204" s="43">
        <f t="shared" si="86"/>
        <v>2.9615922875455758E-3</v>
      </c>
      <c r="L204" s="172"/>
    </row>
    <row r="205" spans="1:12" ht="15" customHeight="1" x14ac:dyDescent="0.2">
      <c r="A205" s="10" t="s">
        <v>731</v>
      </c>
      <c r="B205" s="10"/>
      <c r="C205" s="4" t="s">
        <v>732</v>
      </c>
      <c r="D205" s="9">
        <f>+'0BJ PROGR. I-II Y III'!O222</f>
        <v>0</v>
      </c>
      <c r="E205" s="42">
        <f>+D205/$J$353*100%</f>
        <v>0</v>
      </c>
      <c r="F205" s="9">
        <f>+'0BJ PROGR. I-II Y III'!AJ222</f>
        <v>0</v>
      </c>
      <c r="G205" s="42">
        <f>+F205/$J$353*100%</f>
        <v>0</v>
      </c>
      <c r="H205" s="9">
        <f>+'0BJ PROGR. I-II Y III'!AL222</f>
        <v>0</v>
      </c>
      <c r="I205" s="42">
        <f>+H205/$J$353*100%</f>
        <v>0</v>
      </c>
      <c r="J205" s="9">
        <f t="shared" ref="J205:K208" si="87">+D205+F205+H205</f>
        <v>0</v>
      </c>
      <c r="K205" s="42">
        <f t="shared" si="87"/>
        <v>0</v>
      </c>
      <c r="L205" s="172"/>
    </row>
    <row r="206" spans="1:12" ht="15" customHeight="1" x14ac:dyDescent="0.2">
      <c r="A206" s="10" t="s">
        <v>733</v>
      </c>
      <c r="B206" s="10"/>
      <c r="C206" s="4" t="s">
        <v>734</v>
      </c>
      <c r="D206" s="9">
        <f>+'0BJ PROGR. I-II Y III'!O223</f>
        <v>0</v>
      </c>
      <c r="E206" s="42">
        <f>+D206/$J$353*100%</f>
        <v>0</v>
      </c>
      <c r="F206" s="9">
        <f>+'0BJ PROGR. I-II Y III'!AJ223</f>
        <v>0</v>
      </c>
      <c r="G206" s="42">
        <f>+F206/$J$353*100%</f>
        <v>0</v>
      </c>
      <c r="H206" s="9">
        <f>+'0BJ PROGR. I-II Y III'!AL223</f>
        <v>0</v>
      </c>
      <c r="I206" s="42">
        <f>+H206/$J$353*100%</f>
        <v>0</v>
      </c>
      <c r="J206" s="9">
        <f t="shared" si="87"/>
        <v>0</v>
      </c>
      <c r="K206" s="42">
        <f t="shared" si="87"/>
        <v>0</v>
      </c>
      <c r="L206" s="172"/>
    </row>
    <row r="207" spans="1:12" ht="15" customHeight="1" x14ac:dyDescent="0.2">
      <c r="A207" s="10" t="s">
        <v>735</v>
      </c>
      <c r="B207" s="10"/>
      <c r="C207" s="4" t="s">
        <v>736</v>
      </c>
      <c r="D207" s="9">
        <f>+'0BJ PROGR. I-II Y III'!O224</f>
        <v>0</v>
      </c>
      <c r="E207" s="42">
        <f>+D207/$J$353*100%</f>
        <v>0</v>
      </c>
      <c r="F207" s="9">
        <f>+'0BJ PROGR. I-II Y III'!AJ224</f>
        <v>0</v>
      </c>
      <c r="G207" s="42">
        <f>+F207/$J$353*100%</f>
        <v>0</v>
      </c>
      <c r="H207" s="9">
        <f>+'0BJ PROGR. I-II Y III'!AL224</f>
        <v>0</v>
      </c>
      <c r="I207" s="42">
        <f>+H207/$J$353*100%</f>
        <v>0</v>
      </c>
      <c r="J207" s="9">
        <f t="shared" si="87"/>
        <v>0</v>
      </c>
      <c r="K207" s="42">
        <f t="shared" si="87"/>
        <v>0</v>
      </c>
      <c r="L207" s="172"/>
    </row>
    <row r="208" spans="1:12" ht="15" customHeight="1" x14ac:dyDescent="0.2">
      <c r="A208" s="10" t="s">
        <v>737</v>
      </c>
      <c r="B208" s="10"/>
      <c r="C208" s="4" t="s">
        <v>738</v>
      </c>
      <c r="D208" s="9">
        <f>+'0BJ PROGR. I-II Y III'!O225</f>
        <v>2500000</v>
      </c>
      <c r="E208" s="42">
        <f>+D208/$J$353*100%</f>
        <v>6.2166084961074223E-4</v>
      </c>
      <c r="F208" s="9">
        <f>+'0BJ PROGR. I-II Y III'!AJ225</f>
        <v>5410000</v>
      </c>
      <c r="G208" s="42">
        <f>+F208/$J$353*100%</f>
        <v>1.3452740785576461E-3</v>
      </c>
      <c r="H208" s="9">
        <f>+'0BJ PROGR. I-II Y III'!AL225</f>
        <v>4000000</v>
      </c>
      <c r="I208" s="42">
        <f>+H208/$J$353*100%</f>
        <v>9.9465735937718743E-4</v>
      </c>
      <c r="J208" s="9">
        <f t="shared" si="87"/>
        <v>11910000</v>
      </c>
      <c r="K208" s="42">
        <f t="shared" si="87"/>
        <v>2.9615922875455758E-3</v>
      </c>
      <c r="L208" s="172"/>
    </row>
    <row r="209" spans="1:12" ht="15" customHeight="1" x14ac:dyDescent="0.2">
      <c r="A209" s="10"/>
      <c r="B209" s="10"/>
      <c r="D209" s="9"/>
      <c r="F209" s="9"/>
      <c r="H209" s="9"/>
      <c r="J209" s="9"/>
      <c r="L209" s="172"/>
    </row>
    <row r="210" spans="1:12" ht="15" customHeight="1" x14ac:dyDescent="0.2">
      <c r="A210" s="5" t="s">
        <v>739</v>
      </c>
      <c r="B210" s="5"/>
      <c r="C210" s="8" t="s">
        <v>740</v>
      </c>
      <c r="D210" s="32">
        <f t="shared" ref="D210:K210" si="88">SUM(D211:D214)</f>
        <v>15194000</v>
      </c>
      <c r="E210" s="43">
        <f t="shared" si="88"/>
        <v>3.7782059795942466E-3</v>
      </c>
      <c r="F210" s="32">
        <f t="shared" si="88"/>
        <v>0</v>
      </c>
      <c r="G210" s="43">
        <f t="shared" si="88"/>
        <v>0</v>
      </c>
      <c r="H210" s="32">
        <f t="shared" si="88"/>
        <v>0</v>
      </c>
      <c r="I210" s="43">
        <f t="shared" si="88"/>
        <v>0</v>
      </c>
      <c r="J210" s="32">
        <f t="shared" si="88"/>
        <v>15194000</v>
      </c>
      <c r="K210" s="43">
        <f t="shared" si="88"/>
        <v>3.7782059795942466E-3</v>
      </c>
      <c r="L210" s="172"/>
    </row>
    <row r="211" spans="1:12" ht="15" customHeight="1" x14ac:dyDescent="0.2">
      <c r="A211" s="10" t="s">
        <v>741</v>
      </c>
      <c r="B211" s="10"/>
      <c r="C211" s="4" t="s">
        <v>742</v>
      </c>
      <c r="D211" s="9">
        <f>+'0BJ PROGR. I-II Y III'!O228</f>
        <v>9052500</v>
      </c>
      <c r="E211" s="42">
        <f>+D211/$J$353*100%</f>
        <v>2.2510339364404976E-3</v>
      </c>
      <c r="F211" s="9">
        <f>+'0BJ PROGR. I-II Y III'!AJ228</f>
        <v>0</v>
      </c>
      <c r="G211" s="42">
        <f>+F211/$J$353*100%</f>
        <v>0</v>
      </c>
      <c r="H211" s="9">
        <f>+'0BJ PROGR. I-II Y III'!AL228</f>
        <v>0</v>
      </c>
      <c r="I211" s="42">
        <f>+H211/$J$353*100%</f>
        <v>0</v>
      </c>
      <c r="J211" s="9">
        <f t="shared" ref="J211:K214" si="89">+D211+F211+H211</f>
        <v>9052500</v>
      </c>
      <c r="K211" s="42">
        <f t="shared" si="89"/>
        <v>2.2510339364404976E-3</v>
      </c>
      <c r="L211" s="172"/>
    </row>
    <row r="212" spans="1:12" ht="15" customHeight="1" x14ac:dyDescent="0.2">
      <c r="A212" s="10" t="s">
        <v>743</v>
      </c>
      <c r="B212" s="10"/>
      <c r="C212" s="4" t="s">
        <v>744</v>
      </c>
      <c r="D212" s="9">
        <f>+'0BJ PROGR. I-II Y III'!O229</f>
        <v>0</v>
      </c>
      <c r="E212" s="42">
        <f>+D212/$J$353*100%</f>
        <v>0</v>
      </c>
      <c r="F212" s="9">
        <f>+'0BJ PROGR. I-II Y III'!AJ229</f>
        <v>0</v>
      </c>
      <c r="G212" s="42">
        <f>+F212/$J$353*100%</f>
        <v>0</v>
      </c>
      <c r="H212" s="9">
        <f>+'0BJ PROGR. I-II Y III'!AL229</f>
        <v>0</v>
      </c>
      <c r="I212" s="42">
        <f>+H212/$J$353*100%</f>
        <v>0</v>
      </c>
      <c r="J212" s="9">
        <f t="shared" si="89"/>
        <v>0</v>
      </c>
      <c r="K212" s="42">
        <f t="shared" si="89"/>
        <v>0</v>
      </c>
      <c r="L212" s="172"/>
    </row>
    <row r="213" spans="1:12" ht="15" customHeight="1" x14ac:dyDescent="0.2">
      <c r="A213" s="10" t="s">
        <v>745</v>
      </c>
      <c r="B213" s="10"/>
      <c r="C213" s="4" t="s">
        <v>746</v>
      </c>
      <c r="D213" s="9">
        <f>+'0BJ PROGR. I-II Y III'!O230</f>
        <v>6141500</v>
      </c>
      <c r="E213" s="42">
        <f>+D213/$J$353*100%</f>
        <v>1.5271720431537493E-3</v>
      </c>
      <c r="F213" s="9">
        <f>+'0BJ PROGR. I-II Y III'!AJ230</f>
        <v>0</v>
      </c>
      <c r="G213" s="42">
        <f>+F213/$J$353*100%</f>
        <v>0</v>
      </c>
      <c r="H213" s="9">
        <f>+'0BJ PROGR. I-II Y III'!AL230</f>
        <v>0</v>
      </c>
      <c r="I213" s="42">
        <f>+H213/$J$353*100%</f>
        <v>0</v>
      </c>
      <c r="J213" s="9">
        <f t="shared" si="89"/>
        <v>6141500</v>
      </c>
      <c r="K213" s="42">
        <f t="shared" si="89"/>
        <v>1.5271720431537493E-3</v>
      </c>
      <c r="L213" s="172"/>
    </row>
    <row r="214" spans="1:12" ht="15" customHeight="1" x14ac:dyDescent="0.2">
      <c r="A214" s="10" t="s">
        <v>747</v>
      </c>
      <c r="B214" s="10"/>
      <c r="C214" s="4" t="s">
        <v>748</v>
      </c>
      <c r="D214" s="9">
        <f>+'0BJ PROGR. I-II Y III'!O231</f>
        <v>0</v>
      </c>
      <c r="E214" s="42">
        <f>+D214/$J$353*100%</f>
        <v>0</v>
      </c>
      <c r="F214" s="9">
        <f>+'0BJ PROGR. I-II Y III'!AJ231</f>
        <v>0</v>
      </c>
      <c r="G214" s="42">
        <f>+F214/$J$353*100%</f>
        <v>0</v>
      </c>
      <c r="H214" s="9">
        <f>+'0BJ PROGR. I-II Y III'!AL231</f>
        <v>0</v>
      </c>
      <c r="I214" s="42">
        <f>+H214/$J$353*100%</f>
        <v>0</v>
      </c>
      <c r="J214" s="9">
        <f t="shared" si="89"/>
        <v>0</v>
      </c>
      <c r="K214" s="42">
        <f t="shared" si="89"/>
        <v>0</v>
      </c>
      <c r="L214" s="172"/>
    </row>
    <row r="215" spans="1:12" ht="15" customHeight="1" x14ac:dyDescent="0.2">
      <c r="A215" s="5" t="s">
        <v>749</v>
      </c>
      <c r="B215" s="5"/>
      <c r="C215" s="8" t="s">
        <v>750</v>
      </c>
      <c r="D215" s="32">
        <f t="shared" ref="D215:K215" si="90">SUM(D216:D220)</f>
        <v>3550000</v>
      </c>
      <c r="E215" s="43">
        <f t="shared" si="90"/>
        <v>8.8275840644725398E-4</v>
      </c>
      <c r="F215" s="32">
        <f t="shared" si="90"/>
        <v>1439000</v>
      </c>
      <c r="G215" s="43">
        <f t="shared" si="90"/>
        <v>3.5782798503594324E-4</v>
      </c>
      <c r="H215" s="32">
        <f t="shared" si="90"/>
        <v>4000000</v>
      </c>
      <c r="I215" s="43">
        <f t="shared" si="90"/>
        <v>9.9465735937718743E-4</v>
      </c>
      <c r="J215" s="32">
        <f t="shared" si="90"/>
        <v>8989000</v>
      </c>
      <c r="K215" s="43">
        <f t="shared" si="90"/>
        <v>2.2352437508603848E-3</v>
      </c>
      <c r="L215" s="172"/>
    </row>
    <row r="216" spans="1:12" ht="15" customHeight="1" x14ac:dyDescent="0.2">
      <c r="A216" s="10" t="s">
        <v>751</v>
      </c>
      <c r="B216" s="10"/>
      <c r="C216" s="4" t="s">
        <v>752</v>
      </c>
      <c r="D216" s="9">
        <f>+'0BJ PROGR. I-II Y III'!O233</f>
        <v>0</v>
      </c>
      <c r="E216" s="42">
        <f>+D216/$J$353*100%</f>
        <v>0</v>
      </c>
      <c r="F216" s="9">
        <f>+'0BJ PROGR. I-II Y III'!AJ233</f>
        <v>0</v>
      </c>
      <c r="G216" s="42">
        <f>+F216/$J$353*100%</f>
        <v>0</v>
      </c>
      <c r="H216" s="9">
        <f>+'0BJ PROGR. I-II Y III'!AL233</f>
        <v>4000000</v>
      </c>
      <c r="I216" s="42">
        <f>+H216/$J$353*100%</f>
        <v>9.9465735937718743E-4</v>
      </c>
      <c r="J216" s="9">
        <f t="shared" ref="J216:K220" si="91">+D216+F216+H216</f>
        <v>4000000</v>
      </c>
      <c r="K216" s="42">
        <f t="shared" si="91"/>
        <v>9.9465735937718743E-4</v>
      </c>
      <c r="L216" s="172"/>
    </row>
    <row r="217" spans="1:12" ht="15" customHeight="1" x14ac:dyDescent="0.2">
      <c r="A217" s="10" t="s">
        <v>753</v>
      </c>
      <c r="B217" s="10"/>
      <c r="C217" s="4" t="s">
        <v>754</v>
      </c>
      <c r="D217" s="9">
        <f>+'0BJ PROGR. I-II Y III'!O234</f>
        <v>0</v>
      </c>
      <c r="E217" s="42">
        <f>+D217/$J$353*100%</f>
        <v>0</v>
      </c>
      <c r="F217" s="9">
        <f>+'0BJ PROGR. I-II Y III'!AJ234</f>
        <v>0</v>
      </c>
      <c r="G217" s="42">
        <f>+F217/$J$353*100%</f>
        <v>0</v>
      </c>
      <c r="H217" s="9">
        <f>+'0BJ PROGR. I-II Y III'!AL234</f>
        <v>0</v>
      </c>
      <c r="I217" s="42">
        <f>+H217/$J$353*100%</f>
        <v>0</v>
      </c>
      <c r="J217" s="9">
        <f t="shared" si="91"/>
        <v>0</v>
      </c>
      <c r="K217" s="42">
        <f t="shared" si="91"/>
        <v>0</v>
      </c>
      <c r="L217" s="172"/>
    </row>
    <row r="218" spans="1:12" ht="15" customHeight="1" x14ac:dyDescent="0.2">
      <c r="A218" s="10" t="s">
        <v>755</v>
      </c>
      <c r="B218" s="10"/>
      <c r="C218" s="4" t="s">
        <v>756</v>
      </c>
      <c r="D218" s="9">
        <f>+'0BJ PROGR. I-II Y III'!O235</f>
        <v>0</v>
      </c>
      <c r="E218" s="42">
        <f>+D218/$J$353*100%</f>
        <v>0</v>
      </c>
      <c r="F218" s="9">
        <f>+'0BJ PROGR. I-II Y III'!AJ235</f>
        <v>0</v>
      </c>
      <c r="G218" s="42">
        <f>+F218/$J$353*100%</f>
        <v>0</v>
      </c>
      <c r="H218" s="9">
        <f>+'0BJ PROGR. I-II Y III'!AL235</f>
        <v>0</v>
      </c>
      <c r="I218" s="42">
        <f>+H218/$J$353*100%</f>
        <v>0</v>
      </c>
      <c r="J218" s="9">
        <f t="shared" si="91"/>
        <v>0</v>
      </c>
      <c r="K218" s="42">
        <f t="shared" si="91"/>
        <v>0</v>
      </c>
      <c r="L218" s="172"/>
    </row>
    <row r="219" spans="1:12" ht="15" customHeight="1" x14ac:dyDescent="0.2">
      <c r="A219" s="10" t="s">
        <v>757</v>
      </c>
      <c r="B219" s="10"/>
      <c r="C219" s="4" t="s">
        <v>758</v>
      </c>
      <c r="D219" s="9">
        <f>+'0BJ PROGR. I-II Y III'!O236</f>
        <v>0</v>
      </c>
      <c r="E219" s="42">
        <f>+D219/$J$353*100%</f>
        <v>0</v>
      </c>
      <c r="F219" s="9">
        <f>+'0BJ PROGR. I-II Y III'!AJ236</f>
        <v>0</v>
      </c>
      <c r="G219" s="42">
        <f>+F219/$J$353*100%</f>
        <v>0</v>
      </c>
      <c r="H219" s="9">
        <f>+'0BJ PROGR. I-II Y III'!AL236</f>
        <v>0</v>
      </c>
      <c r="I219" s="42">
        <f>+H219/$J$353*100%</f>
        <v>0</v>
      </c>
      <c r="J219" s="9">
        <f t="shared" si="91"/>
        <v>0</v>
      </c>
      <c r="K219" s="42">
        <f t="shared" si="91"/>
        <v>0</v>
      </c>
      <c r="L219" s="172"/>
    </row>
    <row r="220" spans="1:12" ht="15" customHeight="1" x14ac:dyDescent="0.2">
      <c r="A220" s="10" t="s">
        <v>759</v>
      </c>
      <c r="B220" s="10"/>
      <c r="C220" s="4" t="s">
        <v>760</v>
      </c>
      <c r="D220" s="9">
        <f>+'0BJ PROGR. I-II Y III'!O237</f>
        <v>3550000</v>
      </c>
      <c r="E220" s="42">
        <f>+D220/$J$353*100%</f>
        <v>8.8275840644725398E-4</v>
      </c>
      <c r="F220" s="9">
        <f>+'0BJ PROGR. I-II Y III'!AJ237</f>
        <v>1439000</v>
      </c>
      <c r="G220" s="42">
        <f>+F220/$J$353*100%</f>
        <v>3.5782798503594324E-4</v>
      </c>
      <c r="H220" s="9">
        <f>+'0BJ PROGR. I-II Y III'!AL237</f>
        <v>0</v>
      </c>
      <c r="I220" s="42">
        <f>+H220/$J$353*100%</f>
        <v>0</v>
      </c>
      <c r="J220" s="9">
        <f t="shared" si="91"/>
        <v>4989000</v>
      </c>
      <c r="K220" s="42">
        <f t="shared" si="91"/>
        <v>1.2405863914831971E-3</v>
      </c>
      <c r="L220" s="172"/>
    </row>
    <row r="221" spans="1:12" ht="15" customHeight="1" x14ac:dyDescent="0.2">
      <c r="A221" s="5" t="s">
        <v>761</v>
      </c>
      <c r="B221" s="5"/>
      <c r="C221" s="8" t="s">
        <v>762</v>
      </c>
      <c r="D221" s="32">
        <f t="shared" ref="D221:K221" si="92">SUM(D222:D225)</f>
        <v>0</v>
      </c>
      <c r="E221" s="43">
        <f t="shared" si="92"/>
        <v>0</v>
      </c>
      <c r="F221" s="32">
        <f t="shared" si="92"/>
        <v>0</v>
      </c>
      <c r="G221" s="43">
        <f t="shared" si="92"/>
        <v>0</v>
      </c>
      <c r="H221" s="32">
        <f t="shared" si="92"/>
        <v>0</v>
      </c>
      <c r="I221" s="43">
        <f t="shared" si="92"/>
        <v>0</v>
      </c>
      <c r="J221" s="32">
        <f t="shared" si="92"/>
        <v>0</v>
      </c>
      <c r="K221" s="43">
        <f t="shared" si="92"/>
        <v>0</v>
      </c>
      <c r="L221" s="172"/>
    </row>
    <row r="222" spans="1:12" ht="15" customHeight="1" x14ac:dyDescent="0.2">
      <c r="A222" s="10" t="s">
        <v>763</v>
      </c>
      <c r="B222" s="10"/>
      <c r="C222" s="4" t="s">
        <v>764</v>
      </c>
      <c r="D222" s="9">
        <f>+'0BJ PROGR. I-II Y III'!O239</f>
        <v>0</v>
      </c>
      <c r="E222" s="42">
        <f>+D222/$J$353*100%</f>
        <v>0</v>
      </c>
      <c r="F222" s="9">
        <f>+'0BJ PROGR. I-II Y III'!AJ239</f>
        <v>0</v>
      </c>
      <c r="G222" s="42">
        <f>+F222/$J$353*100%</f>
        <v>0</v>
      </c>
      <c r="H222" s="9">
        <f>+'0BJ PROGR. I-II Y III'!AL239</f>
        <v>0</v>
      </c>
      <c r="I222" s="42">
        <f>+H222/$J$353*100%</f>
        <v>0</v>
      </c>
      <c r="J222" s="9">
        <f t="shared" ref="J222:K225" si="93">+D222+F222+H222</f>
        <v>0</v>
      </c>
      <c r="K222" s="42">
        <f t="shared" si="93"/>
        <v>0</v>
      </c>
      <c r="L222" s="172"/>
    </row>
    <row r="223" spans="1:12" ht="15" customHeight="1" x14ac:dyDescent="0.2">
      <c r="A223" s="10" t="s">
        <v>765</v>
      </c>
      <c r="B223" s="10"/>
      <c r="C223" s="4" t="s">
        <v>766</v>
      </c>
      <c r="D223" s="9">
        <f>+'0BJ PROGR. I-II Y III'!O240</f>
        <v>0</v>
      </c>
      <c r="E223" s="42">
        <f>+D223/$J$353*100%</f>
        <v>0</v>
      </c>
      <c r="F223" s="9">
        <f>+'0BJ PROGR. I-II Y III'!AJ240</f>
        <v>0</v>
      </c>
      <c r="G223" s="42">
        <f>+F223/$J$353*100%</f>
        <v>0</v>
      </c>
      <c r="H223" s="9">
        <f>+'0BJ PROGR. I-II Y III'!AL240</f>
        <v>0</v>
      </c>
      <c r="I223" s="42">
        <f>+H223/$J$353*100%</f>
        <v>0</v>
      </c>
      <c r="J223" s="9">
        <f t="shared" si="93"/>
        <v>0</v>
      </c>
      <c r="K223" s="42">
        <f t="shared" si="93"/>
        <v>0</v>
      </c>
      <c r="L223" s="172"/>
    </row>
    <row r="224" spans="1:12" ht="15" customHeight="1" x14ac:dyDescent="0.2">
      <c r="A224" s="10" t="s">
        <v>767</v>
      </c>
      <c r="B224" s="10"/>
      <c r="C224" s="4" t="s">
        <v>768</v>
      </c>
      <c r="D224" s="9">
        <f>+'0BJ PROGR. I-II Y III'!O241</f>
        <v>0</v>
      </c>
      <c r="E224" s="42">
        <f>+D224/$J$353*100%</f>
        <v>0</v>
      </c>
      <c r="F224" s="9">
        <f>+'0BJ PROGR. I-II Y III'!AJ241</f>
        <v>0</v>
      </c>
      <c r="G224" s="42">
        <f>+F224/$J$353*100%</f>
        <v>0</v>
      </c>
      <c r="H224" s="9">
        <f>+'0BJ PROGR. I-II Y III'!AL241</f>
        <v>0</v>
      </c>
      <c r="I224" s="42">
        <f>+H224/$J$353*100%</f>
        <v>0</v>
      </c>
      <c r="J224" s="9">
        <f t="shared" si="93"/>
        <v>0</v>
      </c>
      <c r="K224" s="42">
        <f t="shared" si="93"/>
        <v>0</v>
      </c>
      <c r="L224" s="172"/>
    </row>
    <row r="225" spans="1:12" ht="15" customHeight="1" x14ac:dyDescent="0.2">
      <c r="A225" s="10" t="s">
        <v>769</v>
      </c>
      <c r="B225" s="10"/>
      <c r="C225" s="4" t="s">
        <v>770</v>
      </c>
      <c r="D225" s="9">
        <f>+'0BJ PROGR. I-II Y III'!O242</f>
        <v>0</v>
      </c>
      <c r="E225" s="42">
        <f>+D225/$J$353*100%</f>
        <v>0</v>
      </c>
      <c r="F225" s="9">
        <f>+'0BJ PROGR. I-II Y III'!AJ242</f>
        <v>0</v>
      </c>
      <c r="G225" s="42">
        <f>+F225/$J$353*100%</f>
        <v>0</v>
      </c>
      <c r="H225" s="9">
        <f>+'0BJ PROGR. I-II Y III'!AL242</f>
        <v>0</v>
      </c>
      <c r="I225" s="42">
        <f>+H225/$J$353*100%</f>
        <v>0</v>
      </c>
      <c r="J225" s="9">
        <f t="shared" si="93"/>
        <v>0</v>
      </c>
      <c r="K225" s="42">
        <f t="shared" si="93"/>
        <v>0</v>
      </c>
      <c r="L225" s="172"/>
    </row>
    <row r="226" spans="1:12" ht="15" customHeight="1" x14ac:dyDescent="0.2">
      <c r="A226" s="5" t="s">
        <v>771</v>
      </c>
      <c r="B226" s="5"/>
      <c r="C226" s="8" t="s">
        <v>772</v>
      </c>
      <c r="D226" s="32">
        <f t="shared" ref="D226:K226" si="94">SUM(D227)</f>
        <v>0</v>
      </c>
      <c r="E226" s="43">
        <f t="shared" si="94"/>
        <v>0</v>
      </c>
      <c r="F226" s="32">
        <f t="shared" si="94"/>
        <v>0</v>
      </c>
      <c r="G226" s="43">
        <f t="shared" si="94"/>
        <v>0</v>
      </c>
      <c r="H226" s="32">
        <f t="shared" si="94"/>
        <v>0</v>
      </c>
      <c r="I226" s="43">
        <f t="shared" si="94"/>
        <v>0</v>
      </c>
      <c r="J226" s="32">
        <f t="shared" si="94"/>
        <v>0</v>
      </c>
      <c r="K226" s="43">
        <f t="shared" si="94"/>
        <v>0</v>
      </c>
      <c r="L226" s="172"/>
    </row>
    <row r="227" spans="1:12" ht="15" customHeight="1" x14ac:dyDescent="0.2">
      <c r="A227" s="10" t="s">
        <v>773</v>
      </c>
      <c r="B227" s="10"/>
      <c r="C227" s="4" t="s">
        <v>774</v>
      </c>
      <c r="D227" s="9">
        <f>+'0BJ PROGR. I-II Y III'!O243</f>
        <v>0</v>
      </c>
      <c r="E227" s="42">
        <f>+D227/$J$353*100%</f>
        <v>0</v>
      </c>
      <c r="F227" s="9">
        <f>+'0BJ PROGR. I-II Y III'!AJ243</f>
        <v>0</v>
      </c>
      <c r="G227" s="42">
        <f>+F227/$J$353*100%</f>
        <v>0</v>
      </c>
      <c r="H227" s="9">
        <f>+'0BJ PROGR. I-II Y III'!AL243</f>
        <v>0</v>
      </c>
      <c r="I227" s="42">
        <f>+H227/$J$353*100%</f>
        <v>0</v>
      </c>
      <c r="J227" s="9">
        <f>+D227+F227+H227</f>
        <v>0</v>
      </c>
      <c r="K227" s="42">
        <f>+E227+G227+I227</f>
        <v>0</v>
      </c>
      <c r="L227" s="172"/>
    </row>
    <row r="228" spans="1:12" ht="15" customHeight="1" x14ac:dyDescent="0.2">
      <c r="A228" s="5" t="s">
        <v>775</v>
      </c>
      <c r="B228" s="5"/>
      <c r="C228" s="8" t="s">
        <v>776</v>
      </c>
      <c r="D228" s="32">
        <f t="shared" ref="D228:K228" si="95">SUM(D229:D230)</f>
        <v>355000</v>
      </c>
      <c r="E228" s="43">
        <f t="shared" si="95"/>
        <v>8.8275840644725398E-5</v>
      </c>
      <c r="F228" s="32">
        <f t="shared" si="95"/>
        <v>0</v>
      </c>
      <c r="G228" s="43">
        <f t="shared" si="95"/>
        <v>0</v>
      </c>
      <c r="H228" s="32">
        <f t="shared" si="95"/>
        <v>0</v>
      </c>
      <c r="I228" s="43">
        <f t="shared" si="95"/>
        <v>0</v>
      </c>
      <c r="J228" s="32">
        <f t="shared" si="95"/>
        <v>355000</v>
      </c>
      <c r="K228" s="43">
        <f t="shared" si="95"/>
        <v>8.8275840644725398E-5</v>
      </c>
      <c r="L228" s="172"/>
    </row>
    <row r="229" spans="1:12" ht="15" customHeight="1" x14ac:dyDescent="0.2">
      <c r="A229" s="10" t="s">
        <v>777</v>
      </c>
      <c r="B229" s="10"/>
      <c r="C229" s="4" t="s">
        <v>778</v>
      </c>
      <c r="D229" s="9">
        <f>+'0BJ PROGR. I-II Y III'!O246</f>
        <v>0</v>
      </c>
      <c r="E229" s="42">
        <f>+D229/$J$353*100%</f>
        <v>0</v>
      </c>
      <c r="F229" s="9">
        <f>+'0BJ PROGR. I-II Y III'!AJ245</f>
        <v>0</v>
      </c>
      <c r="G229" s="42">
        <f>+F229/$J$353*100%</f>
        <v>0</v>
      </c>
      <c r="H229" s="9">
        <f>+'0BJ PROGR. I-II Y III'!AL245</f>
        <v>0</v>
      </c>
      <c r="I229" s="42">
        <f>+H229/$J$353*100%</f>
        <v>0</v>
      </c>
      <c r="J229" s="9">
        <f>+D229+F229+H229</f>
        <v>0</v>
      </c>
      <c r="K229" s="42">
        <f>+E229+G229+I229</f>
        <v>0</v>
      </c>
      <c r="L229" s="172"/>
    </row>
    <row r="230" spans="1:12" ht="15" customHeight="1" x14ac:dyDescent="0.2">
      <c r="A230" s="10" t="s">
        <v>779</v>
      </c>
      <c r="B230" s="10"/>
      <c r="C230" s="4" t="s">
        <v>780</v>
      </c>
      <c r="D230" s="9">
        <f>+'0BJ PROGR. I-II Y III'!O247</f>
        <v>355000</v>
      </c>
      <c r="E230" s="42">
        <f>+D230/$J$353*100%</f>
        <v>8.8275840644725398E-5</v>
      </c>
      <c r="F230" s="9">
        <f>+'0BJ PROGR. I-II Y III'!AJ246</f>
        <v>0</v>
      </c>
      <c r="G230" s="42">
        <f>+F230/$J$353*100%</f>
        <v>0</v>
      </c>
      <c r="H230" s="9">
        <f>+'0BJ PROGR. I-II Y III'!AL246</f>
        <v>0</v>
      </c>
      <c r="I230" s="42">
        <f>+H230/$J$353*100%</f>
        <v>0</v>
      </c>
      <c r="J230" s="9">
        <f>+D230+F230+H230</f>
        <v>355000</v>
      </c>
      <c r="K230" s="42">
        <f>+E230+G230+I230</f>
        <v>8.8275840644725398E-5</v>
      </c>
      <c r="L230" s="172"/>
    </row>
    <row r="231" spans="1:12" ht="15" customHeight="1" x14ac:dyDescent="0.2">
      <c r="A231" s="10"/>
      <c r="B231" s="10"/>
      <c r="D231" s="9"/>
      <c r="F231" s="9"/>
      <c r="H231" s="9"/>
      <c r="J231" s="9"/>
      <c r="L231" s="172"/>
    </row>
    <row r="232" spans="1:12" ht="15" customHeight="1" x14ac:dyDescent="0.2">
      <c r="A232" s="5" t="s">
        <v>781</v>
      </c>
      <c r="B232" s="5"/>
      <c r="C232" s="8" t="s">
        <v>782</v>
      </c>
      <c r="D232" s="32">
        <f t="shared" ref="D232:K232" si="96">SUM(D233:D234)</f>
        <v>0</v>
      </c>
      <c r="E232" s="43">
        <f t="shared" si="96"/>
        <v>0</v>
      </c>
      <c r="F232" s="32">
        <f t="shared" si="96"/>
        <v>0</v>
      </c>
      <c r="G232" s="43">
        <f t="shared" si="96"/>
        <v>0</v>
      </c>
      <c r="H232" s="32">
        <f t="shared" si="96"/>
        <v>0</v>
      </c>
      <c r="I232" s="43">
        <f t="shared" si="96"/>
        <v>0</v>
      </c>
      <c r="J232" s="32">
        <f t="shared" si="96"/>
        <v>0</v>
      </c>
      <c r="K232" s="43">
        <f t="shared" si="96"/>
        <v>0</v>
      </c>
      <c r="L232" s="172"/>
    </row>
    <row r="233" spans="1:12" ht="15" customHeight="1" x14ac:dyDescent="0.2">
      <c r="A233" s="10" t="s">
        <v>783</v>
      </c>
      <c r="B233" s="10"/>
      <c r="C233" s="4" t="s">
        <v>784</v>
      </c>
      <c r="D233" s="9">
        <f>+'0BJ PROGR. I-II Y III'!O249</f>
        <v>0</v>
      </c>
      <c r="E233" s="42">
        <f>+D233/$J$353*100%</f>
        <v>0</v>
      </c>
      <c r="F233" s="9">
        <f>+'0BJ PROGR. I-II Y III'!AJ249</f>
        <v>0</v>
      </c>
      <c r="G233" s="42">
        <f>+F233/$J$353*100%</f>
        <v>0</v>
      </c>
      <c r="H233" s="9">
        <f>+'0BJ PROGR. I-II Y III'!AL249</f>
        <v>0</v>
      </c>
      <c r="I233" s="42">
        <f>+H233/$J$353*100%</f>
        <v>0</v>
      </c>
      <c r="J233" s="9">
        <f>+D233+F233+H233</f>
        <v>0</v>
      </c>
      <c r="K233" s="42">
        <f>+E233+G233+I233</f>
        <v>0</v>
      </c>
      <c r="L233" s="172"/>
    </row>
    <row r="234" spans="1:12" ht="15" customHeight="1" x14ac:dyDescent="0.2">
      <c r="A234" s="10" t="s">
        <v>785</v>
      </c>
      <c r="B234" s="10"/>
      <c r="C234" s="4" t="s">
        <v>786</v>
      </c>
      <c r="D234" s="9">
        <f>+'0BJ PROGR. I-II Y III'!O250</f>
        <v>0</v>
      </c>
      <c r="E234" s="42">
        <f>+D234/$J$353*100%</f>
        <v>0</v>
      </c>
      <c r="F234" s="9">
        <f>+'0BJ PROGR. I-II Y III'!AJ250</f>
        <v>0</v>
      </c>
      <c r="G234" s="42">
        <f>+F234/$J$353*100%</f>
        <v>0</v>
      </c>
      <c r="H234" s="9">
        <f>+'0BJ PROGR. I-II Y III'!AL250</f>
        <v>0</v>
      </c>
      <c r="I234" s="42">
        <f>+H234/$J$353*100%</f>
        <v>0</v>
      </c>
      <c r="J234" s="9">
        <f>+D234+F234+H234</f>
        <v>0</v>
      </c>
      <c r="K234" s="42">
        <f>+E234+G234+I234</f>
        <v>0</v>
      </c>
      <c r="L234" s="172"/>
    </row>
    <row r="235" spans="1:12" ht="15" customHeight="1" x14ac:dyDescent="0.2">
      <c r="A235" s="10"/>
      <c r="B235" s="10"/>
      <c r="D235" s="9"/>
      <c r="F235" s="9"/>
      <c r="H235" s="9"/>
      <c r="J235" s="9"/>
      <c r="L235" s="172"/>
    </row>
    <row r="236" spans="1:12" ht="15" customHeight="1" x14ac:dyDescent="0.2">
      <c r="A236" s="5">
        <v>5</v>
      </c>
      <c r="B236" s="5"/>
      <c r="C236" s="8" t="s">
        <v>194</v>
      </c>
      <c r="D236" s="32">
        <f t="shared" ref="D236:K236" si="97">+D238+D250+D260+D263</f>
        <v>45255000</v>
      </c>
      <c r="E236" s="43">
        <f t="shared" si="97"/>
        <v>1.1253304699653655E-2</v>
      </c>
      <c r="F236" s="32">
        <f t="shared" si="97"/>
        <v>8671900</v>
      </c>
      <c r="G236" s="43">
        <f t="shared" si="97"/>
        <v>2.1563922886957583E-3</v>
      </c>
      <c r="H236" s="32">
        <f t="shared" si="97"/>
        <v>547295424.11000001</v>
      </c>
      <c r="I236" s="43">
        <f t="shared" si="97"/>
        <v>0.13609285533611762</v>
      </c>
      <c r="J236" s="32">
        <f t="shared" si="97"/>
        <v>601222324.11000001</v>
      </c>
      <c r="K236" s="43">
        <f t="shared" si="97"/>
        <v>0.14950255232446705</v>
      </c>
      <c r="L236" s="172"/>
    </row>
    <row r="237" spans="1:12" ht="15" customHeight="1" x14ac:dyDescent="0.2">
      <c r="A237" s="10"/>
      <c r="B237" s="10"/>
      <c r="D237" s="9"/>
      <c r="F237" s="9"/>
      <c r="H237" s="9"/>
      <c r="J237" s="9"/>
      <c r="L237" s="172"/>
    </row>
    <row r="238" spans="1:12" ht="15" customHeight="1" x14ac:dyDescent="0.2">
      <c r="A238" s="5" t="s">
        <v>787</v>
      </c>
      <c r="B238" s="5"/>
      <c r="C238" s="8" t="s">
        <v>788</v>
      </c>
      <c r="D238" s="32">
        <f t="shared" ref="D238:K238" si="98">SUM(D240:D247)</f>
        <v>0</v>
      </c>
      <c r="E238" s="43">
        <f t="shared" si="98"/>
        <v>0</v>
      </c>
      <c r="F238" s="32">
        <f t="shared" si="98"/>
        <v>0</v>
      </c>
      <c r="G238" s="43">
        <f t="shared" si="98"/>
        <v>0</v>
      </c>
      <c r="H238" s="32">
        <f t="shared" si="98"/>
        <v>536202944.63999999</v>
      </c>
      <c r="I238" s="43">
        <f t="shared" si="98"/>
        <v>0.13333455125147367</v>
      </c>
      <c r="J238" s="32">
        <f t="shared" si="98"/>
        <v>536202944.63999999</v>
      </c>
      <c r="K238" s="43">
        <f t="shared" si="98"/>
        <v>0.13333455125147367</v>
      </c>
      <c r="L238" s="172"/>
    </row>
    <row r="239" spans="1:12" ht="15" customHeight="1" x14ac:dyDescent="0.2">
      <c r="A239" s="5"/>
      <c r="B239" s="5"/>
      <c r="C239" s="8"/>
      <c r="D239" s="9"/>
      <c r="F239" s="9"/>
      <c r="H239" s="9"/>
      <c r="J239" s="9"/>
      <c r="L239" s="172"/>
    </row>
    <row r="240" spans="1:12" ht="15" customHeight="1" x14ac:dyDescent="0.2">
      <c r="A240" s="10" t="s">
        <v>789</v>
      </c>
      <c r="B240" s="10"/>
      <c r="C240" s="4" t="s">
        <v>790</v>
      </c>
      <c r="D240" s="9">
        <f>+'0BJ PROGR. I-II Y III'!O257</f>
        <v>0</v>
      </c>
      <c r="E240" s="42">
        <f t="shared" ref="E240:E247" si="99">+D240/$J$353*100%</f>
        <v>0</v>
      </c>
      <c r="F240" s="9">
        <f>+'0BJ PROGR. I-II Y III'!AJ257</f>
        <v>0</v>
      </c>
      <c r="G240" s="42">
        <f t="shared" ref="G240:G247" si="100">+F240/$J$353*100%</f>
        <v>0</v>
      </c>
      <c r="H240" s="9">
        <f>+'0BJ PROGR. I-II Y III'!AL257</f>
        <v>0</v>
      </c>
      <c r="I240" s="42">
        <f t="shared" ref="I240:I247" si="101">+H240/$J$353*100%</f>
        <v>0</v>
      </c>
      <c r="J240" s="9">
        <f t="shared" ref="J240:J247" si="102">+D240+F240+H240</f>
        <v>0</v>
      </c>
      <c r="K240" s="42">
        <f t="shared" ref="K240:K247" si="103">+E240+G240+I240</f>
        <v>0</v>
      </c>
      <c r="L240" s="172"/>
    </row>
    <row r="241" spans="1:12" ht="15" customHeight="1" x14ac:dyDescent="0.2">
      <c r="A241" s="10" t="s">
        <v>791</v>
      </c>
      <c r="B241" s="10"/>
      <c r="C241" s="4" t="s">
        <v>792</v>
      </c>
      <c r="D241" s="9">
        <f>+'0BJ PROGR. I-II Y III'!O258</f>
        <v>0</v>
      </c>
      <c r="E241" s="42">
        <f t="shared" si="99"/>
        <v>0</v>
      </c>
      <c r="F241" s="9">
        <f>+'0BJ PROGR. I-II Y III'!AJ258</f>
        <v>0</v>
      </c>
      <c r="G241" s="42">
        <f t="shared" si="100"/>
        <v>0</v>
      </c>
      <c r="H241" s="9">
        <f>+'0BJ PROGR. I-II Y III'!AL258</f>
        <v>536202944.63999999</v>
      </c>
      <c r="I241" s="42">
        <f t="shared" si="101"/>
        <v>0.13333455125147367</v>
      </c>
      <c r="J241" s="9">
        <f t="shared" si="102"/>
        <v>536202944.63999999</v>
      </c>
      <c r="K241" s="42">
        <f t="shared" si="103"/>
        <v>0.13333455125147367</v>
      </c>
      <c r="L241" s="172"/>
    </row>
    <row r="242" spans="1:12" ht="15" customHeight="1" x14ac:dyDescent="0.2">
      <c r="A242" s="10" t="s">
        <v>793</v>
      </c>
      <c r="B242" s="10"/>
      <c r="C242" s="4" t="s">
        <v>794</v>
      </c>
      <c r="D242" s="9">
        <f>+'0BJ PROGR. I-II Y III'!O259</f>
        <v>0</v>
      </c>
      <c r="E242" s="42">
        <f t="shared" si="99"/>
        <v>0</v>
      </c>
      <c r="F242" s="9">
        <f>+'0BJ PROGR. I-II Y III'!AJ259</f>
        <v>0</v>
      </c>
      <c r="G242" s="42">
        <f t="shared" si="100"/>
        <v>0</v>
      </c>
      <c r="H242" s="9">
        <f>+'0BJ PROGR. I-II Y III'!AL259</f>
        <v>0</v>
      </c>
      <c r="I242" s="42">
        <f t="shared" si="101"/>
        <v>0</v>
      </c>
      <c r="J242" s="9">
        <f t="shared" si="102"/>
        <v>0</v>
      </c>
      <c r="K242" s="42">
        <f t="shared" si="103"/>
        <v>0</v>
      </c>
      <c r="L242" s="172"/>
    </row>
    <row r="243" spans="1:12" ht="15" customHeight="1" x14ac:dyDescent="0.2">
      <c r="A243" s="10" t="s">
        <v>795</v>
      </c>
      <c r="B243" s="10"/>
      <c r="C243" s="4" t="s">
        <v>796</v>
      </c>
      <c r="D243" s="9">
        <f>+'0BJ PROGR. I-II Y III'!O260</f>
        <v>0</v>
      </c>
      <c r="E243" s="42">
        <f t="shared" si="99"/>
        <v>0</v>
      </c>
      <c r="F243" s="9">
        <f>+'0BJ PROGR. I-II Y III'!AJ260</f>
        <v>0</v>
      </c>
      <c r="G243" s="42">
        <f t="shared" si="100"/>
        <v>0</v>
      </c>
      <c r="H243" s="9">
        <f>+'0BJ PROGR. I-II Y III'!AL260</f>
        <v>0</v>
      </c>
      <c r="I243" s="42">
        <f t="shared" si="101"/>
        <v>0</v>
      </c>
      <c r="J243" s="9">
        <f t="shared" si="102"/>
        <v>0</v>
      </c>
      <c r="K243" s="42">
        <f t="shared" si="103"/>
        <v>0</v>
      </c>
      <c r="L243" s="172"/>
    </row>
    <row r="244" spans="1:12" ht="15" customHeight="1" x14ac:dyDescent="0.2">
      <c r="A244" s="10" t="s">
        <v>797</v>
      </c>
      <c r="B244" s="10"/>
      <c r="C244" s="4" t="s">
        <v>798</v>
      </c>
      <c r="D244" s="9">
        <f>+'0BJ PROGR. I-II Y III'!O261</f>
        <v>0</v>
      </c>
      <c r="E244" s="42">
        <f t="shared" si="99"/>
        <v>0</v>
      </c>
      <c r="F244" s="9">
        <f>+'0BJ PROGR. I-II Y III'!AJ261</f>
        <v>0</v>
      </c>
      <c r="G244" s="42">
        <f t="shared" si="100"/>
        <v>0</v>
      </c>
      <c r="H244" s="9">
        <f>+'0BJ PROGR. I-II Y III'!AL261</f>
        <v>0</v>
      </c>
      <c r="I244" s="42">
        <f t="shared" si="101"/>
        <v>0</v>
      </c>
      <c r="J244" s="9">
        <f t="shared" si="102"/>
        <v>0</v>
      </c>
      <c r="K244" s="42">
        <f t="shared" si="103"/>
        <v>0</v>
      </c>
      <c r="L244" s="172"/>
    </row>
    <row r="245" spans="1:12" ht="15" customHeight="1" x14ac:dyDescent="0.2">
      <c r="A245" s="10" t="s">
        <v>799</v>
      </c>
      <c r="B245" s="10"/>
      <c r="C245" s="4" t="s">
        <v>800</v>
      </c>
      <c r="D245" s="9">
        <f>+'0BJ PROGR. I-II Y III'!O262</f>
        <v>0</v>
      </c>
      <c r="E245" s="42">
        <f t="shared" si="99"/>
        <v>0</v>
      </c>
      <c r="F245" s="9">
        <f>+'0BJ PROGR. I-II Y III'!AJ262</f>
        <v>0</v>
      </c>
      <c r="G245" s="42">
        <f t="shared" si="100"/>
        <v>0</v>
      </c>
      <c r="H245" s="9">
        <f>+'0BJ PROGR. I-II Y III'!AL262</f>
        <v>0</v>
      </c>
      <c r="I245" s="42">
        <f t="shared" si="101"/>
        <v>0</v>
      </c>
      <c r="J245" s="9">
        <f t="shared" si="102"/>
        <v>0</v>
      </c>
      <c r="K245" s="42">
        <f t="shared" si="103"/>
        <v>0</v>
      </c>
      <c r="L245" s="172"/>
    </row>
    <row r="246" spans="1:12" ht="15" customHeight="1" x14ac:dyDescent="0.2">
      <c r="A246" s="10" t="s">
        <v>801</v>
      </c>
      <c r="B246" s="10"/>
      <c r="C246" s="4" t="s">
        <v>802</v>
      </c>
      <c r="D246" s="9">
        <f>+'0BJ PROGR. I-II Y III'!O263</f>
        <v>0</v>
      </c>
      <c r="E246" s="42">
        <f t="shared" si="99"/>
        <v>0</v>
      </c>
      <c r="F246" s="9">
        <f>+'0BJ PROGR. I-II Y III'!AJ263</f>
        <v>0</v>
      </c>
      <c r="G246" s="42">
        <f t="shared" si="100"/>
        <v>0</v>
      </c>
      <c r="H246" s="9">
        <f>+'0BJ PROGR. I-II Y III'!AL263</f>
        <v>0</v>
      </c>
      <c r="I246" s="42">
        <f t="shared" si="101"/>
        <v>0</v>
      </c>
      <c r="J246" s="9">
        <f t="shared" si="102"/>
        <v>0</v>
      </c>
      <c r="K246" s="42">
        <f t="shared" si="103"/>
        <v>0</v>
      </c>
      <c r="L246" s="172"/>
    </row>
    <row r="247" spans="1:12" ht="15" customHeight="1" x14ac:dyDescent="0.2">
      <c r="A247" s="10" t="s">
        <v>803</v>
      </c>
      <c r="B247" s="10"/>
      <c r="C247" s="4" t="s">
        <v>804</v>
      </c>
      <c r="D247" s="9">
        <f>+'0BJ PROGR. I-II Y III'!O264</f>
        <v>0</v>
      </c>
      <c r="E247" s="42">
        <f t="shared" si="99"/>
        <v>0</v>
      </c>
      <c r="F247" s="9">
        <f>+'0BJ PROGR. I-II Y III'!AJ264</f>
        <v>0</v>
      </c>
      <c r="G247" s="42">
        <f t="shared" si="100"/>
        <v>0</v>
      </c>
      <c r="H247" s="9">
        <f>+'0BJ PROGR. I-II Y III'!AL264</f>
        <v>0</v>
      </c>
      <c r="I247" s="42">
        <f t="shared" si="101"/>
        <v>0</v>
      </c>
      <c r="J247" s="9">
        <f t="shared" si="102"/>
        <v>0</v>
      </c>
      <c r="K247" s="42">
        <f t="shared" si="103"/>
        <v>0</v>
      </c>
      <c r="L247" s="172"/>
    </row>
    <row r="248" spans="1:12" ht="15" customHeight="1" x14ac:dyDescent="0.2">
      <c r="A248" s="10"/>
      <c r="B248" s="10"/>
      <c r="D248" s="9"/>
      <c r="F248" s="9"/>
      <c r="H248" s="9"/>
      <c r="J248" s="9"/>
      <c r="L248" s="172"/>
    </row>
    <row r="249" spans="1:12" ht="15" customHeight="1" x14ac:dyDescent="0.2">
      <c r="D249" s="9"/>
      <c r="F249" s="9"/>
      <c r="H249" s="9"/>
      <c r="J249" s="9"/>
      <c r="L249" s="172"/>
    </row>
    <row r="250" spans="1:12" ht="15" customHeight="1" x14ac:dyDescent="0.2">
      <c r="A250" s="5" t="s">
        <v>805</v>
      </c>
      <c r="B250" s="5"/>
      <c r="C250" s="8" t="s">
        <v>806</v>
      </c>
      <c r="D250" s="32">
        <f t="shared" ref="D250:K250" si="104">SUM(D251:D258)</f>
        <v>22255000</v>
      </c>
      <c r="E250" s="43">
        <f t="shared" si="104"/>
        <v>5.5340248832348267E-3</v>
      </c>
      <c r="F250" s="32">
        <f t="shared" si="104"/>
        <v>8671900</v>
      </c>
      <c r="G250" s="43">
        <f t="shared" si="104"/>
        <v>2.1563922886957583E-3</v>
      </c>
      <c r="H250" s="32">
        <f t="shared" si="104"/>
        <v>3592479.4699999997</v>
      </c>
      <c r="I250" s="43">
        <f t="shared" si="104"/>
        <v>8.9332153581173958E-4</v>
      </c>
      <c r="J250" s="32">
        <f t="shared" si="104"/>
        <v>34519379.469999999</v>
      </c>
      <c r="K250" s="43">
        <f t="shared" si="104"/>
        <v>8.5837387077423253E-3</v>
      </c>
      <c r="L250" s="172"/>
    </row>
    <row r="251" spans="1:12" ht="15" customHeight="1" x14ac:dyDescent="0.2">
      <c r="A251" s="10" t="s">
        <v>807</v>
      </c>
      <c r="B251" s="10"/>
      <c r="C251" s="4" t="s">
        <v>808</v>
      </c>
      <c r="D251" s="9">
        <f>+'0BJ PROGR. I-II Y III'!O268</f>
        <v>1800000</v>
      </c>
      <c r="E251" s="42">
        <f t="shared" ref="E251:E258" si="105">+D251/$J$353*100%</f>
        <v>4.4759581171973441E-4</v>
      </c>
      <c r="F251" s="9">
        <f>+'0BJ PROGR. I-II Y III'!AJ268</f>
        <v>397600</v>
      </c>
      <c r="G251" s="42">
        <f t="shared" ref="G251:G258" si="106">+F251/$J$353*100%</f>
        <v>9.8868941522092444E-5</v>
      </c>
      <c r="H251" s="9">
        <f>+'0BJ PROGR. I-II Y III'!AL268</f>
        <v>0</v>
      </c>
      <c r="I251" s="42">
        <f t="shared" ref="I251:I258" si="107">+H251/$J$353*100%</f>
        <v>0</v>
      </c>
      <c r="J251" s="9">
        <f t="shared" ref="J251:J258" si="108">+D251+F251+H251</f>
        <v>2197600</v>
      </c>
      <c r="K251" s="42">
        <f t="shared" ref="K251:K258" si="109">+E251+G251+I251</f>
        <v>5.4646475324182685E-4</v>
      </c>
      <c r="L251" s="172"/>
    </row>
    <row r="252" spans="1:12" ht="15" customHeight="1" x14ac:dyDescent="0.2">
      <c r="A252" s="10" t="s">
        <v>809</v>
      </c>
      <c r="B252" s="10"/>
      <c r="C252" s="4" t="s">
        <v>810</v>
      </c>
      <c r="D252" s="9">
        <f>+'0BJ PROGR. I-II Y III'!O269</f>
        <v>0</v>
      </c>
      <c r="E252" s="42">
        <f t="shared" si="105"/>
        <v>0</v>
      </c>
      <c r="F252" s="9">
        <f>+'0BJ PROGR. I-II Y III'!AJ269</f>
        <v>0</v>
      </c>
      <c r="G252" s="42">
        <f t="shared" si="106"/>
        <v>0</v>
      </c>
      <c r="H252" s="9">
        <f>+'0BJ PROGR. I-II Y III'!AL269</f>
        <v>0</v>
      </c>
      <c r="I252" s="42">
        <f t="shared" si="107"/>
        <v>0</v>
      </c>
      <c r="J252" s="9">
        <f t="shared" si="108"/>
        <v>0</v>
      </c>
      <c r="K252" s="42">
        <f t="shared" si="109"/>
        <v>0</v>
      </c>
      <c r="L252" s="172"/>
    </row>
    <row r="253" spans="1:12" ht="15" customHeight="1" x14ac:dyDescent="0.2">
      <c r="A253" s="10" t="s">
        <v>811</v>
      </c>
      <c r="B253" s="10"/>
      <c r="C253" s="4" t="s">
        <v>812</v>
      </c>
      <c r="D253" s="9">
        <f>+'0BJ PROGR. I-II Y III'!O270</f>
        <v>8650000</v>
      </c>
      <c r="E253" s="42">
        <f t="shared" si="105"/>
        <v>2.150946539653168E-3</v>
      </c>
      <c r="F253" s="9">
        <f>+'0BJ PROGR. I-II Y III'!AJ270</f>
        <v>0</v>
      </c>
      <c r="G253" s="42">
        <f t="shared" si="106"/>
        <v>0</v>
      </c>
      <c r="H253" s="9">
        <f>+'0BJ PROGR. I-II Y III'!AL270</f>
        <v>0</v>
      </c>
      <c r="I253" s="42">
        <f t="shared" si="107"/>
        <v>0</v>
      </c>
      <c r="J253" s="9">
        <f t="shared" si="108"/>
        <v>8650000</v>
      </c>
      <c r="K253" s="42">
        <f t="shared" si="109"/>
        <v>2.150946539653168E-3</v>
      </c>
      <c r="L253" s="172"/>
    </row>
    <row r="254" spans="1:12" ht="15" customHeight="1" x14ac:dyDescent="0.2">
      <c r="A254" s="10" t="s">
        <v>813</v>
      </c>
      <c r="B254" s="10"/>
      <c r="C254" s="4" t="s">
        <v>814</v>
      </c>
      <c r="D254" s="9">
        <f>+'0BJ PROGR. I-II Y III'!O271</f>
        <v>8035000</v>
      </c>
      <c r="E254" s="42">
        <f t="shared" si="105"/>
        <v>1.9980179706489253E-3</v>
      </c>
      <c r="F254" s="9">
        <f>+'0BJ PROGR. I-II Y III'!AJ271</f>
        <v>2571700</v>
      </c>
      <c r="G254" s="42">
        <f t="shared" si="106"/>
        <v>6.3949008277757835E-4</v>
      </c>
      <c r="H254" s="9">
        <f>+'0BJ PROGR. I-II Y III'!AL271</f>
        <v>0</v>
      </c>
      <c r="I254" s="42">
        <f t="shared" si="107"/>
        <v>0</v>
      </c>
      <c r="J254" s="9">
        <f t="shared" si="108"/>
        <v>10606700</v>
      </c>
      <c r="K254" s="42">
        <f t="shared" si="109"/>
        <v>2.6375080534265039E-3</v>
      </c>
      <c r="L254" s="172"/>
    </row>
    <row r="255" spans="1:12" ht="15" customHeight="1" x14ac:dyDescent="0.2">
      <c r="A255" s="10" t="s">
        <v>815</v>
      </c>
      <c r="B255" s="10"/>
      <c r="C255" s="11" t="s">
        <v>816</v>
      </c>
      <c r="D255" s="9">
        <f>+'0BJ PROGR. I-II Y III'!O272</f>
        <v>3770000</v>
      </c>
      <c r="E255" s="42">
        <f t="shared" si="105"/>
        <v>9.374645612129993E-4</v>
      </c>
      <c r="F255" s="9">
        <f>+'0BJ PROGR. I-II Y III'!AJ272</f>
        <v>500000</v>
      </c>
      <c r="G255" s="42">
        <f t="shared" si="106"/>
        <v>1.2433216992214843E-4</v>
      </c>
      <c r="H255" s="9">
        <f>+'0BJ PROGR. I-II Y III'!AL272</f>
        <v>497000</v>
      </c>
      <c r="I255" s="42">
        <f t="shared" si="107"/>
        <v>1.2358617690261554E-4</v>
      </c>
      <c r="J255" s="9">
        <f t="shared" si="108"/>
        <v>4767000</v>
      </c>
      <c r="K255" s="42">
        <f t="shared" si="109"/>
        <v>1.1853829080377633E-3</v>
      </c>
      <c r="L255" s="172"/>
    </row>
    <row r="256" spans="1:12" ht="15" customHeight="1" x14ac:dyDescent="0.2">
      <c r="A256" s="10" t="s">
        <v>817</v>
      </c>
      <c r="B256" s="10"/>
      <c r="C256" s="4" t="s">
        <v>818</v>
      </c>
      <c r="D256" s="9">
        <f>+'0BJ PROGR. I-II Y III'!O273</f>
        <v>0</v>
      </c>
      <c r="E256" s="42">
        <f t="shared" si="105"/>
        <v>0</v>
      </c>
      <c r="F256" s="9">
        <f>+'0BJ PROGR. I-II Y III'!AJ273</f>
        <v>0</v>
      </c>
      <c r="G256" s="42">
        <f t="shared" si="106"/>
        <v>0</v>
      </c>
      <c r="H256" s="9">
        <f>+'0BJ PROGR. I-II Y III'!AL273</f>
        <v>1455479.47</v>
      </c>
      <c r="I256" s="42">
        <f t="shared" si="107"/>
        <v>3.619258415644771E-4</v>
      </c>
      <c r="J256" s="9">
        <f t="shared" si="108"/>
        <v>1455479.47</v>
      </c>
      <c r="K256" s="42">
        <f t="shared" si="109"/>
        <v>3.619258415644771E-4</v>
      </c>
      <c r="L256" s="172"/>
    </row>
    <row r="257" spans="1:12" ht="15" customHeight="1" x14ac:dyDescent="0.2">
      <c r="A257" s="10" t="s">
        <v>819</v>
      </c>
      <c r="B257" s="10"/>
      <c r="C257" s="4" t="s">
        <v>820</v>
      </c>
      <c r="D257" s="9">
        <f>+'0BJ PROGR. I-II Y III'!O274</f>
        <v>0</v>
      </c>
      <c r="E257" s="42">
        <f t="shared" si="105"/>
        <v>0</v>
      </c>
      <c r="F257" s="9">
        <f>+'0BJ PROGR. I-II Y III'!AJ274</f>
        <v>0</v>
      </c>
      <c r="G257" s="42">
        <f t="shared" si="106"/>
        <v>0</v>
      </c>
      <c r="H257" s="9">
        <f>+'0BJ PROGR. I-II Y III'!AL274</f>
        <v>0</v>
      </c>
      <c r="I257" s="42">
        <f t="shared" si="107"/>
        <v>0</v>
      </c>
      <c r="J257" s="9">
        <f t="shared" si="108"/>
        <v>0</v>
      </c>
      <c r="K257" s="42">
        <f t="shared" si="109"/>
        <v>0</v>
      </c>
      <c r="L257" s="172"/>
    </row>
    <row r="258" spans="1:12" ht="15" customHeight="1" x14ac:dyDescent="0.2">
      <c r="A258" s="10" t="s">
        <v>821</v>
      </c>
      <c r="B258" s="10"/>
      <c r="C258" s="4" t="s">
        <v>822</v>
      </c>
      <c r="D258" s="9">
        <f>+'0BJ PROGR. I-II Y III'!O275</f>
        <v>0</v>
      </c>
      <c r="E258" s="42">
        <f t="shared" si="105"/>
        <v>0</v>
      </c>
      <c r="F258" s="9">
        <f>+'0BJ PROGR. I-II Y III'!AJ275</f>
        <v>5202600</v>
      </c>
      <c r="G258" s="42">
        <f t="shared" si="106"/>
        <v>1.2937010944739391E-3</v>
      </c>
      <c r="H258" s="9">
        <f>+'0BJ PROGR. I-II Y III'!AL275</f>
        <v>1640000</v>
      </c>
      <c r="I258" s="42">
        <f t="shared" si="107"/>
        <v>4.0780951734464691E-4</v>
      </c>
      <c r="J258" s="9">
        <f t="shared" si="108"/>
        <v>6842600</v>
      </c>
      <c r="K258" s="42">
        <f t="shared" si="109"/>
        <v>1.7015106118185861E-3</v>
      </c>
      <c r="L258" s="172"/>
    </row>
    <row r="259" spans="1:12" ht="15" customHeight="1" x14ac:dyDescent="0.2">
      <c r="A259" s="10"/>
      <c r="B259" s="10"/>
      <c r="C259" s="12"/>
      <c r="D259" s="9"/>
      <c r="F259" s="9"/>
      <c r="H259" s="9"/>
      <c r="J259" s="9"/>
      <c r="L259" s="172"/>
    </row>
    <row r="260" spans="1:12" ht="15" customHeight="1" x14ac:dyDescent="0.2">
      <c r="A260" s="5" t="s">
        <v>823</v>
      </c>
      <c r="B260" s="5"/>
      <c r="C260" s="8" t="s">
        <v>824</v>
      </c>
      <c r="D260" s="32">
        <f t="shared" ref="D260:K260" si="110">+D261+D268</f>
        <v>23000000</v>
      </c>
      <c r="E260" s="43">
        <f t="shared" si="110"/>
        <v>5.7192798164188282E-3</v>
      </c>
      <c r="F260" s="32">
        <f t="shared" si="110"/>
        <v>0</v>
      </c>
      <c r="G260" s="43">
        <f t="shared" si="110"/>
        <v>0</v>
      </c>
      <c r="H260" s="32">
        <f t="shared" si="110"/>
        <v>7500000</v>
      </c>
      <c r="I260" s="43">
        <f t="shared" si="110"/>
        <v>1.8649825488322267E-3</v>
      </c>
      <c r="J260" s="32">
        <f t="shared" si="110"/>
        <v>30500000</v>
      </c>
      <c r="K260" s="43">
        <f t="shared" si="110"/>
        <v>7.5842623652510547E-3</v>
      </c>
      <c r="L260" s="172"/>
    </row>
    <row r="261" spans="1:12" ht="15" customHeight="1" x14ac:dyDescent="0.2">
      <c r="A261" s="10" t="s">
        <v>825</v>
      </c>
      <c r="B261" s="10"/>
      <c r="C261" s="4" t="s">
        <v>826</v>
      </c>
      <c r="D261" s="9">
        <f>+'0BJ PROGR. I-II Y III'!O278</f>
        <v>0</v>
      </c>
      <c r="E261" s="42">
        <f>+D261/$J$353*100%</f>
        <v>0</v>
      </c>
      <c r="F261" s="9">
        <f>+'0BJ PROGR. I-II Y III'!AJ278</f>
        <v>0</v>
      </c>
      <c r="G261" s="42">
        <f>+F261/$J$353*100%</f>
        <v>0</v>
      </c>
      <c r="H261" s="9">
        <f>+'0BJ PROGR. I-II Y III'!AL278</f>
        <v>0</v>
      </c>
      <c r="I261" s="42">
        <f>+H261/$J$353*100%</f>
        <v>0</v>
      </c>
      <c r="J261" s="9">
        <f>+D261+F261+H261</f>
        <v>0</v>
      </c>
      <c r="K261" s="42">
        <f>+E261+G261+I261</f>
        <v>0</v>
      </c>
      <c r="L261" s="172"/>
    </row>
    <row r="262" spans="1:12" ht="15" customHeight="1" x14ac:dyDescent="0.2">
      <c r="A262" s="10"/>
      <c r="B262" s="10"/>
      <c r="D262" s="9"/>
      <c r="F262" s="9"/>
      <c r="H262" s="9"/>
      <c r="J262" s="9"/>
      <c r="L262" s="172"/>
    </row>
    <row r="263" spans="1:12" ht="15" customHeight="1" x14ac:dyDescent="0.2">
      <c r="A263" s="5" t="s">
        <v>827</v>
      </c>
      <c r="B263" s="5"/>
      <c r="C263" s="8" t="s">
        <v>828</v>
      </c>
      <c r="D263" s="32">
        <f t="shared" ref="D263:K263" si="111">SUM(D264:D266)</f>
        <v>0</v>
      </c>
      <c r="E263" s="43">
        <f t="shared" si="111"/>
        <v>0</v>
      </c>
      <c r="F263" s="32">
        <f t="shared" si="111"/>
        <v>0</v>
      </c>
      <c r="G263" s="43">
        <f t="shared" si="111"/>
        <v>0</v>
      </c>
      <c r="H263" s="32">
        <f t="shared" si="111"/>
        <v>0</v>
      </c>
      <c r="I263" s="43">
        <f t="shared" si="111"/>
        <v>0</v>
      </c>
      <c r="J263" s="32">
        <f t="shared" si="111"/>
        <v>0</v>
      </c>
      <c r="K263" s="43">
        <f t="shared" si="111"/>
        <v>0</v>
      </c>
      <c r="L263" s="172"/>
    </row>
    <row r="264" spans="1:12" ht="15" customHeight="1" x14ac:dyDescent="0.2">
      <c r="A264" s="10" t="s">
        <v>829</v>
      </c>
      <c r="B264" s="10"/>
      <c r="C264" s="4" t="s">
        <v>830</v>
      </c>
      <c r="D264" s="9">
        <f>+'0BJ PROGR. I-II Y III'!O281</f>
        <v>0</v>
      </c>
      <c r="E264" s="42">
        <f>+D264/$J$353*100%</f>
        <v>0</v>
      </c>
      <c r="F264" s="9">
        <f>+'0BJ PROGR. I-II Y III'!AJ281</f>
        <v>0</v>
      </c>
      <c r="G264" s="42">
        <f>+F264/$J$353*100%</f>
        <v>0</v>
      </c>
      <c r="H264" s="9">
        <f>+'0BJ PROGR. I-II Y III'!AL281</f>
        <v>0</v>
      </c>
      <c r="I264" s="42">
        <f>+H264/$J$353*100%</f>
        <v>0</v>
      </c>
      <c r="J264" s="9">
        <f t="shared" ref="J264:K266" si="112">+D264+F264+H264</f>
        <v>0</v>
      </c>
      <c r="K264" s="42">
        <f t="shared" si="112"/>
        <v>0</v>
      </c>
      <c r="L264" s="172"/>
    </row>
    <row r="265" spans="1:12" ht="15" customHeight="1" x14ac:dyDescent="0.2">
      <c r="A265" s="10" t="s">
        <v>831</v>
      </c>
      <c r="B265" s="10"/>
      <c r="C265" s="4" t="s">
        <v>832</v>
      </c>
      <c r="D265" s="9">
        <f>+'0BJ PROGR. I-II Y III'!O282</f>
        <v>0</v>
      </c>
      <c r="E265" s="42">
        <f>+D265/$J$353*100%</f>
        <v>0</v>
      </c>
      <c r="F265" s="9">
        <f>+'0BJ PROGR. I-II Y III'!AJ282</f>
        <v>0</v>
      </c>
      <c r="G265" s="42">
        <f>+F265/$J$353*100%</f>
        <v>0</v>
      </c>
      <c r="H265" s="9">
        <f>+'0BJ PROGR. I-II Y III'!AL282</f>
        <v>0</v>
      </c>
      <c r="I265" s="42">
        <f>+H265/$J$353*100%</f>
        <v>0</v>
      </c>
      <c r="J265" s="9">
        <f t="shared" si="112"/>
        <v>0</v>
      </c>
      <c r="K265" s="42">
        <f t="shared" si="112"/>
        <v>0</v>
      </c>
      <c r="L265" s="172"/>
    </row>
    <row r="266" spans="1:12" ht="15" customHeight="1" x14ac:dyDescent="0.2">
      <c r="A266" s="10" t="s">
        <v>833</v>
      </c>
      <c r="B266" s="10"/>
      <c r="C266" s="4" t="s">
        <v>834</v>
      </c>
      <c r="D266" s="9">
        <f>+'0BJ PROGR. I-II Y III'!O283</f>
        <v>0</v>
      </c>
      <c r="E266" s="42">
        <f>+D266/$J$353*100%</f>
        <v>0</v>
      </c>
      <c r="F266" s="9">
        <f>+'0BJ PROGR. I-II Y III'!AJ283</f>
        <v>0</v>
      </c>
      <c r="G266" s="42">
        <f>+F266/$J$353*100%</f>
        <v>0</v>
      </c>
      <c r="H266" s="9">
        <f>+'0BJ PROGR. I-II Y III'!AL283</f>
        <v>0</v>
      </c>
      <c r="I266" s="42">
        <f>+H266/$J$353*100%</f>
        <v>0</v>
      </c>
      <c r="J266" s="9">
        <f t="shared" si="112"/>
        <v>0</v>
      </c>
      <c r="K266" s="42">
        <f t="shared" si="112"/>
        <v>0</v>
      </c>
      <c r="L266" s="172"/>
    </row>
    <row r="267" spans="1:12" ht="15" customHeight="1" x14ac:dyDescent="0.2">
      <c r="D267" s="9"/>
      <c r="F267" s="9"/>
      <c r="H267" s="9"/>
      <c r="J267" s="9"/>
      <c r="L267" s="172"/>
    </row>
    <row r="268" spans="1:12" ht="15" customHeight="1" x14ac:dyDescent="0.2">
      <c r="A268" s="5" t="s">
        <v>823</v>
      </c>
      <c r="B268" s="5"/>
      <c r="C268" s="8" t="s">
        <v>824</v>
      </c>
      <c r="D268" s="32">
        <f t="shared" ref="D268:K268" si="113">SUM(D269:D271)</f>
        <v>23000000</v>
      </c>
      <c r="E268" s="43">
        <f t="shared" si="113"/>
        <v>5.7192798164188282E-3</v>
      </c>
      <c r="F268" s="32">
        <f t="shared" si="113"/>
        <v>0</v>
      </c>
      <c r="G268" s="43">
        <f t="shared" si="113"/>
        <v>0</v>
      </c>
      <c r="H268" s="32">
        <f t="shared" si="113"/>
        <v>7500000</v>
      </c>
      <c r="I268" s="43">
        <f t="shared" si="113"/>
        <v>1.8649825488322267E-3</v>
      </c>
      <c r="J268" s="32">
        <f t="shared" si="113"/>
        <v>30500000</v>
      </c>
      <c r="K268" s="43">
        <f t="shared" si="113"/>
        <v>7.5842623652510547E-3</v>
      </c>
      <c r="L268" s="172"/>
    </row>
    <row r="269" spans="1:12" ht="15" customHeight="1" x14ac:dyDescent="0.2">
      <c r="A269" s="10" t="s">
        <v>835</v>
      </c>
      <c r="B269" s="10"/>
      <c r="C269" s="4" t="s">
        <v>836</v>
      </c>
      <c r="D269" s="9">
        <f>+'0BJ PROGR. I-II Y III'!O287</f>
        <v>0</v>
      </c>
      <c r="E269" s="42">
        <f>+D269/$J$353*100%</f>
        <v>0</v>
      </c>
      <c r="F269" s="9">
        <f>+'0BJ PROGR. I-II Y III'!AJ287</f>
        <v>0</v>
      </c>
      <c r="G269" s="42">
        <f>+F269/$J$353*100%</f>
        <v>0</v>
      </c>
      <c r="H269" s="9">
        <f>+'0BJ PROGR. I-II Y III'!AL287</f>
        <v>0</v>
      </c>
      <c r="I269" s="42">
        <f>+H269/$J$353*100%</f>
        <v>0</v>
      </c>
      <c r="J269" s="9">
        <f t="shared" ref="J269:K271" si="114">+D269+F269+H269</f>
        <v>0</v>
      </c>
      <c r="K269" s="42">
        <f t="shared" si="114"/>
        <v>0</v>
      </c>
      <c r="L269" s="172"/>
    </row>
    <row r="270" spans="1:12" ht="15" customHeight="1" x14ac:dyDescent="0.2">
      <c r="A270" s="10" t="s">
        <v>837</v>
      </c>
      <c r="B270" s="10"/>
      <c r="C270" s="4" t="s">
        <v>838</v>
      </c>
      <c r="D270" s="9">
        <f>+'0BJ PROGR. I-II Y III'!O288</f>
        <v>23000000</v>
      </c>
      <c r="E270" s="42">
        <f>+D270/$J$353*100%</f>
        <v>5.7192798164188282E-3</v>
      </c>
      <c r="F270" s="9">
        <f>+'0BJ PROGR. I-II Y III'!AJ288</f>
        <v>0</v>
      </c>
      <c r="G270" s="42">
        <f>+F270/$J$353*100%</f>
        <v>0</v>
      </c>
      <c r="H270" s="9">
        <f>+'0BJ PROGR. I-II Y III'!AL288</f>
        <v>7500000</v>
      </c>
      <c r="I270" s="42">
        <f>+H270/$J$353*100%</f>
        <v>1.8649825488322267E-3</v>
      </c>
      <c r="J270" s="9">
        <f t="shared" si="114"/>
        <v>30500000</v>
      </c>
      <c r="K270" s="42">
        <f t="shared" si="114"/>
        <v>7.5842623652510547E-3</v>
      </c>
      <c r="L270" s="172"/>
    </row>
    <row r="271" spans="1:12" ht="15" customHeight="1" x14ac:dyDescent="0.2">
      <c r="A271" s="10" t="s">
        <v>839</v>
      </c>
      <c r="B271" s="10"/>
      <c r="C271" s="4" t="s">
        <v>840</v>
      </c>
      <c r="D271" s="9">
        <f>+'0BJ PROGR. I-II Y III'!O289</f>
        <v>0</v>
      </c>
      <c r="E271" s="42">
        <f>+D271/$J$353*100%</f>
        <v>0</v>
      </c>
      <c r="F271" s="9">
        <f>+'0BJ PROGR. I-II Y III'!AJ289</f>
        <v>0</v>
      </c>
      <c r="G271" s="42">
        <f>+F271/$J$353*100%</f>
        <v>0</v>
      </c>
      <c r="H271" s="9">
        <f>+'0BJ PROGR. I-II Y III'!AL289</f>
        <v>0</v>
      </c>
      <c r="I271" s="42">
        <f>+H271/$J$353*100%</f>
        <v>0</v>
      </c>
      <c r="J271" s="9">
        <f t="shared" si="114"/>
        <v>0</v>
      </c>
      <c r="K271" s="42">
        <f t="shared" si="114"/>
        <v>0</v>
      </c>
      <c r="L271" s="172"/>
    </row>
    <row r="272" spans="1:12" ht="15" customHeight="1" x14ac:dyDescent="0.2">
      <c r="A272" s="10"/>
      <c r="B272" s="10"/>
      <c r="D272" s="9"/>
      <c r="F272" s="9"/>
      <c r="H272" s="9"/>
      <c r="J272" s="9"/>
      <c r="L272" s="172"/>
    </row>
    <row r="273" spans="1:12" ht="15" customHeight="1" x14ac:dyDescent="0.2">
      <c r="A273" s="10"/>
      <c r="B273" s="10"/>
      <c r="D273" s="9"/>
      <c r="F273" s="9"/>
      <c r="H273" s="9"/>
      <c r="J273" s="9"/>
      <c r="L273" s="172"/>
    </row>
    <row r="274" spans="1:12" ht="15" customHeight="1" x14ac:dyDescent="0.2">
      <c r="A274" s="5">
        <v>7</v>
      </c>
      <c r="B274" s="5"/>
      <c r="C274" s="8" t="s">
        <v>167</v>
      </c>
      <c r="D274" s="32">
        <f t="shared" ref="D274:K274" si="115">+D276+D285+D287+D292+D295</f>
        <v>0</v>
      </c>
      <c r="E274" s="43">
        <f t="shared" si="115"/>
        <v>0</v>
      </c>
      <c r="F274" s="32">
        <f t="shared" si="115"/>
        <v>0</v>
      </c>
      <c r="G274" s="43">
        <f t="shared" si="115"/>
        <v>0</v>
      </c>
      <c r="H274" s="32">
        <f t="shared" si="115"/>
        <v>0</v>
      </c>
      <c r="I274" s="43">
        <f t="shared" si="115"/>
        <v>0</v>
      </c>
      <c r="J274" s="32">
        <f t="shared" si="115"/>
        <v>0</v>
      </c>
      <c r="K274" s="43">
        <f t="shared" si="115"/>
        <v>0</v>
      </c>
      <c r="L274" s="172"/>
    </row>
    <row r="275" spans="1:12" ht="15" customHeight="1" x14ac:dyDescent="0.2">
      <c r="A275" s="10"/>
      <c r="B275" s="10"/>
      <c r="D275" s="9"/>
      <c r="F275" s="9"/>
      <c r="H275" s="9"/>
      <c r="J275" s="9"/>
      <c r="L275" s="172"/>
    </row>
    <row r="276" spans="1:12" ht="15" customHeight="1" x14ac:dyDescent="0.2">
      <c r="A276" s="5" t="s">
        <v>841</v>
      </c>
      <c r="B276" s="5"/>
      <c r="C276" s="8" t="s">
        <v>842</v>
      </c>
      <c r="D276" s="32">
        <f t="shared" ref="D276:K276" si="116">SUM(D277:D283)</f>
        <v>0</v>
      </c>
      <c r="E276" s="43">
        <f t="shared" si="116"/>
        <v>0</v>
      </c>
      <c r="F276" s="32">
        <f t="shared" si="116"/>
        <v>0</v>
      </c>
      <c r="G276" s="43">
        <f t="shared" si="116"/>
        <v>0</v>
      </c>
      <c r="H276" s="32">
        <f t="shared" si="116"/>
        <v>0</v>
      </c>
      <c r="I276" s="43">
        <f t="shared" si="116"/>
        <v>0</v>
      </c>
      <c r="J276" s="32">
        <f t="shared" si="116"/>
        <v>0</v>
      </c>
      <c r="K276" s="43">
        <f t="shared" si="116"/>
        <v>0</v>
      </c>
      <c r="L276" s="172"/>
    </row>
    <row r="277" spans="1:12" ht="15" customHeight="1" x14ac:dyDescent="0.2">
      <c r="A277" s="10" t="s">
        <v>843</v>
      </c>
      <c r="B277" s="10"/>
      <c r="C277" s="4" t="s">
        <v>844</v>
      </c>
      <c r="D277" s="9">
        <f>+'0BJ PROGR. I-II Y III'!O295</f>
        <v>0</v>
      </c>
      <c r="E277" s="42">
        <f t="shared" ref="E277:E283" si="117">+D277/$J$353*100%</f>
        <v>0</v>
      </c>
      <c r="F277" s="9">
        <f>+'0BJ PROGR. I-II Y III'!AJ295</f>
        <v>0</v>
      </c>
      <c r="G277" s="42">
        <f t="shared" ref="G277:G283" si="118">+F277/$J$353*100%</f>
        <v>0</v>
      </c>
      <c r="H277" s="9">
        <f>+'0BJ PROGR. I-II Y III'!AL295</f>
        <v>0</v>
      </c>
      <c r="I277" s="42">
        <f t="shared" ref="I277:I283" si="119">+H277/$J$353*100%</f>
        <v>0</v>
      </c>
      <c r="J277" s="9">
        <f t="shared" ref="J277:J283" si="120">+D277+F277+H277</f>
        <v>0</v>
      </c>
      <c r="K277" s="42">
        <f t="shared" ref="K277:K283" si="121">+E277+G277+I277</f>
        <v>0</v>
      </c>
      <c r="L277" s="172"/>
    </row>
    <row r="278" spans="1:12" ht="15" customHeight="1" x14ac:dyDescent="0.2">
      <c r="A278" s="10" t="s">
        <v>845</v>
      </c>
      <c r="B278" s="10"/>
      <c r="C278" s="4" t="s">
        <v>846</v>
      </c>
      <c r="D278" s="9">
        <f>+'0BJ PROGR. I-II Y III'!O296</f>
        <v>0</v>
      </c>
      <c r="E278" s="42">
        <f t="shared" si="117"/>
        <v>0</v>
      </c>
      <c r="F278" s="9">
        <f>+'0BJ PROGR. I-II Y III'!AJ296</f>
        <v>0</v>
      </c>
      <c r="G278" s="42">
        <f t="shared" si="118"/>
        <v>0</v>
      </c>
      <c r="H278" s="9">
        <f>+'0BJ PROGR. I-II Y III'!AL296</f>
        <v>0</v>
      </c>
      <c r="I278" s="42">
        <f t="shared" si="119"/>
        <v>0</v>
      </c>
      <c r="J278" s="9">
        <f t="shared" si="120"/>
        <v>0</v>
      </c>
      <c r="K278" s="42">
        <f t="shared" si="121"/>
        <v>0</v>
      </c>
      <c r="L278" s="172"/>
    </row>
    <row r="279" spans="1:12" ht="15" customHeight="1" x14ac:dyDescent="0.2">
      <c r="A279" s="10" t="s">
        <v>847</v>
      </c>
      <c r="B279" s="10"/>
      <c r="C279" s="4" t="s">
        <v>848</v>
      </c>
      <c r="D279" s="9">
        <f>+'0BJ PROGR. I-II Y III'!O298</f>
        <v>0</v>
      </c>
      <c r="E279" s="42">
        <f t="shared" si="117"/>
        <v>0</v>
      </c>
      <c r="F279" s="9">
        <f>+'0BJ PROGR. I-II Y III'!AJ298</f>
        <v>0</v>
      </c>
      <c r="G279" s="42">
        <f t="shared" si="118"/>
        <v>0</v>
      </c>
      <c r="H279" s="9">
        <f>+'0BJ PROGR. I-II Y III'!AL298</f>
        <v>0</v>
      </c>
      <c r="I279" s="42">
        <f t="shared" si="119"/>
        <v>0</v>
      </c>
      <c r="J279" s="9">
        <f t="shared" si="120"/>
        <v>0</v>
      </c>
      <c r="K279" s="42">
        <f t="shared" si="121"/>
        <v>0</v>
      </c>
      <c r="L279" s="172"/>
    </row>
    <row r="280" spans="1:12" ht="15" customHeight="1" x14ac:dyDescent="0.2">
      <c r="A280" s="10" t="s">
        <v>849</v>
      </c>
      <c r="B280" s="10"/>
      <c r="C280" s="4" t="s">
        <v>850</v>
      </c>
      <c r="D280" s="9">
        <f>+'0BJ PROGR. I-II Y III'!O299</f>
        <v>0</v>
      </c>
      <c r="E280" s="42">
        <f t="shared" si="117"/>
        <v>0</v>
      </c>
      <c r="F280" s="9">
        <f>+'0BJ PROGR. I-II Y III'!AJ299</f>
        <v>0</v>
      </c>
      <c r="G280" s="42">
        <f t="shared" si="118"/>
        <v>0</v>
      </c>
      <c r="H280" s="9">
        <f>+'0BJ PROGR. I-II Y III'!AL299</f>
        <v>0</v>
      </c>
      <c r="I280" s="42">
        <f t="shared" si="119"/>
        <v>0</v>
      </c>
      <c r="J280" s="9">
        <f t="shared" si="120"/>
        <v>0</v>
      </c>
      <c r="K280" s="42">
        <f t="shared" si="121"/>
        <v>0</v>
      </c>
      <c r="L280" s="172"/>
    </row>
    <row r="281" spans="1:12" ht="15" customHeight="1" x14ac:dyDescent="0.2">
      <c r="A281" s="10" t="s">
        <v>851</v>
      </c>
      <c r="B281" s="10"/>
      <c r="C281" s="4" t="s">
        <v>852</v>
      </c>
      <c r="D281" s="9">
        <f>+'0BJ PROGR. I-II Y III'!O300</f>
        <v>0</v>
      </c>
      <c r="E281" s="42">
        <f t="shared" si="117"/>
        <v>0</v>
      </c>
      <c r="F281" s="9">
        <f>+'0BJ PROGR. I-II Y III'!AJ300</f>
        <v>0</v>
      </c>
      <c r="G281" s="42">
        <f t="shared" si="118"/>
        <v>0</v>
      </c>
      <c r="H281" s="9">
        <f>+'0BJ PROGR. I-II Y III'!AL300</f>
        <v>0</v>
      </c>
      <c r="I281" s="42">
        <f t="shared" si="119"/>
        <v>0</v>
      </c>
      <c r="J281" s="9">
        <f t="shared" si="120"/>
        <v>0</v>
      </c>
      <c r="K281" s="42">
        <f t="shared" si="121"/>
        <v>0</v>
      </c>
      <c r="L281" s="172"/>
    </row>
    <row r="282" spans="1:12" ht="15" customHeight="1" x14ac:dyDescent="0.2">
      <c r="A282" s="10" t="s">
        <v>853</v>
      </c>
      <c r="B282" s="10"/>
      <c r="C282" s="4" t="s">
        <v>854</v>
      </c>
      <c r="D282" s="9">
        <f>+'0BJ PROGR. I-II Y III'!O301</f>
        <v>0</v>
      </c>
      <c r="E282" s="42">
        <f t="shared" si="117"/>
        <v>0</v>
      </c>
      <c r="F282" s="9">
        <f>+'0BJ PROGR. I-II Y III'!AJ301</f>
        <v>0</v>
      </c>
      <c r="G282" s="42">
        <f t="shared" si="118"/>
        <v>0</v>
      </c>
      <c r="H282" s="9">
        <f>+'0BJ PROGR. I-II Y III'!AL301</f>
        <v>0</v>
      </c>
      <c r="I282" s="42">
        <f t="shared" si="119"/>
        <v>0</v>
      </c>
      <c r="J282" s="9">
        <f t="shared" si="120"/>
        <v>0</v>
      </c>
      <c r="K282" s="42">
        <f t="shared" si="121"/>
        <v>0</v>
      </c>
      <c r="L282" s="172"/>
    </row>
    <row r="283" spans="1:12" ht="15" customHeight="1" x14ac:dyDescent="0.2">
      <c r="A283" s="10" t="s">
        <v>855</v>
      </c>
      <c r="B283" s="10"/>
      <c r="C283" s="4" t="s">
        <v>856</v>
      </c>
      <c r="D283" s="9">
        <f>+'0BJ PROGR. I-II Y III'!O302</f>
        <v>0</v>
      </c>
      <c r="E283" s="42">
        <f t="shared" si="117"/>
        <v>0</v>
      </c>
      <c r="F283" s="9">
        <f>+'0BJ PROGR. I-II Y III'!AJ302</f>
        <v>0</v>
      </c>
      <c r="G283" s="42">
        <f t="shared" si="118"/>
        <v>0</v>
      </c>
      <c r="H283" s="9">
        <f>+'0BJ PROGR. I-II Y III'!AL302</f>
        <v>0</v>
      </c>
      <c r="I283" s="42">
        <f t="shared" si="119"/>
        <v>0</v>
      </c>
      <c r="J283" s="9">
        <f t="shared" si="120"/>
        <v>0</v>
      </c>
      <c r="K283" s="42">
        <f t="shared" si="121"/>
        <v>0</v>
      </c>
      <c r="L283" s="172"/>
    </row>
    <row r="284" spans="1:12" ht="15" customHeight="1" x14ac:dyDescent="0.2">
      <c r="A284" s="10"/>
      <c r="B284" s="10"/>
      <c r="D284" s="9"/>
      <c r="F284" s="9"/>
      <c r="H284" s="9"/>
      <c r="J284" s="9"/>
      <c r="L284" s="172"/>
    </row>
    <row r="285" spans="1:12" ht="15" customHeight="1" x14ac:dyDescent="0.2">
      <c r="A285" s="5" t="s">
        <v>857</v>
      </c>
      <c r="B285" s="5"/>
      <c r="C285" s="8" t="s">
        <v>858</v>
      </c>
      <c r="D285" s="32">
        <f t="shared" ref="D285:K285" si="122">SUM(D286)</f>
        <v>0</v>
      </c>
      <c r="E285" s="43">
        <f t="shared" si="122"/>
        <v>0</v>
      </c>
      <c r="F285" s="32">
        <f t="shared" si="122"/>
        <v>0</v>
      </c>
      <c r="G285" s="43">
        <f t="shared" si="122"/>
        <v>0</v>
      </c>
      <c r="H285" s="32">
        <f t="shared" si="122"/>
        <v>0</v>
      </c>
      <c r="I285" s="43">
        <f t="shared" si="122"/>
        <v>0</v>
      </c>
      <c r="J285" s="32">
        <f t="shared" si="122"/>
        <v>0</v>
      </c>
      <c r="K285" s="43">
        <f t="shared" si="122"/>
        <v>0</v>
      </c>
      <c r="L285" s="172"/>
    </row>
    <row r="286" spans="1:12" ht="15" customHeight="1" x14ac:dyDescent="0.2">
      <c r="A286" s="10" t="s">
        <v>859</v>
      </c>
      <c r="B286" s="10"/>
      <c r="C286" s="4" t="s">
        <v>860</v>
      </c>
      <c r="D286" s="9">
        <f>+'0BJ PROGR. I-II Y III'!O305</f>
        <v>0</v>
      </c>
      <c r="E286" s="42">
        <f>+D286/$J$353*100%</f>
        <v>0</v>
      </c>
      <c r="F286" s="9">
        <f>+'0BJ PROGR. I-II Y III'!AJ305</f>
        <v>0</v>
      </c>
      <c r="G286" s="42">
        <f>+F286/$J$353*100%</f>
        <v>0</v>
      </c>
      <c r="H286" s="9">
        <f>+'0BJ PROGR. I-II Y III'!AL305</f>
        <v>0</v>
      </c>
      <c r="I286" s="42">
        <f>+H286/$J$353*100%</f>
        <v>0</v>
      </c>
      <c r="J286" s="9">
        <f>+D286+F286+H286</f>
        <v>0</v>
      </c>
      <c r="K286" s="42">
        <f>+E286+G286+I286</f>
        <v>0</v>
      </c>
      <c r="L286" s="172"/>
    </row>
    <row r="287" spans="1:12" ht="15" customHeight="1" x14ac:dyDescent="0.2">
      <c r="A287" s="5" t="s">
        <v>861</v>
      </c>
      <c r="B287" s="5"/>
      <c r="C287" s="8" t="s">
        <v>862</v>
      </c>
      <c r="D287" s="32">
        <f t="shared" ref="D287:K287" si="123">SUM(D288:D291)</f>
        <v>0</v>
      </c>
      <c r="E287" s="43">
        <f t="shared" si="123"/>
        <v>0</v>
      </c>
      <c r="F287" s="32">
        <f t="shared" si="123"/>
        <v>0</v>
      </c>
      <c r="G287" s="43">
        <f t="shared" si="123"/>
        <v>0</v>
      </c>
      <c r="H287" s="32">
        <f t="shared" si="123"/>
        <v>0</v>
      </c>
      <c r="I287" s="43">
        <f t="shared" si="123"/>
        <v>0</v>
      </c>
      <c r="J287" s="32">
        <f t="shared" si="123"/>
        <v>0</v>
      </c>
      <c r="K287" s="43">
        <f t="shared" si="123"/>
        <v>0</v>
      </c>
      <c r="L287" s="172"/>
    </row>
    <row r="288" spans="1:12" ht="15" customHeight="1" x14ac:dyDescent="0.2">
      <c r="A288" s="10" t="s">
        <v>863</v>
      </c>
      <c r="B288" s="10"/>
      <c r="C288" s="4" t="s">
        <v>864</v>
      </c>
      <c r="D288" s="9">
        <f>+'0BJ PROGR. I-II Y III'!O307</f>
        <v>0</v>
      </c>
      <c r="E288" s="42">
        <f>+D288/$J$353*100%</f>
        <v>0</v>
      </c>
      <c r="F288" s="9">
        <f>+'0BJ PROGR. I-II Y III'!AJ307</f>
        <v>0</v>
      </c>
      <c r="G288" s="42">
        <f>+F288/$J$353*100%</f>
        <v>0</v>
      </c>
      <c r="H288" s="9">
        <f>+'0BJ PROGR. I-II Y III'!AL307</f>
        <v>0</v>
      </c>
      <c r="I288" s="42">
        <f>+H288/$J$353*100%</f>
        <v>0</v>
      </c>
      <c r="J288" s="9">
        <f t="shared" ref="J288:K291" si="124">+D288+F288+H288</f>
        <v>0</v>
      </c>
      <c r="K288" s="42">
        <f t="shared" si="124"/>
        <v>0</v>
      </c>
      <c r="L288" s="172"/>
    </row>
    <row r="289" spans="1:12" ht="15" customHeight="1" x14ac:dyDescent="0.2">
      <c r="A289" s="10" t="s">
        <v>865</v>
      </c>
      <c r="B289" s="10"/>
      <c r="C289" s="4" t="s">
        <v>866</v>
      </c>
      <c r="D289" s="9">
        <f>+'0BJ PROGR. I-II Y III'!O308</f>
        <v>0</v>
      </c>
      <c r="E289" s="42">
        <f>+D289/$J$353*100%</f>
        <v>0</v>
      </c>
      <c r="F289" s="9">
        <f>+'0BJ PROGR. I-II Y III'!AJ308</f>
        <v>0</v>
      </c>
      <c r="G289" s="42">
        <f>+F289/$J$353*100%</f>
        <v>0</v>
      </c>
      <c r="H289" s="9">
        <f>+'0BJ PROGR. I-II Y III'!AL308</f>
        <v>0</v>
      </c>
      <c r="I289" s="42">
        <f>+H289/$J$353*100%</f>
        <v>0</v>
      </c>
      <c r="J289" s="9">
        <f t="shared" si="124"/>
        <v>0</v>
      </c>
      <c r="K289" s="42">
        <f t="shared" si="124"/>
        <v>0</v>
      </c>
      <c r="L289" s="172"/>
    </row>
    <row r="290" spans="1:12" ht="15" customHeight="1" x14ac:dyDescent="0.2">
      <c r="A290" s="10" t="s">
        <v>867</v>
      </c>
      <c r="B290" s="10"/>
      <c r="C290" s="4" t="s">
        <v>868</v>
      </c>
      <c r="D290" s="9">
        <f>+'0BJ PROGR. I-II Y III'!O309</f>
        <v>0</v>
      </c>
      <c r="E290" s="42">
        <f>+D290/$J$353*100%</f>
        <v>0</v>
      </c>
      <c r="F290" s="9">
        <f>+'0BJ PROGR. I-II Y III'!AJ309</f>
        <v>0</v>
      </c>
      <c r="G290" s="42">
        <f>+F290/$J$353*100%</f>
        <v>0</v>
      </c>
      <c r="H290" s="9">
        <f>+'0BJ PROGR. I-II Y III'!AL309</f>
        <v>0</v>
      </c>
      <c r="I290" s="42">
        <f>+H290/$J$353*100%</f>
        <v>0</v>
      </c>
      <c r="J290" s="9">
        <f t="shared" si="124"/>
        <v>0</v>
      </c>
      <c r="K290" s="42">
        <f t="shared" si="124"/>
        <v>0</v>
      </c>
      <c r="L290" s="172"/>
    </row>
    <row r="291" spans="1:12" ht="15" customHeight="1" x14ac:dyDescent="0.2">
      <c r="A291" s="10" t="s">
        <v>869</v>
      </c>
      <c r="B291" s="10"/>
      <c r="C291" s="4" t="s">
        <v>870</v>
      </c>
      <c r="D291" s="9">
        <f>+'0BJ PROGR. I-II Y III'!O310</f>
        <v>0</v>
      </c>
      <c r="E291" s="42">
        <f>+D291/$J$353*100%</f>
        <v>0</v>
      </c>
      <c r="F291" s="9">
        <f>+'0BJ PROGR. I-II Y III'!AJ310</f>
        <v>0</v>
      </c>
      <c r="G291" s="42">
        <f>+F291/$J$353*100%</f>
        <v>0</v>
      </c>
      <c r="H291" s="9">
        <f>+'0BJ PROGR. I-II Y III'!AL310</f>
        <v>0</v>
      </c>
      <c r="I291" s="42">
        <f>+H291/$J$353*100%</f>
        <v>0</v>
      </c>
      <c r="J291" s="9">
        <f t="shared" si="124"/>
        <v>0</v>
      </c>
      <c r="K291" s="42">
        <f t="shared" si="124"/>
        <v>0</v>
      </c>
      <c r="L291" s="172"/>
    </row>
    <row r="292" spans="1:12" ht="15" customHeight="1" x14ac:dyDescent="0.2">
      <c r="A292" s="5" t="s">
        <v>871</v>
      </c>
      <c r="B292" s="5"/>
      <c r="C292" s="8" t="s">
        <v>872</v>
      </c>
      <c r="D292" s="32">
        <f t="shared" ref="D292:K292" si="125">+D293</f>
        <v>0</v>
      </c>
      <c r="E292" s="43">
        <f t="shared" si="125"/>
        <v>0</v>
      </c>
      <c r="F292" s="32">
        <f t="shared" si="125"/>
        <v>0</v>
      </c>
      <c r="G292" s="43">
        <f t="shared" si="125"/>
        <v>0</v>
      </c>
      <c r="H292" s="32">
        <f t="shared" si="125"/>
        <v>0</v>
      </c>
      <c r="I292" s="43">
        <f t="shared" si="125"/>
        <v>0</v>
      </c>
      <c r="J292" s="32">
        <f t="shared" si="125"/>
        <v>0</v>
      </c>
      <c r="K292" s="43">
        <f t="shared" si="125"/>
        <v>0</v>
      </c>
      <c r="L292" s="172"/>
    </row>
    <row r="293" spans="1:12" ht="15" customHeight="1" x14ac:dyDescent="0.2">
      <c r="A293" s="10" t="s">
        <v>873</v>
      </c>
      <c r="B293" s="10"/>
      <c r="C293" s="4" t="s">
        <v>874</v>
      </c>
      <c r="D293" s="9">
        <f>+'0BJ PROGR. I-II Y III'!O312</f>
        <v>0</v>
      </c>
      <c r="E293" s="42">
        <f>+D293/$J$353*100%</f>
        <v>0</v>
      </c>
      <c r="F293" s="9">
        <f>+'0BJ PROGR. I-II Y III'!AJ312</f>
        <v>0</v>
      </c>
      <c r="G293" s="42">
        <f>+F293/$J$353*100%</f>
        <v>0</v>
      </c>
      <c r="H293" s="9">
        <v>0</v>
      </c>
      <c r="I293" s="42">
        <f>+H293/$J$353*100%</f>
        <v>0</v>
      </c>
      <c r="J293" s="9">
        <f>+D293+F293+H293</f>
        <v>0</v>
      </c>
      <c r="K293" s="42">
        <f>+E293+G293+I293</f>
        <v>0</v>
      </c>
      <c r="L293" s="172"/>
    </row>
    <row r="294" spans="1:12" ht="15" customHeight="1" x14ac:dyDescent="0.2">
      <c r="A294" s="10"/>
      <c r="B294" s="10"/>
      <c r="D294" s="9"/>
      <c r="F294" s="9"/>
      <c r="H294" s="9"/>
      <c r="J294" s="9"/>
      <c r="L294" s="172"/>
    </row>
    <row r="295" spans="1:12" ht="15" customHeight="1" x14ac:dyDescent="0.2">
      <c r="A295" s="5" t="s">
        <v>875</v>
      </c>
      <c r="B295" s="5"/>
      <c r="C295" s="8" t="s">
        <v>876</v>
      </c>
      <c r="D295" s="32">
        <f t="shared" ref="D295:K295" si="126">SUM(D296:D297)</f>
        <v>0</v>
      </c>
      <c r="E295" s="43">
        <f t="shared" si="126"/>
        <v>0</v>
      </c>
      <c r="F295" s="32">
        <f t="shared" si="126"/>
        <v>0</v>
      </c>
      <c r="G295" s="43">
        <f t="shared" si="126"/>
        <v>0</v>
      </c>
      <c r="H295" s="32">
        <f t="shared" si="126"/>
        <v>0</v>
      </c>
      <c r="I295" s="43">
        <f t="shared" si="126"/>
        <v>0</v>
      </c>
      <c r="J295" s="32">
        <f t="shared" si="126"/>
        <v>0</v>
      </c>
      <c r="K295" s="43">
        <f t="shared" si="126"/>
        <v>0</v>
      </c>
      <c r="L295" s="172"/>
    </row>
    <row r="296" spans="1:12" ht="15" customHeight="1" x14ac:dyDescent="0.2">
      <c r="A296" s="10" t="s">
        <v>877</v>
      </c>
      <c r="B296" s="10"/>
      <c r="C296" s="4" t="s">
        <v>878</v>
      </c>
      <c r="D296" s="9">
        <f>+'0BJ PROGR. I-II Y III'!O318</f>
        <v>0</v>
      </c>
      <c r="E296" s="42">
        <f>+D296/$J$353*100%</f>
        <v>0</v>
      </c>
      <c r="F296" s="9">
        <f>+'0BJ PROGR. I-II Y III'!AJ318</f>
        <v>0</v>
      </c>
      <c r="G296" s="42">
        <f>+F296/$J$353*100%</f>
        <v>0</v>
      </c>
      <c r="H296" s="9">
        <f>+'0BJ PROGR. I-II Y III'!AL318</f>
        <v>0</v>
      </c>
      <c r="I296" s="42">
        <f>+H296/$J$353*100%</f>
        <v>0</v>
      </c>
      <c r="J296" s="9">
        <f>+D296+F296+H296</f>
        <v>0</v>
      </c>
      <c r="K296" s="42">
        <f>+E296+G296+I296</f>
        <v>0</v>
      </c>
      <c r="L296" s="172"/>
    </row>
    <row r="297" spans="1:12" ht="15" customHeight="1" x14ac:dyDescent="0.2">
      <c r="A297" s="10" t="s">
        <v>879</v>
      </c>
      <c r="B297" s="10"/>
      <c r="C297" s="4" t="s">
        <v>880</v>
      </c>
      <c r="D297" s="9">
        <f>+'0BJ PROGR. I-II Y III'!O319</f>
        <v>0</v>
      </c>
      <c r="E297" s="42">
        <f>+D297/$J$353*100%</f>
        <v>0</v>
      </c>
      <c r="F297" s="9">
        <f>+'0BJ PROGR. I-II Y III'!AJ319</f>
        <v>0</v>
      </c>
      <c r="G297" s="42">
        <f>+F297/$J$353*100%</f>
        <v>0</v>
      </c>
      <c r="H297" s="9">
        <f>+'0BJ PROGR. I-II Y III'!AL319</f>
        <v>0</v>
      </c>
      <c r="I297" s="42">
        <f>+H297/$J$353*100%</f>
        <v>0</v>
      </c>
      <c r="J297" s="9">
        <f>+D297+F297+H297</f>
        <v>0</v>
      </c>
      <c r="K297" s="42">
        <f>+E297+G297+I297</f>
        <v>0</v>
      </c>
      <c r="L297" s="172"/>
    </row>
    <row r="298" spans="1:12" ht="15" customHeight="1" x14ac:dyDescent="0.2">
      <c r="A298" s="5"/>
      <c r="B298" s="5"/>
      <c r="D298" s="9"/>
      <c r="F298" s="9"/>
      <c r="H298" s="9"/>
      <c r="J298" s="9"/>
      <c r="L298" s="172"/>
    </row>
    <row r="299" spans="1:12" ht="15" customHeight="1" x14ac:dyDescent="0.2">
      <c r="A299" s="5">
        <v>4</v>
      </c>
      <c r="B299" s="5"/>
      <c r="C299" s="8" t="s">
        <v>881</v>
      </c>
      <c r="D299" s="32">
        <f t="shared" ref="D299:K299" si="127">+D301+D311+D343</f>
        <v>0</v>
      </c>
      <c r="E299" s="43">
        <f t="shared" si="127"/>
        <v>0</v>
      </c>
      <c r="F299" s="32">
        <f t="shared" si="127"/>
        <v>0</v>
      </c>
      <c r="G299" s="43">
        <f t="shared" si="127"/>
        <v>0</v>
      </c>
      <c r="H299" s="32">
        <f t="shared" si="127"/>
        <v>0</v>
      </c>
      <c r="I299" s="43">
        <f t="shared" si="127"/>
        <v>0</v>
      </c>
      <c r="J299" s="32">
        <f t="shared" si="127"/>
        <v>0</v>
      </c>
      <c r="K299" s="43">
        <f t="shared" si="127"/>
        <v>0</v>
      </c>
      <c r="L299" s="172"/>
    </row>
    <row r="300" spans="1:12" ht="15" customHeight="1" x14ac:dyDescent="0.2">
      <c r="A300" s="10"/>
      <c r="B300" s="10"/>
      <c r="D300" s="9"/>
      <c r="F300" s="9"/>
      <c r="H300" s="9"/>
      <c r="J300" s="9"/>
      <c r="L300" s="172"/>
    </row>
    <row r="301" spans="1:12" ht="15" customHeight="1" x14ac:dyDescent="0.2">
      <c r="A301" s="5" t="s">
        <v>882</v>
      </c>
      <c r="B301" s="5"/>
      <c r="C301" s="8" t="s">
        <v>883</v>
      </c>
      <c r="D301" s="32">
        <f t="shared" ref="D301:K301" si="128">SUM(D302:D309)</f>
        <v>0</v>
      </c>
      <c r="E301" s="43">
        <f t="shared" si="128"/>
        <v>0</v>
      </c>
      <c r="F301" s="32">
        <f t="shared" si="128"/>
        <v>0</v>
      </c>
      <c r="G301" s="43">
        <f t="shared" si="128"/>
        <v>0</v>
      </c>
      <c r="H301" s="32">
        <f t="shared" si="128"/>
        <v>0</v>
      </c>
      <c r="I301" s="43">
        <f t="shared" si="128"/>
        <v>0</v>
      </c>
      <c r="J301" s="32">
        <f t="shared" si="128"/>
        <v>0</v>
      </c>
      <c r="K301" s="43">
        <f t="shared" si="128"/>
        <v>0</v>
      </c>
      <c r="L301" s="172"/>
    </row>
    <row r="302" spans="1:12" ht="15" customHeight="1" x14ac:dyDescent="0.2">
      <c r="A302" s="10" t="s">
        <v>884</v>
      </c>
      <c r="B302" s="10"/>
      <c r="C302" s="4" t="s">
        <v>885</v>
      </c>
      <c r="D302" s="9">
        <f>+'0BJ PROGR. I-II Y III'!O325</f>
        <v>0</v>
      </c>
      <c r="E302" s="42">
        <f t="shared" ref="E302:E309" si="129">+D302/$J$353*100%</f>
        <v>0</v>
      </c>
      <c r="F302" s="9">
        <f>+'0BJ PROGR. I-II Y III'!AJ325</f>
        <v>0</v>
      </c>
      <c r="G302" s="42">
        <f t="shared" ref="G302:G309" si="130">+F302/$J$353*100%</f>
        <v>0</v>
      </c>
      <c r="H302" s="9">
        <f>+'0BJ PROGR. I-II Y III'!AL325</f>
        <v>0</v>
      </c>
      <c r="I302" s="42">
        <f t="shared" ref="I302:I309" si="131">+H302/$J$353*100%</f>
        <v>0</v>
      </c>
      <c r="J302" s="9">
        <f t="shared" ref="J302:J309" si="132">+D302+F302+H302</f>
        <v>0</v>
      </c>
      <c r="K302" s="42">
        <f t="shared" ref="K302:K309" si="133">+E302+G302+I302</f>
        <v>0</v>
      </c>
      <c r="L302" s="172"/>
    </row>
    <row r="303" spans="1:12" ht="15" customHeight="1" x14ac:dyDescent="0.2">
      <c r="A303" s="10" t="s">
        <v>886</v>
      </c>
      <c r="B303" s="10"/>
      <c r="C303" s="4" t="s">
        <v>887</v>
      </c>
      <c r="D303" s="9">
        <f>+'0BJ PROGR. I-II Y III'!O326</f>
        <v>0</v>
      </c>
      <c r="E303" s="42">
        <f t="shared" si="129"/>
        <v>0</v>
      </c>
      <c r="F303" s="9">
        <f>+'0BJ PROGR. I-II Y III'!AJ326</f>
        <v>0</v>
      </c>
      <c r="G303" s="42">
        <f t="shared" si="130"/>
        <v>0</v>
      </c>
      <c r="H303" s="9">
        <f>+'0BJ PROGR. I-II Y III'!AL326</f>
        <v>0</v>
      </c>
      <c r="I303" s="42">
        <f t="shared" si="131"/>
        <v>0</v>
      </c>
      <c r="J303" s="9">
        <f t="shared" si="132"/>
        <v>0</v>
      </c>
      <c r="K303" s="42">
        <f t="shared" si="133"/>
        <v>0</v>
      </c>
      <c r="L303" s="172"/>
    </row>
    <row r="304" spans="1:12" ht="15" customHeight="1" x14ac:dyDescent="0.2">
      <c r="A304" s="10" t="s">
        <v>888</v>
      </c>
      <c r="B304" s="10"/>
      <c r="C304" s="4" t="s">
        <v>889</v>
      </c>
      <c r="D304" s="9">
        <f>+'0BJ PROGR. I-II Y III'!O327</f>
        <v>0</v>
      </c>
      <c r="E304" s="42">
        <f t="shared" si="129"/>
        <v>0</v>
      </c>
      <c r="F304" s="9">
        <f>+'0BJ PROGR. I-II Y III'!AJ327</f>
        <v>0</v>
      </c>
      <c r="G304" s="42">
        <f t="shared" si="130"/>
        <v>0</v>
      </c>
      <c r="H304" s="9">
        <f>+'0BJ PROGR. I-II Y III'!AL327</f>
        <v>0</v>
      </c>
      <c r="I304" s="42">
        <f t="shared" si="131"/>
        <v>0</v>
      </c>
      <c r="J304" s="9">
        <f t="shared" si="132"/>
        <v>0</v>
      </c>
      <c r="K304" s="42">
        <f t="shared" si="133"/>
        <v>0</v>
      </c>
      <c r="L304" s="172"/>
    </row>
    <row r="305" spans="1:12" ht="15" customHeight="1" x14ac:dyDescent="0.2">
      <c r="A305" s="10" t="s">
        <v>890</v>
      </c>
      <c r="B305" s="10"/>
      <c r="C305" s="4" t="s">
        <v>891</v>
      </c>
      <c r="D305" s="9">
        <f>+'0BJ PROGR. I-II Y III'!O328</f>
        <v>0</v>
      </c>
      <c r="E305" s="42">
        <f t="shared" si="129"/>
        <v>0</v>
      </c>
      <c r="F305" s="9">
        <f>+'0BJ PROGR. I-II Y III'!AJ328</f>
        <v>0</v>
      </c>
      <c r="G305" s="42">
        <f t="shared" si="130"/>
        <v>0</v>
      </c>
      <c r="H305" s="9">
        <f>+'0BJ PROGR. I-II Y III'!AL328</f>
        <v>0</v>
      </c>
      <c r="I305" s="42">
        <f t="shared" si="131"/>
        <v>0</v>
      </c>
      <c r="J305" s="9">
        <f t="shared" si="132"/>
        <v>0</v>
      </c>
      <c r="K305" s="42">
        <f t="shared" si="133"/>
        <v>0</v>
      </c>
      <c r="L305" s="172"/>
    </row>
    <row r="306" spans="1:12" ht="15" customHeight="1" x14ac:dyDescent="0.2">
      <c r="A306" s="10" t="s">
        <v>892</v>
      </c>
      <c r="B306" s="10"/>
      <c r="C306" s="4" t="s">
        <v>893</v>
      </c>
      <c r="D306" s="9">
        <f>+'0BJ PROGR. I-II Y III'!O329</f>
        <v>0</v>
      </c>
      <c r="E306" s="42">
        <f t="shared" si="129"/>
        <v>0</v>
      </c>
      <c r="F306" s="9">
        <f>+'0BJ PROGR. I-II Y III'!AJ329</f>
        <v>0</v>
      </c>
      <c r="G306" s="42">
        <f t="shared" si="130"/>
        <v>0</v>
      </c>
      <c r="H306" s="9">
        <f>+'0BJ PROGR. I-II Y III'!AL329</f>
        <v>0</v>
      </c>
      <c r="I306" s="42">
        <f t="shared" si="131"/>
        <v>0</v>
      </c>
      <c r="J306" s="9">
        <f t="shared" si="132"/>
        <v>0</v>
      </c>
      <c r="K306" s="42">
        <f t="shared" si="133"/>
        <v>0</v>
      </c>
      <c r="L306" s="172"/>
    </row>
    <row r="307" spans="1:12" ht="15" customHeight="1" x14ac:dyDescent="0.2">
      <c r="A307" s="10" t="s">
        <v>894</v>
      </c>
      <c r="B307" s="10"/>
      <c r="C307" s="4" t="s">
        <v>895</v>
      </c>
      <c r="D307" s="9">
        <f>+'0BJ PROGR. I-II Y III'!O330</f>
        <v>0</v>
      </c>
      <c r="E307" s="42">
        <f t="shared" si="129"/>
        <v>0</v>
      </c>
      <c r="F307" s="9">
        <f>+'0BJ PROGR. I-II Y III'!AJ330</f>
        <v>0</v>
      </c>
      <c r="G307" s="42">
        <f t="shared" si="130"/>
        <v>0</v>
      </c>
      <c r="H307" s="9">
        <f>+'0BJ PROGR. I-II Y III'!AL330</f>
        <v>0</v>
      </c>
      <c r="I307" s="42">
        <f t="shared" si="131"/>
        <v>0</v>
      </c>
      <c r="J307" s="9">
        <f t="shared" si="132"/>
        <v>0</v>
      </c>
      <c r="K307" s="42">
        <f t="shared" si="133"/>
        <v>0</v>
      </c>
      <c r="L307" s="172"/>
    </row>
    <row r="308" spans="1:12" ht="15" customHeight="1" x14ac:dyDescent="0.2">
      <c r="A308" s="10" t="s">
        <v>896</v>
      </c>
      <c r="B308" s="10"/>
      <c r="C308" s="4" t="s">
        <v>897</v>
      </c>
      <c r="D308" s="9">
        <f>+'0BJ PROGR. I-II Y III'!O331</f>
        <v>0</v>
      </c>
      <c r="E308" s="42">
        <f t="shared" si="129"/>
        <v>0</v>
      </c>
      <c r="F308" s="9">
        <f>+'0BJ PROGR. I-II Y III'!AJ331</f>
        <v>0</v>
      </c>
      <c r="G308" s="42">
        <f t="shared" si="130"/>
        <v>0</v>
      </c>
      <c r="H308" s="9">
        <f>+'0BJ PROGR. I-II Y III'!AL331</f>
        <v>0</v>
      </c>
      <c r="I308" s="42">
        <f t="shared" si="131"/>
        <v>0</v>
      </c>
      <c r="J308" s="9">
        <f t="shared" si="132"/>
        <v>0</v>
      </c>
      <c r="K308" s="42">
        <f t="shared" si="133"/>
        <v>0</v>
      </c>
      <c r="L308" s="172"/>
    </row>
    <row r="309" spans="1:12" ht="15" customHeight="1" x14ac:dyDescent="0.2">
      <c r="A309" s="10" t="s">
        <v>898</v>
      </c>
      <c r="B309" s="10"/>
      <c r="C309" s="4" t="s">
        <v>899</v>
      </c>
      <c r="D309" s="9">
        <f>+'0BJ PROGR. I-II Y III'!O332</f>
        <v>0</v>
      </c>
      <c r="E309" s="42">
        <f t="shared" si="129"/>
        <v>0</v>
      </c>
      <c r="F309" s="9">
        <f>+'0BJ PROGR. I-II Y III'!AJ332</f>
        <v>0</v>
      </c>
      <c r="G309" s="42">
        <f t="shared" si="130"/>
        <v>0</v>
      </c>
      <c r="H309" s="9">
        <f>+'0BJ PROGR. I-II Y III'!AL332</f>
        <v>0</v>
      </c>
      <c r="I309" s="42">
        <f t="shared" si="131"/>
        <v>0</v>
      </c>
      <c r="J309" s="9">
        <f t="shared" si="132"/>
        <v>0</v>
      </c>
      <c r="K309" s="42">
        <f t="shared" si="133"/>
        <v>0</v>
      </c>
      <c r="L309" s="172"/>
    </row>
    <row r="310" spans="1:12" ht="15" customHeight="1" x14ac:dyDescent="0.2">
      <c r="A310" s="10"/>
      <c r="B310" s="10"/>
      <c r="D310" s="9"/>
      <c r="F310" s="9"/>
      <c r="H310" s="9"/>
      <c r="J310" s="9"/>
      <c r="L310" s="172"/>
    </row>
    <row r="311" spans="1:12" ht="15" customHeight="1" x14ac:dyDescent="0.2">
      <c r="A311" s="5" t="s">
        <v>900</v>
      </c>
      <c r="B311" s="5"/>
      <c r="C311" s="8" t="s">
        <v>901</v>
      </c>
      <c r="D311" s="32">
        <f t="shared" ref="D311:K311" si="134">SUM(D312:D319)</f>
        <v>0</v>
      </c>
      <c r="E311" s="43">
        <f t="shared" si="134"/>
        <v>0</v>
      </c>
      <c r="F311" s="32">
        <f t="shared" si="134"/>
        <v>0</v>
      </c>
      <c r="G311" s="43">
        <f t="shared" si="134"/>
        <v>0</v>
      </c>
      <c r="H311" s="32">
        <f t="shared" si="134"/>
        <v>0</v>
      </c>
      <c r="I311" s="43">
        <f t="shared" si="134"/>
        <v>0</v>
      </c>
      <c r="J311" s="32">
        <f t="shared" si="134"/>
        <v>0</v>
      </c>
      <c r="K311" s="43">
        <f t="shared" si="134"/>
        <v>0</v>
      </c>
      <c r="L311" s="172"/>
    </row>
    <row r="312" spans="1:12" ht="15" customHeight="1" x14ac:dyDescent="0.2">
      <c r="A312" s="10" t="s">
        <v>902</v>
      </c>
      <c r="B312" s="10"/>
      <c r="C312" s="4" t="s">
        <v>903</v>
      </c>
      <c r="D312" s="9">
        <f>+'0BJ PROGR. I-II Y III'!O335</f>
        <v>0</v>
      </c>
      <c r="E312" s="42">
        <f t="shared" ref="E312:E319" si="135">+D312/$J$353*100%</f>
        <v>0</v>
      </c>
      <c r="F312" s="9">
        <f>+'0BJ PROGR. I-II Y III'!AJ335</f>
        <v>0</v>
      </c>
      <c r="G312" s="42">
        <f t="shared" ref="G312:G319" si="136">+F312/$J$353*100%</f>
        <v>0</v>
      </c>
      <c r="H312" s="9">
        <f>+'0BJ PROGR. I-II Y III'!AL335</f>
        <v>0</v>
      </c>
      <c r="I312" s="42">
        <f t="shared" ref="I312:I319" si="137">+H312/$J$353*100%</f>
        <v>0</v>
      </c>
      <c r="J312" s="9">
        <f t="shared" ref="J312:J319" si="138">+D312+F312+H312</f>
        <v>0</v>
      </c>
      <c r="K312" s="42">
        <f t="shared" ref="K312:K319" si="139">+E312+G312+I312</f>
        <v>0</v>
      </c>
      <c r="L312" s="172"/>
    </row>
    <row r="313" spans="1:12" ht="15" customHeight="1" x14ac:dyDescent="0.2">
      <c r="A313" s="10" t="s">
        <v>904</v>
      </c>
      <c r="B313" s="10"/>
      <c r="C313" s="4" t="s">
        <v>905</v>
      </c>
      <c r="D313" s="9">
        <f>+'0BJ PROGR. I-II Y III'!O336</f>
        <v>0</v>
      </c>
      <c r="E313" s="42">
        <f t="shared" si="135"/>
        <v>0</v>
      </c>
      <c r="F313" s="9">
        <f>+'0BJ PROGR. I-II Y III'!AJ336</f>
        <v>0</v>
      </c>
      <c r="G313" s="42">
        <f t="shared" si="136"/>
        <v>0</v>
      </c>
      <c r="H313" s="9">
        <f>+'0BJ PROGR. I-II Y III'!AL336</f>
        <v>0</v>
      </c>
      <c r="I313" s="42">
        <f t="shared" si="137"/>
        <v>0</v>
      </c>
      <c r="J313" s="9">
        <f t="shared" si="138"/>
        <v>0</v>
      </c>
      <c r="K313" s="42">
        <f t="shared" si="139"/>
        <v>0</v>
      </c>
      <c r="L313" s="172"/>
    </row>
    <row r="314" spans="1:12" ht="15" customHeight="1" x14ac:dyDescent="0.2">
      <c r="A314" s="10" t="s">
        <v>906</v>
      </c>
      <c r="B314" s="10"/>
      <c r="C314" s="4" t="s">
        <v>907</v>
      </c>
      <c r="D314" s="9">
        <f>+'0BJ PROGR. I-II Y III'!O337</f>
        <v>0</v>
      </c>
      <c r="E314" s="42">
        <f t="shared" si="135"/>
        <v>0</v>
      </c>
      <c r="F314" s="9">
        <f>+'0BJ PROGR. I-II Y III'!AJ337</f>
        <v>0</v>
      </c>
      <c r="G314" s="42">
        <f t="shared" si="136"/>
        <v>0</v>
      </c>
      <c r="H314" s="9">
        <f>+'0BJ PROGR. I-II Y III'!AL337</f>
        <v>0</v>
      </c>
      <c r="I314" s="42">
        <f t="shared" si="137"/>
        <v>0</v>
      </c>
      <c r="J314" s="9">
        <f t="shared" si="138"/>
        <v>0</v>
      </c>
      <c r="K314" s="42">
        <f t="shared" si="139"/>
        <v>0</v>
      </c>
      <c r="L314" s="172"/>
    </row>
    <row r="315" spans="1:12" ht="15" customHeight="1" x14ac:dyDescent="0.2">
      <c r="A315" s="10" t="s">
        <v>908</v>
      </c>
      <c r="B315" s="10"/>
      <c r="C315" s="4" t="s">
        <v>909</v>
      </c>
      <c r="D315" s="9">
        <f>+'0BJ PROGR. I-II Y III'!O338</f>
        <v>0</v>
      </c>
      <c r="E315" s="42">
        <f t="shared" si="135"/>
        <v>0</v>
      </c>
      <c r="F315" s="9">
        <f>+'0BJ PROGR. I-II Y III'!AJ338</f>
        <v>0</v>
      </c>
      <c r="G315" s="42">
        <f t="shared" si="136"/>
        <v>0</v>
      </c>
      <c r="H315" s="9">
        <f>+'0BJ PROGR. I-II Y III'!AL338</f>
        <v>0</v>
      </c>
      <c r="I315" s="42">
        <f t="shared" si="137"/>
        <v>0</v>
      </c>
      <c r="J315" s="9">
        <f t="shared" si="138"/>
        <v>0</v>
      </c>
      <c r="K315" s="42">
        <f t="shared" si="139"/>
        <v>0</v>
      </c>
      <c r="L315" s="172"/>
    </row>
    <row r="316" spans="1:12" ht="15" customHeight="1" x14ac:dyDescent="0.2">
      <c r="A316" s="10" t="s">
        <v>910</v>
      </c>
      <c r="B316" s="10"/>
      <c r="C316" s="4" t="s">
        <v>911</v>
      </c>
      <c r="D316" s="9">
        <f>+'0BJ PROGR. I-II Y III'!O339</f>
        <v>0</v>
      </c>
      <c r="E316" s="42">
        <f t="shared" si="135"/>
        <v>0</v>
      </c>
      <c r="F316" s="9">
        <f>+'0BJ PROGR. I-II Y III'!AJ339</f>
        <v>0</v>
      </c>
      <c r="G316" s="42">
        <f t="shared" si="136"/>
        <v>0</v>
      </c>
      <c r="H316" s="9">
        <f>+'0BJ PROGR. I-II Y III'!AL339</f>
        <v>0</v>
      </c>
      <c r="I316" s="42">
        <f t="shared" si="137"/>
        <v>0</v>
      </c>
      <c r="J316" s="9">
        <f t="shared" si="138"/>
        <v>0</v>
      </c>
      <c r="K316" s="42">
        <f t="shared" si="139"/>
        <v>0</v>
      </c>
      <c r="L316" s="172"/>
    </row>
    <row r="317" spans="1:12" ht="15" customHeight="1" x14ac:dyDescent="0.2">
      <c r="A317" s="10" t="s">
        <v>912</v>
      </c>
      <c r="B317" s="10"/>
      <c r="C317" s="4" t="s">
        <v>913</v>
      </c>
      <c r="D317" s="9">
        <f>+'0BJ PROGR. I-II Y III'!O340</f>
        <v>0</v>
      </c>
      <c r="E317" s="42">
        <f t="shared" si="135"/>
        <v>0</v>
      </c>
      <c r="F317" s="9">
        <f>+'0BJ PROGR. I-II Y III'!AJ340</f>
        <v>0</v>
      </c>
      <c r="G317" s="42">
        <f t="shared" si="136"/>
        <v>0</v>
      </c>
      <c r="H317" s="9">
        <f>+'0BJ PROGR. I-II Y III'!AL340</f>
        <v>0</v>
      </c>
      <c r="I317" s="42">
        <f t="shared" si="137"/>
        <v>0</v>
      </c>
      <c r="J317" s="9">
        <f t="shared" si="138"/>
        <v>0</v>
      </c>
      <c r="K317" s="42">
        <f t="shared" si="139"/>
        <v>0</v>
      </c>
      <c r="L317" s="172"/>
    </row>
    <row r="318" spans="1:12" ht="15" customHeight="1" x14ac:dyDescent="0.2">
      <c r="A318" s="10" t="s">
        <v>914</v>
      </c>
      <c r="B318" s="10"/>
      <c r="C318" s="4" t="s">
        <v>915</v>
      </c>
      <c r="D318" s="9">
        <f>+'0BJ PROGR. I-II Y III'!O341</f>
        <v>0</v>
      </c>
      <c r="E318" s="42">
        <f t="shared" si="135"/>
        <v>0</v>
      </c>
      <c r="F318" s="9">
        <f>+'0BJ PROGR. I-II Y III'!AJ341</f>
        <v>0</v>
      </c>
      <c r="G318" s="42">
        <f t="shared" si="136"/>
        <v>0</v>
      </c>
      <c r="H318" s="9">
        <f>+'0BJ PROGR. I-II Y III'!AL341</f>
        <v>0</v>
      </c>
      <c r="I318" s="42">
        <f t="shared" si="137"/>
        <v>0</v>
      </c>
      <c r="J318" s="9">
        <f t="shared" si="138"/>
        <v>0</v>
      </c>
      <c r="K318" s="42">
        <f t="shared" si="139"/>
        <v>0</v>
      </c>
      <c r="L318" s="172"/>
    </row>
    <row r="319" spans="1:12" ht="15" customHeight="1" x14ac:dyDescent="0.2">
      <c r="A319" s="10" t="s">
        <v>916</v>
      </c>
      <c r="B319" s="10"/>
      <c r="C319" s="4" t="s">
        <v>917</v>
      </c>
      <c r="D319" s="9">
        <f>+'0BJ PROGR. I-II Y III'!O342</f>
        <v>0</v>
      </c>
      <c r="E319" s="42">
        <f t="shared" si="135"/>
        <v>0</v>
      </c>
      <c r="F319" s="9">
        <f>+'0BJ PROGR. I-II Y III'!AJ342</f>
        <v>0</v>
      </c>
      <c r="G319" s="42">
        <f t="shared" si="136"/>
        <v>0</v>
      </c>
      <c r="H319" s="9">
        <f>+'0BJ PROGR. I-II Y III'!AL342</f>
        <v>0</v>
      </c>
      <c r="I319" s="42">
        <f t="shared" si="137"/>
        <v>0</v>
      </c>
      <c r="J319" s="9">
        <f t="shared" si="138"/>
        <v>0</v>
      </c>
      <c r="K319" s="42">
        <f t="shared" si="139"/>
        <v>0</v>
      </c>
      <c r="L319" s="172"/>
    </row>
    <row r="320" spans="1:12" ht="15" customHeight="1" x14ac:dyDescent="0.2">
      <c r="A320" s="10"/>
      <c r="B320" s="10"/>
      <c r="D320" s="9"/>
      <c r="F320" s="9"/>
      <c r="H320" s="9"/>
      <c r="J320" s="9"/>
      <c r="L320" s="172"/>
    </row>
    <row r="321" spans="1:12" ht="15" customHeight="1" x14ac:dyDescent="0.2">
      <c r="A321" s="5">
        <v>8</v>
      </c>
      <c r="B321" s="5"/>
      <c r="C321" s="8" t="s">
        <v>918</v>
      </c>
      <c r="D321" s="32">
        <f t="shared" ref="D321:K321" si="140">+D323+D326+D334+D337</f>
        <v>8040000</v>
      </c>
      <c r="E321" s="43">
        <f t="shared" si="140"/>
        <v>1.999261292348147E-3</v>
      </c>
      <c r="F321" s="32">
        <f t="shared" si="140"/>
        <v>43675910.010000005</v>
      </c>
      <c r="G321" s="43">
        <f t="shared" si="140"/>
        <v>1.0860641329735569E-2</v>
      </c>
      <c r="H321" s="32">
        <f t="shared" si="140"/>
        <v>21844246.34</v>
      </c>
      <c r="I321" s="43">
        <f t="shared" si="140"/>
        <v>5.4318850955322982E-3</v>
      </c>
      <c r="J321" s="32">
        <f t="shared" si="140"/>
        <v>73560156.349999994</v>
      </c>
      <c r="K321" s="43">
        <f t="shared" si="140"/>
        <v>1.8291787717616012E-2</v>
      </c>
      <c r="L321" s="172"/>
    </row>
    <row r="322" spans="1:12" ht="15" customHeight="1" x14ac:dyDescent="0.2">
      <c r="A322" s="10"/>
      <c r="B322" s="10"/>
      <c r="D322" s="9"/>
      <c r="F322" s="9"/>
      <c r="H322" s="9"/>
      <c r="J322" s="9"/>
      <c r="L322" s="172"/>
    </row>
    <row r="323" spans="1:12" ht="15" customHeight="1" x14ac:dyDescent="0.2">
      <c r="A323" s="5" t="s">
        <v>919</v>
      </c>
      <c r="B323" s="5"/>
      <c r="C323" s="8" t="s">
        <v>920</v>
      </c>
      <c r="D323" s="32">
        <f t="shared" ref="D323:K323" si="141">SUM(D324:D325)</f>
        <v>0</v>
      </c>
      <c r="E323" s="43">
        <f t="shared" si="141"/>
        <v>0</v>
      </c>
      <c r="F323" s="32">
        <f t="shared" si="141"/>
        <v>0</v>
      </c>
      <c r="G323" s="43">
        <f t="shared" si="141"/>
        <v>0</v>
      </c>
      <c r="H323" s="32">
        <f t="shared" si="141"/>
        <v>0</v>
      </c>
      <c r="I323" s="43">
        <f t="shared" si="141"/>
        <v>0</v>
      </c>
      <c r="J323" s="32">
        <f t="shared" si="141"/>
        <v>0</v>
      </c>
      <c r="K323" s="43">
        <f t="shared" si="141"/>
        <v>0</v>
      </c>
      <c r="L323" s="172"/>
    </row>
    <row r="324" spans="1:12" ht="15" customHeight="1" x14ac:dyDescent="0.2">
      <c r="A324" s="10" t="s">
        <v>921</v>
      </c>
      <c r="B324" s="10"/>
      <c r="C324" s="4" t="s">
        <v>922</v>
      </c>
      <c r="D324" s="9">
        <f>+'0BJ PROGR. I-II Y III'!O348</f>
        <v>0</v>
      </c>
      <c r="E324" s="42">
        <f>+D324/$J$353*100%</f>
        <v>0</v>
      </c>
      <c r="F324" s="9">
        <f>+'0BJ PROGR. I-II Y III'!AJ348</f>
        <v>0</v>
      </c>
      <c r="G324" s="42">
        <f>+F324/$J$353*100%</f>
        <v>0</v>
      </c>
      <c r="H324" s="9">
        <f>+'0BJ PROGR. I-II Y III'!AL348</f>
        <v>0</v>
      </c>
      <c r="I324" s="42">
        <f>+H324/$J$353*100%</f>
        <v>0</v>
      </c>
      <c r="J324" s="9">
        <f>+D324+F324+H324</f>
        <v>0</v>
      </c>
      <c r="K324" s="42">
        <f>+E324+G324+I324</f>
        <v>0</v>
      </c>
      <c r="L324" s="172"/>
    </row>
    <row r="325" spans="1:12" ht="15" customHeight="1" x14ac:dyDescent="0.2">
      <c r="A325" s="10" t="s">
        <v>923</v>
      </c>
      <c r="B325" s="10"/>
      <c r="C325" s="4" t="s">
        <v>924</v>
      </c>
      <c r="D325" s="9">
        <f>+'0BJ PROGR. I-II Y III'!O349</f>
        <v>0</v>
      </c>
      <c r="E325" s="42">
        <f>+D325/$J$353*100%</f>
        <v>0</v>
      </c>
      <c r="F325" s="9">
        <f>+'0BJ PROGR. I-II Y III'!AJ349</f>
        <v>0</v>
      </c>
      <c r="G325" s="42">
        <f>+F325/$J$353*100%</f>
        <v>0</v>
      </c>
      <c r="H325" s="9">
        <f>+'0BJ PROGR. I-II Y III'!AL349</f>
        <v>0</v>
      </c>
      <c r="I325" s="42">
        <f>+H325/$J$353*100%</f>
        <v>0</v>
      </c>
      <c r="J325" s="9">
        <f>+D325+F325+H325</f>
        <v>0</v>
      </c>
      <c r="K325" s="42">
        <f>+E325+G325+I325</f>
        <v>0</v>
      </c>
      <c r="L325" s="172"/>
    </row>
    <row r="326" spans="1:12" ht="15" customHeight="1" x14ac:dyDescent="0.2">
      <c r="A326" s="5" t="s">
        <v>925</v>
      </c>
      <c r="B326" s="5"/>
      <c r="C326" s="8" t="s">
        <v>926</v>
      </c>
      <c r="D326" s="32">
        <f t="shared" ref="D326:K326" si="142">SUM(D327:D335)</f>
        <v>8040000</v>
      </c>
      <c r="E326" s="43">
        <f t="shared" si="142"/>
        <v>1.999261292348147E-3</v>
      </c>
      <c r="F326" s="32">
        <f t="shared" si="142"/>
        <v>43675910.010000005</v>
      </c>
      <c r="G326" s="43">
        <f t="shared" si="142"/>
        <v>1.0860641329735569E-2</v>
      </c>
      <c r="H326" s="32">
        <f t="shared" si="142"/>
        <v>21844246.34</v>
      </c>
      <c r="I326" s="43">
        <f t="shared" si="142"/>
        <v>5.4318850955322982E-3</v>
      </c>
      <c r="J326" s="32">
        <f t="shared" si="142"/>
        <v>73560156.349999994</v>
      </c>
      <c r="K326" s="43">
        <f t="shared" si="142"/>
        <v>1.8291787717616012E-2</v>
      </c>
      <c r="L326" s="172"/>
    </row>
    <row r="327" spans="1:12" ht="15" customHeight="1" x14ac:dyDescent="0.2">
      <c r="A327" s="10" t="s">
        <v>927</v>
      </c>
      <c r="B327" s="10"/>
      <c r="C327" s="4" t="s">
        <v>928</v>
      </c>
      <c r="D327" s="9">
        <f>+'0BJ PROGR. I-II Y III'!O351</f>
        <v>0</v>
      </c>
      <c r="E327" s="42">
        <f t="shared" ref="E327:E335" si="143">+D327/$J$353*100%</f>
        <v>0</v>
      </c>
      <c r="F327" s="9">
        <f>+'0BJ PROGR. I-II Y III'!AJ351</f>
        <v>0</v>
      </c>
      <c r="G327" s="42">
        <f t="shared" ref="G327:G335" si="144">+F327/$J$353*100%</f>
        <v>0</v>
      </c>
      <c r="H327" s="9">
        <f>+'0BJ PROGR. I-II Y III'!AL351</f>
        <v>0</v>
      </c>
      <c r="I327" s="42">
        <f t="shared" ref="I327:I335" si="145">+H327/$J$353*100%</f>
        <v>0</v>
      </c>
      <c r="J327" s="9">
        <f t="shared" ref="J327:J335" si="146">+D327+F327+H327</f>
        <v>0</v>
      </c>
      <c r="K327" s="42">
        <f t="shared" ref="K327:K335" si="147">+E327+G327+I327</f>
        <v>0</v>
      </c>
      <c r="L327" s="172"/>
    </row>
    <row r="328" spans="1:12" ht="15" customHeight="1" x14ac:dyDescent="0.2">
      <c r="A328" s="10" t="s">
        <v>929</v>
      </c>
      <c r="B328" s="10"/>
      <c r="C328" s="4" t="s">
        <v>930</v>
      </c>
      <c r="D328" s="9">
        <f>+'0BJ PROGR. I-II Y III'!O352</f>
        <v>0</v>
      </c>
      <c r="E328" s="42">
        <f t="shared" si="143"/>
        <v>0</v>
      </c>
      <c r="F328" s="9">
        <f>+'0BJ PROGR. I-II Y III'!AJ352</f>
        <v>0</v>
      </c>
      <c r="G328" s="42">
        <f t="shared" si="144"/>
        <v>0</v>
      </c>
      <c r="H328" s="9">
        <f>+'0BJ PROGR. I-II Y III'!AL352</f>
        <v>0</v>
      </c>
      <c r="I328" s="42">
        <f t="shared" si="145"/>
        <v>0</v>
      </c>
      <c r="J328" s="9">
        <f t="shared" si="146"/>
        <v>0</v>
      </c>
      <c r="K328" s="42">
        <f t="shared" si="147"/>
        <v>0</v>
      </c>
      <c r="L328" s="172"/>
    </row>
    <row r="329" spans="1:12" ht="15" customHeight="1" x14ac:dyDescent="0.2">
      <c r="A329" s="10" t="s">
        <v>931</v>
      </c>
      <c r="B329" s="10"/>
      <c r="C329" s="4" t="s">
        <v>932</v>
      </c>
      <c r="D329" s="9">
        <f>+'0BJ PROGR. I-II Y III'!O353</f>
        <v>0</v>
      </c>
      <c r="E329" s="42">
        <f t="shared" si="143"/>
        <v>0</v>
      </c>
      <c r="F329" s="9">
        <f>+'0BJ PROGR. I-II Y III'!AJ353+0.01</f>
        <v>23875910.010000002</v>
      </c>
      <c r="G329" s="42">
        <f t="shared" si="144"/>
        <v>5.9370874008184901E-3</v>
      </c>
      <c r="H329" s="9">
        <f>+'DETALLE PROG. III'!D151</f>
        <v>21844246.34</v>
      </c>
      <c r="I329" s="42">
        <f t="shared" si="145"/>
        <v>5.4318850955322982E-3</v>
      </c>
      <c r="J329" s="9">
        <f t="shared" si="146"/>
        <v>45720156.350000001</v>
      </c>
      <c r="K329" s="42">
        <f t="shared" si="147"/>
        <v>1.1368972496350788E-2</v>
      </c>
      <c r="L329" s="172"/>
    </row>
    <row r="330" spans="1:12" ht="15" customHeight="1" x14ac:dyDescent="0.2">
      <c r="A330" s="10" t="s">
        <v>933</v>
      </c>
      <c r="B330" s="10"/>
      <c r="C330" s="4" t="s">
        <v>934</v>
      </c>
      <c r="D330" s="9">
        <f>+'0BJ PROGR. I-II Y III'!O354</f>
        <v>0</v>
      </c>
      <c r="E330" s="42">
        <f t="shared" si="143"/>
        <v>0</v>
      </c>
      <c r="F330" s="9">
        <f>+'0BJ PROGR. I-II Y III'!AJ354</f>
        <v>0</v>
      </c>
      <c r="G330" s="42">
        <f t="shared" si="144"/>
        <v>0</v>
      </c>
      <c r="H330" s="9">
        <f>+'0BJ PROGR. I-II Y III'!AL354</f>
        <v>0</v>
      </c>
      <c r="I330" s="42">
        <f t="shared" si="145"/>
        <v>0</v>
      </c>
      <c r="J330" s="9">
        <f t="shared" si="146"/>
        <v>0</v>
      </c>
      <c r="K330" s="42">
        <f t="shared" si="147"/>
        <v>0</v>
      </c>
      <c r="L330" s="172"/>
    </row>
    <row r="331" spans="1:12" ht="15" customHeight="1" x14ac:dyDescent="0.2">
      <c r="A331" s="10" t="s">
        <v>935</v>
      </c>
      <c r="B331" s="10"/>
      <c r="C331" s="4" t="s">
        <v>936</v>
      </c>
      <c r="D331" s="9">
        <f>+'0BJ PROGR. I-II Y III'!O355</f>
        <v>0</v>
      </c>
      <c r="E331" s="42">
        <f t="shared" si="143"/>
        <v>0</v>
      </c>
      <c r="F331" s="9">
        <f>+'0BJ PROGR. I-II Y III'!AJ355</f>
        <v>0</v>
      </c>
      <c r="G331" s="42">
        <f t="shared" si="144"/>
        <v>0</v>
      </c>
      <c r="H331" s="9">
        <f>+'0BJ PROGR. I-II Y III'!AL355</f>
        <v>0</v>
      </c>
      <c r="I331" s="42">
        <f t="shared" si="145"/>
        <v>0</v>
      </c>
      <c r="J331" s="9">
        <f t="shared" si="146"/>
        <v>0</v>
      </c>
      <c r="K331" s="42">
        <f t="shared" si="147"/>
        <v>0</v>
      </c>
      <c r="L331" s="172"/>
    </row>
    <row r="332" spans="1:12" ht="15" customHeight="1" x14ac:dyDescent="0.2">
      <c r="A332" s="10" t="s">
        <v>937</v>
      </c>
      <c r="B332" s="10"/>
      <c r="C332" s="4" t="s">
        <v>938</v>
      </c>
      <c r="D332" s="9">
        <f>+'0BJ PROGR. I-II Y III'!O356</f>
        <v>8040000</v>
      </c>
      <c r="E332" s="42">
        <f t="shared" si="143"/>
        <v>1.999261292348147E-3</v>
      </c>
      <c r="F332" s="9">
        <f>+'0BJ PROGR. I-II Y III'!AJ356</f>
        <v>19800000</v>
      </c>
      <c r="G332" s="42">
        <f t="shared" si="144"/>
        <v>4.9235539289170785E-3</v>
      </c>
      <c r="H332" s="9">
        <v>0</v>
      </c>
      <c r="I332" s="42">
        <f t="shared" si="145"/>
        <v>0</v>
      </c>
      <c r="J332" s="9">
        <f t="shared" si="146"/>
        <v>27840000</v>
      </c>
      <c r="K332" s="42">
        <f t="shared" si="147"/>
        <v>6.9228152212652255E-3</v>
      </c>
      <c r="L332" s="172"/>
    </row>
    <row r="333" spans="1:12" ht="15" customHeight="1" x14ac:dyDescent="0.2">
      <c r="A333" s="10" t="s">
        <v>939</v>
      </c>
      <c r="B333" s="10"/>
      <c r="C333" s="4" t="s">
        <v>940</v>
      </c>
      <c r="D333" s="9">
        <f>+'0BJ PROGR. I-II Y III'!O357</f>
        <v>0</v>
      </c>
      <c r="E333" s="42">
        <f t="shared" si="143"/>
        <v>0</v>
      </c>
      <c r="F333" s="9">
        <f>+'0BJ PROGR. I-II Y III'!AJ357</f>
        <v>0</v>
      </c>
      <c r="G333" s="42">
        <f t="shared" si="144"/>
        <v>0</v>
      </c>
      <c r="H333" s="9">
        <f>+'0BJ PROGR. I-II Y III'!AL357</f>
        <v>0</v>
      </c>
      <c r="I333" s="42">
        <f t="shared" si="145"/>
        <v>0</v>
      </c>
      <c r="J333" s="9">
        <f t="shared" si="146"/>
        <v>0</v>
      </c>
      <c r="K333" s="42">
        <f t="shared" si="147"/>
        <v>0</v>
      </c>
      <c r="L333" s="172"/>
    </row>
    <row r="334" spans="1:12" ht="15" customHeight="1" x14ac:dyDescent="0.2">
      <c r="A334" s="16" t="s">
        <v>941</v>
      </c>
      <c r="B334" s="16"/>
      <c r="C334" s="17" t="s">
        <v>942</v>
      </c>
      <c r="D334" s="9">
        <f>+'0BJ PROGR. I-II Y III'!O358</f>
        <v>0</v>
      </c>
      <c r="E334" s="42">
        <f t="shared" si="143"/>
        <v>0</v>
      </c>
      <c r="F334" s="9">
        <f>+'0BJ PROGR. I-II Y III'!AJ358</f>
        <v>0</v>
      </c>
      <c r="G334" s="42">
        <f t="shared" si="144"/>
        <v>0</v>
      </c>
      <c r="H334" s="9">
        <f>+'0BJ PROGR. I-II Y III'!AL358</f>
        <v>0</v>
      </c>
      <c r="I334" s="42">
        <f t="shared" si="145"/>
        <v>0</v>
      </c>
      <c r="J334" s="9">
        <f t="shared" si="146"/>
        <v>0</v>
      </c>
      <c r="K334" s="42">
        <f t="shared" si="147"/>
        <v>0</v>
      </c>
      <c r="L334" s="172"/>
    </row>
    <row r="335" spans="1:12" ht="15" customHeight="1" x14ac:dyDescent="0.2">
      <c r="A335" s="18" t="s">
        <v>943</v>
      </c>
      <c r="B335" s="18"/>
      <c r="C335" s="11" t="s">
        <v>944</v>
      </c>
      <c r="D335" s="9">
        <f>+'0BJ PROGR. I-II Y III'!O359</f>
        <v>0</v>
      </c>
      <c r="E335" s="42">
        <f t="shared" si="143"/>
        <v>0</v>
      </c>
      <c r="F335" s="9">
        <f>+'0BJ PROGR. I-II Y III'!AJ359</f>
        <v>0</v>
      </c>
      <c r="G335" s="42">
        <f t="shared" si="144"/>
        <v>0</v>
      </c>
      <c r="H335" s="9">
        <f>+'0BJ PROGR. I-II Y III'!AL359</f>
        <v>0</v>
      </c>
      <c r="I335" s="42">
        <f t="shared" si="145"/>
        <v>0</v>
      </c>
      <c r="J335" s="9">
        <f t="shared" si="146"/>
        <v>0</v>
      </c>
      <c r="K335" s="42">
        <f t="shared" si="147"/>
        <v>0</v>
      </c>
      <c r="L335" s="172"/>
    </row>
    <row r="336" spans="1:12" ht="15" customHeight="1" x14ac:dyDescent="0.2">
      <c r="A336" s="10"/>
      <c r="B336" s="10"/>
      <c r="D336" s="9"/>
      <c r="F336" s="9"/>
      <c r="H336" s="9"/>
      <c r="J336" s="9"/>
      <c r="L336" s="172"/>
    </row>
    <row r="337" spans="1:12" ht="15" customHeight="1" x14ac:dyDescent="0.2">
      <c r="A337" s="5" t="s">
        <v>919</v>
      </c>
      <c r="B337" s="5"/>
      <c r="C337" s="8" t="s">
        <v>920</v>
      </c>
      <c r="D337" s="32">
        <f t="shared" ref="D337:K337" si="148">SUM(D338:D341)</f>
        <v>0</v>
      </c>
      <c r="E337" s="43">
        <f t="shared" si="148"/>
        <v>0</v>
      </c>
      <c r="F337" s="32">
        <f t="shared" si="148"/>
        <v>0</v>
      </c>
      <c r="G337" s="43">
        <f t="shared" si="148"/>
        <v>0</v>
      </c>
      <c r="H337" s="32">
        <f t="shared" si="148"/>
        <v>0</v>
      </c>
      <c r="I337" s="43">
        <f t="shared" si="148"/>
        <v>0</v>
      </c>
      <c r="J337" s="32">
        <f t="shared" si="148"/>
        <v>0</v>
      </c>
      <c r="K337" s="43">
        <f t="shared" si="148"/>
        <v>0</v>
      </c>
      <c r="L337" s="172"/>
    </row>
    <row r="338" spans="1:12" ht="15" customHeight="1" x14ac:dyDescent="0.2">
      <c r="A338" s="10" t="s">
        <v>945</v>
      </c>
      <c r="B338" s="10"/>
      <c r="C338" s="4" t="s">
        <v>946</v>
      </c>
      <c r="D338" s="9">
        <f>+'0BJ PROGR. I-II Y III'!O363</f>
        <v>0</v>
      </c>
      <c r="E338" s="42">
        <f>+D338/$J$353*100%</f>
        <v>0</v>
      </c>
      <c r="F338" s="9">
        <f>+'0BJ PROGR. I-II Y III'!AJ363</f>
        <v>0</v>
      </c>
      <c r="G338" s="42">
        <f>+F338/$J$353*100%</f>
        <v>0</v>
      </c>
      <c r="H338" s="9">
        <f>+'0BJ PROGR. I-II Y III'!AL363</f>
        <v>0</v>
      </c>
      <c r="I338" s="42">
        <f>+H338/$J$353*100%</f>
        <v>0</v>
      </c>
      <c r="J338" s="9">
        <f t="shared" ref="J338:K341" si="149">+D338+F338+H338</f>
        <v>0</v>
      </c>
      <c r="K338" s="42">
        <f t="shared" si="149"/>
        <v>0</v>
      </c>
      <c r="L338" s="172"/>
    </row>
    <row r="339" spans="1:12" ht="15" customHeight="1" x14ac:dyDescent="0.2">
      <c r="A339" s="10" t="s">
        <v>947</v>
      </c>
      <c r="B339" s="10"/>
      <c r="C339" s="4" t="s">
        <v>948</v>
      </c>
      <c r="D339" s="9">
        <f>+'0BJ PROGR. I-II Y III'!O364</f>
        <v>0</v>
      </c>
      <c r="E339" s="42">
        <f>+D339/$J$353*100%</f>
        <v>0</v>
      </c>
      <c r="F339" s="9">
        <f>+'0BJ PROGR. I-II Y III'!AJ364</f>
        <v>0</v>
      </c>
      <c r="G339" s="42">
        <f>+F339/$J$353*100%</f>
        <v>0</v>
      </c>
      <c r="H339" s="9">
        <f>+'0BJ PROGR. I-II Y III'!AL364</f>
        <v>0</v>
      </c>
      <c r="I339" s="42">
        <f>+H339/$J$353*100%</f>
        <v>0</v>
      </c>
      <c r="J339" s="9">
        <f t="shared" si="149"/>
        <v>0</v>
      </c>
      <c r="K339" s="42">
        <f t="shared" si="149"/>
        <v>0</v>
      </c>
      <c r="L339" s="172"/>
    </row>
    <row r="340" spans="1:12" ht="15" customHeight="1" x14ac:dyDescent="0.2">
      <c r="A340" s="5" t="s">
        <v>925</v>
      </c>
      <c r="B340" s="5"/>
      <c r="C340" s="8" t="s">
        <v>926</v>
      </c>
      <c r="D340" s="9">
        <f>+'0BJ PROGR. I-II Y III'!O365</f>
        <v>0</v>
      </c>
      <c r="E340" s="42">
        <f>+D340/$J$353*100%</f>
        <v>0</v>
      </c>
      <c r="F340" s="9">
        <f>+'0BJ PROGR. I-II Y III'!AJ365</f>
        <v>0</v>
      </c>
      <c r="G340" s="42">
        <f>+F340/$J$353*100%</f>
        <v>0</v>
      </c>
      <c r="H340" s="9">
        <f>+'0BJ PROGR. I-II Y III'!AL365</f>
        <v>0</v>
      </c>
      <c r="I340" s="42">
        <f>+H340/$J$353*100%</f>
        <v>0</v>
      </c>
      <c r="J340" s="9">
        <f t="shared" si="149"/>
        <v>0</v>
      </c>
      <c r="K340" s="42">
        <f t="shared" si="149"/>
        <v>0</v>
      </c>
      <c r="L340" s="172"/>
    </row>
    <row r="341" spans="1:12" ht="15" customHeight="1" x14ac:dyDescent="0.3">
      <c r="A341" s="10" t="s">
        <v>949</v>
      </c>
      <c r="B341" s="10"/>
      <c r="C341" s="33" t="s">
        <v>950</v>
      </c>
      <c r="D341" s="9">
        <f>+'0BJ PROGR. I-II Y III'!O366</f>
        <v>0</v>
      </c>
      <c r="E341" s="42">
        <f>+D341/$J$353*100%</f>
        <v>0</v>
      </c>
      <c r="F341" s="9">
        <f>+'0BJ PROGR. I-II Y III'!AJ366</f>
        <v>0</v>
      </c>
      <c r="G341" s="42">
        <f>+F341/$J$353*100%</f>
        <v>0</v>
      </c>
      <c r="H341" s="9">
        <f>+'0BJ PROGR. I-II Y III'!AL366</f>
        <v>0</v>
      </c>
      <c r="I341" s="42">
        <f>+H341/$J$353*100%</f>
        <v>0</v>
      </c>
      <c r="J341" s="9">
        <f t="shared" si="149"/>
        <v>0</v>
      </c>
      <c r="K341" s="42">
        <f t="shared" si="149"/>
        <v>0</v>
      </c>
      <c r="L341" s="172"/>
    </row>
    <row r="342" spans="1:12" ht="15" customHeight="1" x14ac:dyDescent="0.2">
      <c r="A342" s="10"/>
      <c r="B342" s="10"/>
      <c r="D342" s="9"/>
      <c r="F342" s="9"/>
      <c r="H342" s="9"/>
      <c r="J342" s="9"/>
      <c r="L342" s="172"/>
    </row>
    <row r="343" spans="1:12" ht="15" customHeight="1" x14ac:dyDescent="0.2">
      <c r="A343" s="5" t="s">
        <v>951</v>
      </c>
      <c r="B343" s="5"/>
      <c r="C343" s="8" t="s">
        <v>952</v>
      </c>
      <c r="D343" s="32">
        <f>SUM(D344:D345)</f>
        <v>0</v>
      </c>
      <c r="F343" s="32">
        <f>SUM(F344:F345)</f>
        <v>0</v>
      </c>
      <c r="H343" s="32">
        <f>SUM(H344:H345)</f>
        <v>0</v>
      </c>
      <c r="J343" s="32">
        <f>SUM(J344:J345)</f>
        <v>0</v>
      </c>
      <c r="K343" s="43">
        <f>SUM(K344:K345)</f>
        <v>0</v>
      </c>
      <c r="L343" s="172"/>
    </row>
    <row r="344" spans="1:12" ht="15" customHeight="1" x14ac:dyDescent="0.2">
      <c r="A344" s="10" t="s">
        <v>953</v>
      </c>
      <c r="B344" s="10"/>
      <c r="C344" s="4" t="s">
        <v>954</v>
      </c>
      <c r="D344" s="9">
        <f>+'0BJ PROGR. I-II Y III'!O369</f>
        <v>0</v>
      </c>
      <c r="E344" s="42">
        <f>+D344/$J$353*100%</f>
        <v>0</v>
      </c>
      <c r="F344" s="9">
        <f>+'0BJ PROGR. I-II Y III'!AJ369</f>
        <v>0</v>
      </c>
      <c r="G344" s="42">
        <f>+F344/$J$353*100%</f>
        <v>0</v>
      </c>
      <c r="H344" s="9">
        <f>+'0BJ PROGR. I-II Y III'!AL369</f>
        <v>0</v>
      </c>
      <c r="I344" s="42">
        <f>+H344/$J$353*100%</f>
        <v>0</v>
      </c>
      <c r="J344" s="9">
        <f>+D344+F344+H344</f>
        <v>0</v>
      </c>
      <c r="K344" s="42">
        <f>+E344+G344+I344</f>
        <v>0</v>
      </c>
      <c r="L344" s="172"/>
    </row>
    <row r="345" spans="1:12" ht="15" customHeight="1" x14ac:dyDescent="0.2">
      <c r="A345" s="10" t="s">
        <v>955</v>
      </c>
      <c r="B345" s="10"/>
      <c r="C345" s="4" t="s">
        <v>956</v>
      </c>
      <c r="D345" s="9">
        <f>+'0BJ PROGR. I-II Y III'!O370</f>
        <v>0</v>
      </c>
      <c r="E345" s="42">
        <f>+D345/$J$353*100%</f>
        <v>0</v>
      </c>
      <c r="F345" s="9">
        <f>+'0BJ PROGR. I-II Y III'!AJ370</f>
        <v>0</v>
      </c>
      <c r="G345" s="42">
        <f>+F345/$J$353*100%</f>
        <v>0</v>
      </c>
      <c r="H345" s="9">
        <f>+'0BJ PROGR. I-II Y III'!AL370</f>
        <v>0</v>
      </c>
      <c r="I345" s="42">
        <f>+H345/$J$353*100%</f>
        <v>0</v>
      </c>
      <c r="J345" s="9">
        <f>+D345+F345+H345</f>
        <v>0</v>
      </c>
      <c r="K345" s="42">
        <f>+E345+G345+I345</f>
        <v>0</v>
      </c>
      <c r="L345" s="172"/>
    </row>
    <row r="346" spans="1:12" ht="15" customHeight="1" x14ac:dyDescent="0.2">
      <c r="A346" s="10"/>
      <c r="B346" s="10"/>
      <c r="D346" s="9"/>
      <c r="F346" s="9"/>
      <c r="H346" s="9"/>
      <c r="J346" s="9"/>
      <c r="L346" s="172"/>
    </row>
    <row r="347" spans="1:12" ht="15" customHeight="1" x14ac:dyDescent="0.2">
      <c r="A347" s="5">
        <v>9</v>
      </c>
      <c r="B347" s="5"/>
      <c r="C347" s="8" t="s">
        <v>196</v>
      </c>
      <c r="D347" s="32">
        <f t="shared" ref="D347:K347" si="150">+D348</f>
        <v>0</v>
      </c>
      <c r="E347" s="43">
        <f t="shared" si="150"/>
        <v>0</v>
      </c>
      <c r="F347" s="32">
        <f t="shared" si="150"/>
        <v>0</v>
      </c>
      <c r="G347" s="43">
        <f t="shared" si="150"/>
        <v>0</v>
      </c>
      <c r="H347" s="32">
        <f t="shared" si="150"/>
        <v>11200000</v>
      </c>
      <c r="I347" s="43">
        <f t="shared" si="150"/>
        <v>2.7850406062561251E-3</v>
      </c>
      <c r="J347" s="32">
        <f t="shared" si="150"/>
        <v>11200000</v>
      </c>
      <c r="K347" s="43">
        <f t="shared" si="150"/>
        <v>2.7850406062561251E-3</v>
      </c>
      <c r="L347" s="172"/>
    </row>
    <row r="348" spans="1:12" ht="15" customHeight="1" x14ac:dyDescent="0.2">
      <c r="A348" s="5" t="s">
        <v>957</v>
      </c>
      <c r="B348" s="5"/>
      <c r="C348" s="8" t="s">
        <v>958</v>
      </c>
      <c r="D348" s="32">
        <f t="shared" ref="D348:K348" si="151">SUM(D349:D350)</f>
        <v>0</v>
      </c>
      <c r="E348" s="43">
        <f t="shared" si="151"/>
        <v>0</v>
      </c>
      <c r="F348" s="32">
        <f t="shared" si="151"/>
        <v>0</v>
      </c>
      <c r="G348" s="43">
        <f t="shared" si="151"/>
        <v>0</v>
      </c>
      <c r="H348" s="32">
        <f t="shared" si="151"/>
        <v>11200000</v>
      </c>
      <c r="I348" s="43">
        <f t="shared" si="151"/>
        <v>2.7850406062561251E-3</v>
      </c>
      <c r="J348" s="32">
        <f t="shared" si="151"/>
        <v>11200000</v>
      </c>
      <c r="K348" s="43">
        <f t="shared" si="151"/>
        <v>2.7850406062561251E-3</v>
      </c>
      <c r="L348" s="172"/>
    </row>
    <row r="349" spans="1:12" ht="15" customHeight="1" x14ac:dyDescent="0.2">
      <c r="A349" s="10" t="s">
        <v>959</v>
      </c>
      <c r="B349" s="10"/>
      <c r="C349" s="4" t="s">
        <v>960</v>
      </c>
      <c r="D349" s="9">
        <f>+'0BJ PROGR. I-II Y III'!O374</f>
        <v>0</v>
      </c>
      <c r="E349" s="42">
        <f>+D349/$J$353*100%</f>
        <v>0</v>
      </c>
      <c r="F349" s="9">
        <f>+'0BJ PROGR. I-II Y III'!AJ374</f>
        <v>0</v>
      </c>
      <c r="G349" s="42">
        <f>+F349/$J$353*100%</f>
        <v>0</v>
      </c>
      <c r="H349" s="9">
        <f>+'DETALLE PROG. III'!D381</f>
        <v>11200000</v>
      </c>
      <c r="I349" s="42">
        <f>+H349/$J$353*100%</f>
        <v>2.7850406062561251E-3</v>
      </c>
      <c r="J349" s="9">
        <f>+D349+F349+H349</f>
        <v>11200000</v>
      </c>
      <c r="K349" s="42">
        <f>+E349+G349+I349</f>
        <v>2.7850406062561251E-3</v>
      </c>
      <c r="L349" s="172"/>
    </row>
    <row r="350" spans="1:12" ht="15" customHeight="1" x14ac:dyDescent="0.2">
      <c r="A350" s="10" t="s">
        <v>961</v>
      </c>
      <c r="B350" s="10"/>
      <c r="C350" s="4" t="s">
        <v>962</v>
      </c>
      <c r="D350" s="9">
        <f>+'0BJ PROGR. I-II Y III'!O375</f>
        <v>0</v>
      </c>
      <c r="E350" s="42">
        <f>+D350/$J$353*100%</f>
        <v>0</v>
      </c>
      <c r="F350" s="9">
        <f>+'0BJ PROGR. I-II Y III'!AJ375</f>
        <v>0</v>
      </c>
      <c r="G350" s="42">
        <f>+F350/$J$353*100%</f>
        <v>0</v>
      </c>
      <c r="H350" s="9">
        <f>+'0BJ PROGR. I-II Y III'!AL375</f>
        <v>0</v>
      </c>
      <c r="I350" s="42">
        <f>+H350/$J$353*100%</f>
        <v>0</v>
      </c>
      <c r="J350" s="9">
        <f>+D350+F350+H350</f>
        <v>0</v>
      </c>
      <c r="K350" s="42">
        <f>+E350+G350+I350</f>
        <v>0</v>
      </c>
      <c r="L350" s="172"/>
    </row>
    <row r="351" spans="1:12" ht="15" customHeight="1" x14ac:dyDescent="0.2">
      <c r="A351" s="10"/>
      <c r="B351" s="10"/>
      <c r="D351" s="9"/>
      <c r="F351" s="9"/>
      <c r="H351" s="9"/>
      <c r="J351" s="9"/>
      <c r="L351" s="172"/>
    </row>
    <row r="352" spans="1:12" ht="15" customHeight="1" x14ac:dyDescent="0.2">
      <c r="D352" s="9"/>
      <c r="F352" s="9"/>
      <c r="H352" s="9"/>
      <c r="J352" s="9"/>
      <c r="L352" s="172"/>
    </row>
    <row r="353" spans="3:12" ht="15" customHeight="1" x14ac:dyDescent="0.2">
      <c r="C353" s="7" t="s">
        <v>963</v>
      </c>
      <c r="D353" s="32">
        <f>+D12+D50+D111+D151+D299+D236+D192+D274+D321+D158</f>
        <v>1373864088.8223708</v>
      </c>
      <c r="E353" s="43">
        <f>+D353/$J$353*100%</f>
        <v>0.34163100668280127</v>
      </c>
      <c r="F353" s="32">
        <f>+F12+F50+F111+F151+F299+F236+F192+F274+F321+F158</f>
        <v>729215600.41921449</v>
      </c>
      <c r="G353" s="43">
        <f>+F353/$J$353*100%</f>
        <v>0.18132991588240654</v>
      </c>
      <c r="H353" s="32">
        <f>+H12+H50+H111+H151+H299+H236+H192+H274+H321+H158</f>
        <v>1918405661.7487142</v>
      </c>
      <c r="I353" s="43">
        <f>+H353/$J$353*100%</f>
        <v>0.4770390774323055</v>
      </c>
      <c r="J353" s="32">
        <f>+J12+J50+J111+J151+J299+J236+J192+J274+J321+J158+0.01</f>
        <v>4021485351.0002995</v>
      </c>
      <c r="K353" s="43">
        <f>+K12+K50+K111+K151+K299+K236+K192+K274+K321+K158</f>
        <v>0.99999999999751332</v>
      </c>
      <c r="L353" s="172"/>
    </row>
    <row r="354" spans="3:12" ht="15" hidden="1" customHeight="1" x14ac:dyDescent="0.2">
      <c r="D354" s="9">
        <f>+'0BJ PROGR. I-II Y III'!O377</f>
        <v>1373864088.8223708</v>
      </c>
      <c r="F354" s="9">
        <f>+'0BJ PROGR. I-II Y III'!AJ377</f>
        <v>729215600.40921426</v>
      </c>
      <c r="J354" s="9">
        <f>+INGRESOS!C8</f>
        <v>4021485351</v>
      </c>
      <c r="L354" s="172"/>
    </row>
    <row r="355" spans="3:12" ht="15" hidden="1" customHeight="1" x14ac:dyDescent="0.2">
      <c r="D355" s="9">
        <f>+D353-D354</f>
        <v>0</v>
      </c>
      <c r="F355" s="9">
        <f>+F353-F354</f>
        <v>1.0000228881835938E-2</v>
      </c>
      <c r="J355" s="9">
        <f>+J354-J353</f>
        <v>-2.994537353515625E-4</v>
      </c>
      <c r="L355" s="172"/>
    </row>
    <row r="356" spans="3:12" ht="15" customHeight="1" x14ac:dyDescent="0.2">
      <c r="D356" s="9">
        <f>+'0BJ PROGR. I-II Y III'!O377</f>
        <v>1373864088.8223708</v>
      </c>
      <c r="F356" s="9">
        <f>+'0BJ PROGR. I-II Y III'!AJ377</f>
        <v>729215600.40921426</v>
      </c>
      <c r="H356" s="9">
        <f>+'DETALLE PROG. III'!D33</f>
        <v>1918405661.7487144</v>
      </c>
      <c r="J356" s="9">
        <f>+'DETALLE PROG. III'!D388</f>
        <v>4021485351.0002999</v>
      </c>
      <c r="L356" s="172"/>
    </row>
    <row r="357" spans="3:12" ht="15" customHeight="1" x14ac:dyDescent="0.2">
      <c r="D357" s="9">
        <f>+D353-D356</f>
        <v>0</v>
      </c>
      <c r="F357" s="9">
        <f>+F353-F356</f>
        <v>1.0000228881835938E-2</v>
      </c>
      <c r="H357" s="9">
        <f>+H353-H356</f>
        <v>0</v>
      </c>
      <c r="J357" s="9">
        <f>+J353-J356</f>
        <v>0</v>
      </c>
      <c r="L357" s="172"/>
    </row>
    <row r="358" spans="3:12" ht="12" customHeight="1" x14ac:dyDescent="0.2">
      <c r="J358" s="9"/>
      <c r="L358" s="172"/>
    </row>
    <row r="359" spans="3:12" ht="12" customHeight="1" x14ac:dyDescent="0.2">
      <c r="L359" s="172"/>
    </row>
  </sheetData>
  <mergeCells count="5">
    <mergeCell ref="A4:K4"/>
    <mergeCell ref="A1:K1"/>
    <mergeCell ref="A2:K2"/>
    <mergeCell ref="A3:K3"/>
    <mergeCell ref="A7:K7"/>
  </mergeCells>
  <printOptions horizontalCentered="1"/>
  <pageMargins left="0.19685039370078741" right="0.19685039370078741" top="0.39370078740157483" bottom="1.1811023622047245" header="0.19685039370078741" footer="0.78740157480314965"/>
  <pageSetup scale="80" orientation="portrait" r:id="rId1"/>
  <headerFooter alignWithMargins="0">
    <oddHeader xml:space="preserve">&amp;R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84"/>
  <sheetViews>
    <sheetView zoomScale="80" zoomScaleNormal="80" zoomScaleSheetLayoutView="100" workbookViewId="0">
      <selection activeCell="U1" sqref="U1:U1048576"/>
    </sheetView>
  </sheetViews>
  <sheetFormatPr baseColWidth="10" defaultColWidth="11.42578125" defaultRowHeight="12" customHeight="1" x14ac:dyDescent="0.2"/>
  <cols>
    <col min="1" max="1" width="2.28515625" style="3" customWidth="1"/>
    <col min="2" max="2" width="1" style="3" customWidth="1"/>
    <col min="3" max="3" width="2.28515625" style="3" customWidth="1"/>
    <col min="4" max="4" width="1.7109375" style="3" customWidth="1"/>
    <col min="5" max="5" width="2.7109375" style="3" customWidth="1"/>
    <col min="6" max="6" width="2.140625" style="3" customWidth="1"/>
    <col min="7" max="7" width="6.7109375" style="3" customWidth="1"/>
    <col min="8" max="8" width="1.140625" style="3" customWidth="1"/>
    <col min="9" max="9" width="6.7109375" style="3" hidden="1" customWidth="1"/>
    <col min="10" max="10" width="1.7109375" style="3" customWidth="1"/>
    <col min="11" max="11" width="25" style="4" customWidth="1"/>
    <col min="12" max="12" width="18.5703125" style="9" customWidth="1"/>
    <col min="13" max="13" width="7.42578125" style="42" customWidth="1"/>
    <col min="14" max="14" width="16.140625" style="9" customWidth="1"/>
    <col min="15" max="15" width="7.5703125" style="42" customWidth="1"/>
    <col min="16" max="16" width="16.42578125" style="3" customWidth="1"/>
    <col min="17" max="17" width="8.28515625" style="42" bestFit="1" customWidth="1"/>
    <col min="18" max="18" width="17.42578125" style="3" customWidth="1"/>
    <col min="19" max="19" width="8.7109375" style="42" customWidth="1"/>
    <col min="20" max="20" width="8.28515625" style="3" customWidth="1"/>
    <col min="21" max="21" width="20.5703125" style="9" customWidth="1"/>
    <col min="22" max="22" width="1.7109375" style="3" customWidth="1"/>
    <col min="23" max="23" width="11.42578125" style="3"/>
    <col min="24" max="24" width="2.7109375" style="1" customWidth="1"/>
    <col min="25" max="25" width="11.42578125" style="1" customWidth="1"/>
    <col min="26" max="26" width="0.7109375" style="1" customWidth="1"/>
    <col min="27" max="16384" width="11.42578125" style="1"/>
  </cols>
  <sheetData>
    <row r="1" spans="1:27" ht="17.100000000000001" customHeight="1" x14ac:dyDescent="0.2">
      <c r="A1" s="798" t="s">
        <v>0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</row>
    <row r="2" spans="1:27" ht="17.100000000000001" customHeight="1" x14ac:dyDescent="0.2">
      <c r="A2" s="798" t="s">
        <v>1</v>
      </c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798"/>
    </row>
    <row r="3" spans="1:27" ht="17.100000000000001" customHeight="1" x14ac:dyDescent="0.2">
      <c r="A3" s="800" t="str">
        <f>INGRESOS!$A$3</f>
        <v>PRESUPUESTO ORDINARIO 2023</v>
      </c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</row>
    <row r="4" spans="1:27" ht="17.100000000000001" customHeight="1" x14ac:dyDescent="0.2">
      <c r="A4" s="800" t="s">
        <v>397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</row>
    <row r="5" spans="1:27" ht="17.100000000000001" customHeight="1" x14ac:dyDescent="0.2">
      <c r="A5" s="791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  <c r="N5" s="791"/>
      <c r="O5" s="791"/>
      <c r="P5" s="791"/>
      <c r="Q5" s="791"/>
      <c r="R5" s="791"/>
      <c r="S5" s="791"/>
    </row>
    <row r="6" spans="1:27" ht="17.100000000000001" customHeight="1" x14ac:dyDescent="0.2">
      <c r="A6" s="826"/>
      <c r="B6" s="826"/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/>
      <c r="S6" s="826"/>
    </row>
    <row r="7" spans="1:27" ht="30" customHeight="1" x14ac:dyDescent="0.2">
      <c r="A7" s="825" t="s">
        <v>1627</v>
      </c>
      <c r="B7" s="825"/>
      <c r="C7" s="825"/>
      <c r="D7" s="825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U7" s="32"/>
    </row>
    <row r="8" spans="1:27" ht="58.5" customHeight="1" x14ac:dyDescent="0.2">
      <c r="A8" s="824" t="s">
        <v>1626</v>
      </c>
      <c r="B8" s="824"/>
      <c r="C8" s="824"/>
      <c r="D8" s="824"/>
      <c r="E8" s="824"/>
      <c r="F8" s="824"/>
      <c r="G8" s="824"/>
      <c r="H8" s="824"/>
      <c r="I8" s="824"/>
      <c r="J8" s="824"/>
      <c r="K8" s="792" t="s">
        <v>400</v>
      </c>
      <c r="L8" s="793" t="s">
        <v>184</v>
      </c>
      <c r="M8" s="794" t="s">
        <v>188</v>
      </c>
      <c r="N8" s="793" t="s">
        <v>185</v>
      </c>
      <c r="O8" s="794" t="s">
        <v>188</v>
      </c>
      <c r="P8" s="795" t="s">
        <v>186</v>
      </c>
      <c r="Q8" s="794" t="s">
        <v>188</v>
      </c>
      <c r="R8" s="795" t="s">
        <v>402</v>
      </c>
      <c r="S8" s="794" t="s">
        <v>188</v>
      </c>
    </row>
    <row r="9" spans="1:27" ht="17.100000000000001" customHeight="1" thickBot="1" x14ac:dyDescent="0.3">
      <c r="A9" s="64"/>
      <c r="B9" s="64"/>
      <c r="C9" s="64"/>
      <c r="D9" s="64"/>
      <c r="E9" s="64"/>
      <c r="F9" s="64"/>
      <c r="G9" s="64"/>
      <c r="H9" s="64"/>
      <c r="I9" s="64"/>
      <c r="J9" s="64"/>
      <c r="L9" s="516"/>
      <c r="M9" s="515"/>
      <c r="N9" s="516"/>
      <c r="O9" s="515"/>
      <c r="P9" s="64"/>
      <c r="Q9" s="515"/>
      <c r="R9" s="64"/>
      <c r="S9" s="515"/>
      <c r="U9" s="32"/>
    </row>
    <row r="10" spans="1:27" s="2" customFormat="1" ht="17.100000000000001" customHeight="1" thickBot="1" x14ac:dyDescent="0.3">
      <c r="A10" s="517" t="s">
        <v>966</v>
      </c>
      <c r="B10" s="518" t="s">
        <v>967</v>
      </c>
      <c r="C10" s="518"/>
      <c r="D10" s="518"/>
      <c r="E10" s="518"/>
      <c r="F10" s="518"/>
      <c r="G10" s="518"/>
      <c r="H10" s="518"/>
      <c r="I10" s="518"/>
      <c r="J10" s="518"/>
      <c r="K10" s="519"/>
      <c r="L10" s="520">
        <f>+L12+L166+L197+0.01</f>
        <v>1320569088.8323708</v>
      </c>
      <c r="M10" s="521">
        <f t="shared" ref="M10:S10" si="0">+M12+M166+M197</f>
        <v>0.32837844069079941</v>
      </c>
      <c r="N10" s="520">
        <f t="shared" si="0"/>
        <v>676867790.42921448</v>
      </c>
      <c r="O10" s="521">
        <f t="shared" si="0"/>
        <v>0.1683128822689485</v>
      </c>
      <c r="P10" s="520">
        <f t="shared" si="0"/>
        <v>4000000</v>
      </c>
      <c r="Q10" s="521">
        <f t="shared" si="0"/>
        <v>9.9465735937718743E-4</v>
      </c>
      <c r="R10" s="520">
        <f t="shared" si="0"/>
        <v>2001436879.2515852</v>
      </c>
      <c r="S10" s="521">
        <f t="shared" si="0"/>
        <v>0.49768598031912514</v>
      </c>
      <c r="T10" s="43"/>
      <c r="U10" s="32"/>
      <c r="V10" s="6"/>
      <c r="W10" s="6"/>
    </row>
    <row r="11" spans="1:27" s="2" customFormat="1" ht="17.100000000000001" customHeight="1" x14ac:dyDescent="0.25">
      <c r="A11" s="486"/>
      <c r="B11" s="522"/>
      <c r="C11" s="522"/>
      <c r="D11" s="522"/>
      <c r="E11" s="522"/>
      <c r="F11" s="522"/>
      <c r="G11" s="522"/>
      <c r="H11" s="522"/>
      <c r="I11" s="522"/>
      <c r="J11" s="522"/>
      <c r="K11" s="523"/>
      <c r="L11" s="524"/>
      <c r="M11" s="525"/>
      <c r="N11" s="524"/>
      <c r="O11" s="525"/>
      <c r="P11" s="524"/>
      <c r="Q11" s="525"/>
      <c r="R11" s="524"/>
      <c r="S11" s="525"/>
      <c r="T11" s="43"/>
      <c r="U11" s="32"/>
      <c r="V11" s="6"/>
      <c r="W11" s="6"/>
    </row>
    <row r="12" spans="1:27" ht="17.100000000000001" customHeight="1" x14ac:dyDescent="0.25">
      <c r="A12" s="64"/>
      <c r="B12" s="486" t="s">
        <v>968</v>
      </c>
      <c r="C12" s="522" t="s">
        <v>969</v>
      </c>
      <c r="D12" s="522"/>
      <c r="E12" s="522"/>
      <c r="F12" s="522"/>
      <c r="G12" s="64"/>
      <c r="H12" s="64"/>
      <c r="I12" s="64"/>
      <c r="J12" s="64"/>
      <c r="K12" s="526"/>
      <c r="L12" s="527">
        <f t="shared" ref="L12:Q12" si="1">+L14+L52</f>
        <v>1063014984.0023708</v>
      </c>
      <c r="M12" s="528">
        <f t="shared" si="1"/>
        <v>0.26433391924154531</v>
      </c>
      <c r="N12" s="527">
        <f t="shared" si="1"/>
        <v>656720072.42921448</v>
      </c>
      <c r="O12" s="528">
        <f t="shared" si="1"/>
        <v>0.16330286327310944</v>
      </c>
      <c r="P12" s="527">
        <f t="shared" si="1"/>
        <v>0</v>
      </c>
      <c r="Q12" s="528">
        <f t="shared" si="1"/>
        <v>0</v>
      </c>
      <c r="R12" s="527">
        <f>+L12+N12+P12</f>
        <v>1719735056.4315853</v>
      </c>
      <c r="S12" s="528">
        <f>+S14+S52</f>
        <v>0.42763678251465476</v>
      </c>
      <c r="W12" s="9"/>
    </row>
    <row r="13" spans="1:27" ht="17.100000000000001" customHeight="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526"/>
      <c r="L13" s="516"/>
      <c r="M13" s="515"/>
      <c r="N13" s="516"/>
      <c r="O13" s="515"/>
      <c r="P13" s="516"/>
      <c r="Q13" s="515"/>
      <c r="R13" s="516"/>
      <c r="S13" s="515"/>
      <c r="W13" s="9"/>
    </row>
    <row r="14" spans="1:27" ht="17.100000000000001" customHeight="1" x14ac:dyDescent="0.25">
      <c r="A14" s="64"/>
      <c r="B14" s="64"/>
      <c r="C14" s="486" t="s">
        <v>970</v>
      </c>
      <c r="D14" s="522" t="s">
        <v>190</v>
      </c>
      <c r="E14" s="522"/>
      <c r="F14" s="64"/>
      <c r="G14" s="486"/>
      <c r="H14" s="486"/>
      <c r="I14" s="64"/>
      <c r="J14" s="64"/>
      <c r="K14" s="526"/>
      <c r="L14" s="524">
        <f t="shared" ref="L14:S14" si="2">+L16+L38</f>
        <v>922619296.41203904</v>
      </c>
      <c r="M14" s="525">
        <f t="shared" si="2"/>
        <v>0.22942251826990931</v>
      </c>
      <c r="N14" s="524">
        <f t="shared" si="2"/>
        <v>348349155.83837408</v>
      </c>
      <c r="O14" s="525">
        <f t="shared" si="2"/>
        <v>8.6622012871867382E-2</v>
      </c>
      <c r="P14" s="524">
        <f t="shared" si="2"/>
        <v>0</v>
      </c>
      <c r="Q14" s="525">
        <f t="shared" si="2"/>
        <v>0</v>
      </c>
      <c r="R14" s="524">
        <f t="shared" si="2"/>
        <v>1270968452.2504132</v>
      </c>
      <c r="S14" s="525">
        <f t="shared" si="2"/>
        <v>0.31604453114177672</v>
      </c>
      <c r="T14" s="32"/>
      <c r="W14" s="9"/>
      <c r="Y14" s="172"/>
      <c r="AA14" s="172"/>
    </row>
    <row r="15" spans="1:27" ht="17.100000000000001" customHeight="1" x14ac:dyDescent="0.25">
      <c r="A15" s="64"/>
      <c r="B15" s="64"/>
      <c r="C15" s="64"/>
      <c r="D15" s="64"/>
      <c r="E15" s="64"/>
      <c r="F15" s="64"/>
      <c r="G15" s="64"/>
      <c r="H15" s="64"/>
      <c r="I15" s="486">
        <v>0</v>
      </c>
      <c r="J15" s="486"/>
      <c r="K15" s="529" t="s">
        <v>190</v>
      </c>
      <c r="L15" s="516"/>
      <c r="M15" s="515"/>
      <c r="N15" s="516"/>
      <c r="O15" s="515"/>
      <c r="P15" s="516"/>
      <c r="Q15" s="515"/>
      <c r="R15" s="516"/>
      <c r="S15" s="515"/>
      <c r="W15" s="9"/>
      <c r="Y15" s="172"/>
      <c r="AA15" s="172"/>
    </row>
    <row r="16" spans="1:27" ht="17.100000000000001" customHeight="1" x14ac:dyDescent="0.25">
      <c r="A16" s="64"/>
      <c r="B16" s="64"/>
      <c r="C16" s="64"/>
      <c r="D16" s="530" t="s">
        <v>971</v>
      </c>
      <c r="E16" s="64" t="s">
        <v>972</v>
      </c>
      <c r="F16" s="64"/>
      <c r="G16" s="64"/>
      <c r="H16" s="64"/>
      <c r="I16" s="64"/>
      <c r="J16" s="64"/>
      <c r="K16" s="526"/>
      <c r="L16" s="524">
        <f>SUM(L18:L37)</f>
        <v>785126371.78221214</v>
      </c>
      <c r="M16" s="525">
        <f>SUM(M18:M37)</f>
        <v>0.19523293093357175</v>
      </c>
      <c r="N16" s="524">
        <f t="shared" ref="N16:S16" si="3">SUM(N18:N37)</f>
        <v>294819082.31207407</v>
      </c>
      <c r="O16" s="525">
        <f t="shared" si="3"/>
        <v>7.3310992476633322E-2</v>
      </c>
      <c r="P16" s="524">
        <f t="shared" si="3"/>
        <v>0</v>
      </c>
      <c r="Q16" s="525">
        <f t="shared" si="3"/>
        <v>0</v>
      </c>
      <c r="R16" s="524">
        <f t="shared" si="3"/>
        <v>1079945454.0942862</v>
      </c>
      <c r="S16" s="525">
        <f t="shared" si="3"/>
        <v>0.26854392341020511</v>
      </c>
      <c r="T16" s="42"/>
      <c r="W16" s="9"/>
      <c r="Y16" s="172"/>
      <c r="AA16" s="172"/>
    </row>
    <row r="17" spans="1:27" ht="17.100000000000001" customHeight="1" x14ac:dyDescent="0.25">
      <c r="A17" s="64"/>
      <c r="B17" s="64"/>
      <c r="C17" s="64"/>
      <c r="D17" s="531"/>
      <c r="E17" s="531"/>
      <c r="F17" s="64"/>
      <c r="G17" s="486" t="s">
        <v>971</v>
      </c>
      <c r="H17" s="486"/>
      <c r="I17" s="486" t="s">
        <v>403</v>
      </c>
      <c r="J17" s="486"/>
      <c r="K17" s="529" t="s">
        <v>404</v>
      </c>
      <c r="L17" s="524"/>
      <c r="M17" s="515"/>
      <c r="N17" s="524"/>
      <c r="O17" s="525"/>
      <c r="P17" s="524"/>
      <c r="Q17" s="525"/>
      <c r="R17" s="524"/>
      <c r="S17" s="525"/>
      <c r="W17" s="9"/>
      <c r="X17"/>
      <c r="Y17" s="172"/>
      <c r="AA17" s="172"/>
    </row>
    <row r="18" spans="1:27" ht="17.100000000000001" customHeight="1" x14ac:dyDescent="0.25">
      <c r="A18" s="64"/>
      <c r="B18" s="64"/>
      <c r="C18" s="64"/>
      <c r="D18" s="531"/>
      <c r="E18" s="531"/>
      <c r="F18" s="64"/>
      <c r="G18" s="530" t="s">
        <v>971</v>
      </c>
      <c r="H18" s="530"/>
      <c r="I18" s="530" t="s">
        <v>405</v>
      </c>
      <c r="J18" s="530"/>
      <c r="K18" s="526" t="s">
        <v>406</v>
      </c>
      <c r="L18" s="516">
        <f>+'C.E PROG. I-II Y III'!O16</f>
        <v>407274592.5</v>
      </c>
      <c r="M18" s="515">
        <f>+L18/$R$373*100%</f>
        <v>0.10127466767936752</v>
      </c>
      <c r="N18" s="516">
        <f>+'C.E PROG. I-II Y III'!AJ16+0.02</f>
        <v>168822347.58000001</v>
      </c>
      <c r="O18" s="515">
        <f>+N18/$R$373*100%</f>
        <v>4.1980097611945127E-2</v>
      </c>
      <c r="P18" s="516">
        <v>0</v>
      </c>
      <c r="Q18" s="515">
        <f>+P18/$R$373*100%</f>
        <v>0</v>
      </c>
      <c r="R18" s="516">
        <f t="shared" ref="R18:S22" si="4">+L18+N18+P18</f>
        <v>576096940.08000004</v>
      </c>
      <c r="S18" s="515">
        <f>+M18+O18+Q18</f>
        <v>0.14325476529131265</v>
      </c>
      <c r="W18" s="9"/>
      <c r="Y18" s="172"/>
      <c r="AA18" s="172"/>
    </row>
    <row r="19" spans="1:27" ht="17.100000000000001" customHeight="1" x14ac:dyDescent="0.25">
      <c r="A19" s="64"/>
      <c r="B19" s="64"/>
      <c r="C19" s="64"/>
      <c r="D19" s="531"/>
      <c r="E19" s="531"/>
      <c r="F19" s="64"/>
      <c r="G19" s="530" t="s">
        <v>971</v>
      </c>
      <c r="H19" s="530"/>
      <c r="I19" s="530" t="s">
        <v>407</v>
      </c>
      <c r="J19" s="530"/>
      <c r="K19" s="526" t="s">
        <v>408</v>
      </c>
      <c r="L19" s="516">
        <f>+'C.E PROG. I-II Y III'!O17</f>
        <v>0</v>
      </c>
      <c r="M19" s="515">
        <f t="shared" ref="M19:M37" si="5">+L19/$R$373*100%</f>
        <v>0</v>
      </c>
      <c r="N19" s="516">
        <f>+'C.E PROG. I-II Y III'!AJ17</f>
        <v>0</v>
      </c>
      <c r="O19" s="515">
        <f>+N19/$R$373*100%</f>
        <v>0</v>
      </c>
      <c r="P19" s="516">
        <f>+'C.E PROG. I-II Y III'!AL17</f>
        <v>0</v>
      </c>
      <c r="Q19" s="515">
        <f>+P19/$R$373*100%</f>
        <v>0</v>
      </c>
      <c r="R19" s="516">
        <f t="shared" si="4"/>
        <v>0</v>
      </c>
      <c r="S19" s="515">
        <f t="shared" si="4"/>
        <v>0</v>
      </c>
      <c r="W19" s="9"/>
      <c r="Y19" s="172"/>
      <c r="AA19" s="172"/>
    </row>
    <row r="20" spans="1:27" ht="17.100000000000001" customHeight="1" x14ac:dyDescent="0.25">
      <c r="A20" s="64"/>
      <c r="B20" s="64"/>
      <c r="C20" s="64"/>
      <c r="D20" s="531"/>
      <c r="E20" s="531"/>
      <c r="F20" s="64"/>
      <c r="G20" s="530" t="s">
        <v>971</v>
      </c>
      <c r="H20" s="530"/>
      <c r="I20" s="530" t="s">
        <v>409</v>
      </c>
      <c r="J20" s="530"/>
      <c r="K20" s="526" t="s">
        <v>410</v>
      </c>
      <c r="L20" s="516">
        <f>+'C.E PROG. I-II Y III'!O18</f>
        <v>0</v>
      </c>
      <c r="M20" s="515">
        <f t="shared" si="5"/>
        <v>0</v>
      </c>
      <c r="N20" s="516">
        <f>+'C.E PROG. I-II Y III'!AJ18</f>
        <v>0</v>
      </c>
      <c r="O20" s="515">
        <f>+N20/$R$373*100%</f>
        <v>0</v>
      </c>
      <c r="P20" s="516">
        <f>+'C.E PROG. I-II Y III'!AL18</f>
        <v>0</v>
      </c>
      <c r="Q20" s="515">
        <f>+P20/$R$373*100%</f>
        <v>0</v>
      </c>
      <c r="R20" s="516">
        <f t="shared" si="4"/>
        <v>0</v>
      </c>
      <c r="S20" s="515">
        <f t="shared" si="4"/>
        <v>0</v>
      </c>
      <c r="W20" s="9"/>
      <c r="Y20" s="172"/>
      <c r="AA20" s="172"/>
    </row>
    <row r="21" spans="1:27" ht="17.100000000000001" customHeight="1" x14ac:dyDescent="0.25">
      <c r="A21" s="64"/>
      <c r="B21" s="64"/>
      <c r="C21" s="64"/>
      <c r="D21" s="531"/>
      <c r="E21" s="531"/>
      <c r="F21" s="64"/>
      <c r="G21" s="530" t="s">
        <v>971</v>
      </c>
      <c r="H21" s="530"/>
      <c r="I21" s="530" t="s">
        <v>411</v>
      </c>
      <c r="J21" s="530"/>
      <c r="K21" s="526" t="s">
        <v>412</v>
      </c>
      <c r="L21" s="516">
        <f>+'C.E PROG. I-II Y III'!O19</f>
        <v>0</v>
      </c>
      <c r="M21" s="515">
        <f t="shared" si="5"/>
        <v>0</v>
      </c>
      <c r="N21" s="516">
        <f>+'C.E PROG. I-II Y III'!AJ19</f>
        <v>0</v>
      </c>
      <c r="O21" s="515">
        <f>+N21/$R$373*100%</f>
        <v>0</v>
      </c>
      <c r="P21" s="516">
        <f>+'C.E PROG. I-II Y III'!AL19</f>
        <v>0</v>
      </c>
      <c r="Q21" s="515">
        <f>+P21/$R$373*100%</f>
        <v>0</v>
      </c>
      <c r="R21" s="516">
        <f t="shared" si="4"/>
        <v>0</v>
      </c>
      <c r="S21" s="515">
        <f t="shared" si="4"/>
        <v>0</v>
      </c>
      <c r="W21" s="9"/>
      <c r="X21"/>
      <c r="Y21" s="172"/>
      <c r="AA21" s="172"/>
    </row>
    <row r="22" spans="1:27" ht="17.100000000000001" customHeight="1" x14ac:dyDescent="0.25">
      <c r="A22" s="64"/>
      <c r="B22" s="64"/>
      <c r="C22" s="64"/>
      <c r="D22" s="531"/>
      <c r="E22" s="531"/>
      <c r="F22" s="64"/>
      <c r="G22" s="530" t="s">
        <v>971</v>
      </c>
      <c r="H22" s="530"/>
      <c r="I22" s="530" t="s">
        <v>413</v>
      </c>
      <c r="J22" s="530"/>
      <c r="K22" s="526" t="s">
        <v>414</v>
      </c>
      <c r="L22" s="516">
        <f>+'C.E PROG. I-II Y III'!O20</f>
        <v>3610676</v>
      </c>
      <c r="M22" s="515">
        <f t="shared" si="5"/>
        <v>8.9784636393164642E-4</v>
      </c>
      <c r="N22" s="516">
        <f>+'C.E PROG. I-II Y III'!AJ20</f>
        <v>0</v>
      </c>
      <c r="O22" s="515">
        <f>+N22/$R$373*100%</f>
        <v>0</v>
      </c>
      <c r="P22" s="516">
        <f>+'C.E PROG. I-II Y III'!AL20</f>
        <v>0</v>
      </c>
      <c r="Q22" s="515">
        <f>+P22/$R$373*100%</f>
        <v>0</v>
      </c>
      <c r="R22" s="516">
        <f t="shared" si="4"/>
        <v>3610676</v>
      </c>
      <c r="S22" s="515">
        <f t="shared" si="4"/>
        <v>8.9784636393164642E-4</v>
      </c>
      <c r="W22" s="9"/>
      <c r="Y22" s="172"/>
      <c r="AA22" s="172"/>
    </row>
    <row r="23" spans="1:27" ht="17.100000000000001" customHeight="1" x14ac:dyDescent="0.25">
      <c r="A23" s="64"/>
      <c r="B23" s="64"/>
      <c r="C23" s="64"/>
      <c r="D23" s="531"/>
      <c r="E23" s="531"/>
      <c r="F23" s="64"/>
      <c r="G23" s="486" t="s">
        <v>971</v>
      </c>
      <c r="H23" s="486"/>
      <c r="I23" s="486" t="s">
        <v>415</v>
      </c>
      <c r="J23" s="486"/>
      <c r="K23" s="529" t="s">
        <v>416</v>
      </c>
      <c r="L23" s="516"/>
      <c r="M23" s="525"/>
      <c r="N23" s="516"/>
      <c r="O23" s="515"/>
      <c r="P23" s="516"/>
      <c r="Q23" s="525"/>
      <c r="R23" s="524"/>
      <c r="S23" s="525"/>
      <c r="T23" s="32"/>
      <c r="W23" s="9"/>
      <c r="Y23" s="172"/>
      <c r="AA23" s="172"/>
    </row>
    <row r="24" spans="1:27" ht="17.100000000000001" customHeight="1" x14ac:dyDescent="0.25">
      <c r="A24" s="64"/>
      <c r="B24" s="64"/>
      <c r="C24" s="64"/>
      <c r="D24" s="531"/>
      <c r="E24" s="531"/>
      <c r="F24" s="64"/>
      <c r="G24" s="530" t="s">
        <v>971</v>
      </c>
      <c r="H24" s="530"/>
      <c r="I24" s="530" t="s">
        <v>417</v>
      </c>
      <c r="J24" s="530"/>
      <c r="K24" s="526" t="s">
        <v>418</v>
      </c>
      <c r="L24" s="516">
        <f>+'C.E PROG. I-II Y III'!O22</f>
        <v>0</v>
      </c>
      <c r="M24" s="515">
        <f t="shared" si="5"/>
        <v>0</v>
      </c>
      <c r="N24" s="516">
        <f>+'C.E PROG. I-II Y III'!AJ22</f>
        <v>0</v>
      </c>
      <c r="O24" s="515">
        <f>+N24/$R$373*100%</f>
        <v>0</v>
      </c>
      <c r="P24" s="516">
        <f>+'C.E PROG. I-II Y III'!AL22</f>
        <v>0</v>
      </c>
      <c r="Q24" s="515">
        <f>+P24/$R$373*100%</f>
        <v>0</v>
      </c>
      <c r="R24" s="516">
        <f t="shared" ref="R24:S28" si="6">+L24+N24+P24</f>
        <v>0</v>
      </c>
      <c r="S24" s="515">
        <f t="shared" si="6"/>
        <v>0</v>
      </c>
      <c r="W24" s="9"/>
      <c r="Y24" s="172"/>
      <c r="AA24" s="172"/>
    </row>
    <row r="25" spans="1:27" ht="17.100000000000001" customHeight="1" x14ac:dyDescent="0.25">
      <c r="A25" s="64"/>
      <c r="B25" s="64"/>
      <c r="C25" s="64"/>
      <c r="D25" s="531"/>
      <c r="E25" s="531"/>
      <c r="F25" s="64"/>
      <c r="G25" s="530" t="s">
        <v>971</v>
      </c>
      <c r="H25" s="530"/>
      <c r="I25" s="530" t="s">
        <v>419</v>
      </c>
      <c r="J25" s="530"/>
      <c r="K25" s="526" t="s">
        <v>420</v>
      </c>
      <c r="L25" s="516">
        <f>+'C.E PROG. I-II Y III'!O23</f>
        <v>0</v>
      </c>
      <c r="M25" s="515">
        <f t="shared" si="5"/>
        <v>0</v>
      </c>
      <c r="N25" s="516">
        <f>+'C.E PROG. I-II Y III'!AJ23</f>
        <v>0</v>
      </c>
      <c r="O25" s="515">
        <f>+N25/$R$373*100%</f>
        <v>0</v>
      </c>
      <c r="P25" s="516">
        <f>+'C.E PROG. I-II Y III'!AL23</f>
        <v>0</v>
      </c>
      <c r="Q25" s="515">
        <f>+P25/$R$373*100%</f>
        <v>0</v>
      </c>
      <c r="R25" s="516">
        <f t="shared" si="6"/>
        <v>0</v>
      </c>
      <c r="S25" s="515">
        <f t="shared" si="6"/>
        <v>0</v>
      </c>
      <c r="W25" s="9"/>
      <c r="X25"/>
      <c r="Y25" s="172"/>
      <c r="AA25" s="172"/>
    </row>
    <row r="26" spans="1:27" ht="17.100000000000001" customHeight="1" x14ac:dyDescent="0.25">
      <c r="A26" s="64"/>
      <c r="B26" s="64"/>
      <c r="C26" s="64"/>
      <c r="D26" s="531"/>
      <c r="E26" s="531"/>
      <c r="F26" s="64"/>
      <c r="G26" s="530" t="s">
        <v>971</v>
      </c>
      <c r="H26" s="530"/>
      <c r="I26" s="530" t="s">
        <v>421</v>
      </c>
      <c r="J26" s="530"/>
      <c r="K26" s="526" t="s">
        <v>422</v>
      </c>
      <c r="L26" s="516">
        <f>+'C.E PROG. I-II Y III'!O24</f>
        <v>0</v>
      </c>
      <c r="M26" s="515">
        <f t="shared" si="5"/>
        <v>0</v>
      </c>
      <c r="N26" s="516">
        <f>+'C.E PROG. I-II Y III'!AJ24</f>
        <v>0</v>
      </c>
      <c r="O26" s="515">
        <f>+N26/$R$373*100%</f>
        <v>0</v>
      </c>
      <c r="P26" s="516">
        <f>+'C.E PROG. I-II Y III'!AL24</f>
        <v>0</v>
      </c>
      <c r="Q26" s="515">
        <f>+P26/$R$373*100%</f>
        <v>0</v>
      </c>
      <c r="R26" s="516">
        <f t="shared" si="6"/>
        <v>0</v>
      </c>
      <c r="S26" s="515">
        <f t="shared" si="6"/>
        <v>0</v>
      </c>
      <c r="W26" s="9"/>
      <c r="Y26" s="172"/>
      <c r="AA26" s="172"/>
    </row>
    <row r="27" spans="1:27" ht="17.100000000000001" customHeight="1" x14ac:dyDescent="0.25">
      <c r="A27" s="64"/>
      <c r="B27" s="64"/>
      <c r="C27" s="64"/>
      <c r="D27" s="531"/>
      <c r="E27" s="531"/>
      <c r="F27" s="64"/>
      <c r="G27" s="530" t="s">
        <v>971</v>
      </c>
      <c r="H27" s="530"/>
      <c r="I27" s="530" t="s">
        <v>423</v>
      </c>
      <c r="J27" s="530"/>
      <c r="K27" s="526" t="s">
        <v>424</v>
      </c>
      <c r="L27" s="516">
        <f>+'C.E PROG. I-II Y III'!O25</f>
        <v>3308504</v>
      </c>
      <c r="M27" s="515">
        <f t="shared" si="5"/>
        <v>8.2270696303221548E-4</v>
      </c>
      <c r="N27" s="516">
        <f>+'C.E PROG. I-II Y III'!AJ25</f>
        <v>1490750</v>
      </c>
      <c r="O27" s="515">
        <f>+N27/$R$373*100%</f>
        <v>3.7069636462288554E-4</v>
      </c>
      <c r="P27" s="516">
        <f>+'C.E PROG. I-II Y III'!AL25</f>
        <v>0</v>
      </c>
      <c r="Q27" s="515">
        <f>+P27/$R$373*100%</f>
        <v>0</v>
      </c>
      <c r="R27" s="516">
        <f t="shared" si="6"/>
        <v>4799254</v>
      </c>
      <c r="S27" s="515">
        <f t="shared" si="6"/>
        <v>1.193403327655101E-3</v>
      </c>
      <c r="W27" s="9"/>
      <c r="Y27" s="172"/>
      <c r="AA27" s="172"/>
    </row>
    <row r="28" spans="1:27" ht="17.100000000000001" customHeight="1" x14ac:dyDescent="0.25">
      <c r="A28" s="64"/>
      <c r="B28" s="64"/>
      <c r="C28" s="64"/>
      <c r="D28" s="531"/>
      <c r="E28" s="531"/>
      <c r="F28" s="64"/>
      <c r="G28" s="530" t="s">
        <v>971</v>
      </c>
      <c r="H28" s="530"/>
      <c r="I28" s="530" t="s">
        <v>425</v>
      </c>
      <c r="J28" s="530"/>
      <c r="K28" s="526" t="s">
        <v>426</v>
      </c>
      <c r="L28" s="516">
        <f>+'C.E PROG. I-II Y III'!O26</f>
        <v>27879567</v>
      </c>
      <c r="M28" s="515">
        <f t="shared" si="5"/>
        <v>6.9326541231998435E-3</v>
      </c>
      <c r="N28" s="516">
        <f>+'C.E PROG. I-II Y III'!AJ26</f>
        <v>0</v>
      </c>
      <c r="O28" s="515">
        <f>+N28/$R$373*100%</f>
        <v>0</v>
      </c>
      <c r="P28" s="516">
        <f>+'C.E PROG. I-II Y III'!AL26</f>
        <v>0</v>
      </c>
      <c r="Q28" s="515">
        <f>+P28/$R$373*100%</f>
        <v>0</v>
      </c>
      <c r="R28" s="516">
        <f t="shared" si="6"/>
        <v>27879567</v>
      </c>
      <c r="S28" s="515">
        <f t="shared" si="6"/>
        <v>6.9326541231998435E-3</v>
      </c>
      <c r="W28" s="9"/>
      <c r="Y28" s="172"/>
      <c r="AA28" s="172"/>
    </row>
    <row r="29" spans="1:27" ht="17.100000000000001" customHeight="1" x14ac:dyDescent="0.25">
      <c r="A29" s="64"/>
      <c r="B29" s="64"/>
      <c r="C29" s="64"/>
      <c r="D29" s="531"/>
      <c r="E29" s="531"/>
      <c r="F29" s="64"/>
      <c r="G29" s="486" t="s">
        <v>971</v>
      </c>
      <c r="H29" s="486"/>
      <c r="I29" s="486" t="s">
        <v>427</v>
      </c>
      <c r="J29" s="486"/>
      <c r="K29" s="529" t="s">
        <v>428</v>
      </c>
      <c r="L29" s="516"/>
      <c r="M29" s="525"/>
      <c r="N29" s="516"/>
      <c r="O29" s="515"/>
      <c r="P29" s="516"/>
      <c r="Q29" s="525"/>
      <c r="R29" s="524"/>
      <c r="S29" s="525"/>
      <c r="W29" s="9"/>
      <c r="X29"/>
      <c r="Y29" s="172"/>
      <c r="AA29" s="172"/>
    </row>
    <row r="30" spans="1:27" ht="17.100000000000001" customHeight="1" x14ac:dyDescent="0.25">
      <c r="A30" s="64"/>
      <c r="B30" s="64"/>
      <c r="C30" s="64"/>
      <c r="D30" s="531"/>
      <c r="E30" s="531"/>
      <c r="F30" s="64"/>
      <c r="G30" s="530" t="s">
        <v>971</v>
      </c>
      <c r="H30" s="530"/>
      <c r="I30" s="530" t="s">
        <v>429</v>
      </c>
      <c r="J30" s="530"/>
      <c r="K30" s="526" t="s">
        <v>430</v>
      </c>
      <c r="L30" s="516">
        <f>+'C.E PROG. I-II Y III'!O28</f>
        <v>164205091.40000001</v>
      </c>
      <c r="M30" s="515">
        <f t="shared" si="5"/>
        <v>4.0831950652053431E-2</v>
      </c>
      <c r="N30" s="516">
        <f>+'C.E PROG. I-II Y III'!AJ28</f>
        <v>80901423.849999994</v>
      </c>
      <c r="O30" s="515">
        <f>+N30/$R$373*100%</f>
        <v>2.0117299154123903E-2</v>
      </c>
      <c r="P30" s="516">
        <f>+'C.E PROG. I-II Y III'!AL28</f>
        <v>0</v>
      </c>
      <c r="Q30" s="515">
        <f>+P30/$R$373*100%</f>
        <v>0</v>
      </c>
      <c r="R30" s="516">
        <f t="shared" ref="R30:S34" si="7">+L30+N30+P30</f>
        <v>245106515.25</v>
      </c>
      <c r="S30" s="515">
        <f t="shared" si="7"/>
        <v>6.094924980617733E-2</v>
      </c>
      <c r="W30" s="9"/>
      <c r="Y30" s="172"/>
      <c r="AA30" s="172"/>
    </row>
    <row r="31" spans="1:27" ht="17.100000000000001" customHeight="1" x14ac:dyDescent="0.25">
      <c r="A31" s="64"/>
      <c r="B31" s="64"/>
      <c r="C31" s="64"/>
      <c r="D31" s="531"/>
      <c r="E31" s="531"/>
      <c r="F31" s="64"/>
      <c r="G31" s="530" t="s">
        <v>971</v>
      </c>
      <c r="H31" s="530"/>
      <c r="I31" s="530" t="s">
        <v>431</v>
      </c>
      <c r="J31" s="530"/>
      <c r="K31" s="526" t="s">
        <v>432</v>
      </c>
      <c r="L31" s="516">
        <f>+'C.E PROG. I-II Y III'!O29</f>
        <v>66849998.399999999</v>
      </c>
      <c r="M31" s="515">
        <f t="shared" si="5"/>
        <v>1.6623210720728299E-2</v>
      </c>
      <c r="N31" s="516">
        <f>+'C.E PROG. I-II Y III'!AJ29</f>
        <v>0</v>
      </c>
      <c r="O31" s="515">
        <f>+N31/$R$373*100%</f>
        <v>0</v>
      </c>
      <c r="P31" s="516">
        <f>+'C.E PROG. I-II Y III'!AL29</f>
        <v>0</v>
      </c>
      <c r="Q31" s="515">
        <f>+P31/$R$373*100%</f>
        <v>0</v>
      </c>
      <c r="R31" s="516">
        <f t="shared" si="7"/>
        <v>66849998.399999999</v>
      </c>
      <c r="S31" s="515">
        <f t="shared" si="7"/>
        <v>1.6623210720728299E-2</v>
      </c>
      <c r="W31" s="9"/>
      <c r="Y31" s="172"/>
      <c r="AA31" s="172"/>
    </row>
    <row r="32" spans="1:27" ht="17.100000000000001" customHeight="1" x14ac:dyDescent="0.25">
      <c r="A32" s="64"/>
      <c r="B32" s="64"/>
      <c r="C32" s="64"/>
      <c r="D32" s="531"/>
      <c r="E32" s="531"/>
      <c r="F32" s="64"/>
      <c r="G32" s="530" t="s">
        <v>971</v>
      </c>
      <c r="H32" s="530"/>
      <c r="I32" s="530" t="s">
        <v>433</v>
      </c>
      <c r="J32" s="530"/>
      <c r="K32" s="526" t="s">
        <v>434</v>
      </c>
      <c r="L32" s="516">
        <f>+'C.E PROG. I-II Y III'!O30</f>
        <v>58248712.492622137</v>
      </c>
      <c r="M32" s="515">
        <f t="shared" si="5"/>
        <v>1.4484377638758131E-2</v>
      </c>
      <c r="N32" s="516">
        <f>+'C.E PROG. I-II Y III'!AJ30</f>
        <v>22678391.148621082</v>
      </c>
      <c r="O32" s="515">
        <f>+N32/$R$373*100%</f>
        <v>5.6393071637026067E-3</v>
      </c>
      <c r="P32" s="516">
        <f>+'C.E PROG. I-II Y III'!AL30</f>
        <v>0</v>
      </c>
      <c r="Q32" s="515">
        <f>+P32/$R$373*100%</f>
        <v>0</v>
      </c>
      <c r="R32" s="516">
        <f t="shared" si="7"/>
        <v>80927103.641243219</v>
      </c>
      <c r="S32" s="515">
        <f t="shared" si="7"/>
        <v>2.012368480246074E-2</v>
      </c>
      <c r="W32" s="9"/>
      <c r="Y32" s="172"/>
      <c r="AA32" s="172"/>
    </row>
    <row r="33" spans="1:27" ht="17.100000000000001" customHeight="1" x14ac:dyDescent="0.25">
      <c r="A33" s="64"/>
      <c r="B33" s="64"/>
      <c r="C33" s="64"/>
      <c r="D33" s="531"/>
      <c r="E33" s="531"/>
      <c r="F33" s="64"/>
      <c r="G33" s="530" t="s">
        <v>971</v>
      </c>
      <c r="H33" s="530"/>
      <c r="I33" s="530" t="s">
        <v>435</v>
      </c>
      <c r="J33" s="530"/>
      <c r="K33" s="526" t="s">
        <v>436</v>
      </c>
      <c r="L33" s="516">
        <f>+'C.E PROG. I-II Y III'!O31</f>
        <v>53749229.989590004</v>
      </c>
      <c r="M33" s="515">
        <f t="shared" si="5"/>
        <v>1.3365516792500681E-2</v>
      </c>
      <c r="N33" s="516">
        <f>+'C.E PROG. I-II Y III'!AJ31</f>
        <v>20926169.733452998</v>
      </c>
      <c r="O33" s="515">
        <f>+N33/$R$373*100%</f>
        <v>5.2035921822387952E-3</v>
      </c>
      <c r="P33" s="516">
        <f>+'C.E PROG. I-II Y III'!AL31</f>
        <v>0</v>
      </c>
      <c r="Q33" s="515">
        <f>+P33/$R$373*100%</f>
        <v>0</v>
      </c>
      <c r="R33" s="516">
        <f t="shared" si="7"/>
        <v>74675399.723042995</v>
      </c>
      <c r="S33" s="515">
        <f t="shared" si="7"/>
        <v>1.8569108974739477E-2</v>
      </c>
      <c r="W33" s="9"/>
      <c r="X33"/>
      <c r="Y33" s="172"/>
      <c r="AA33" s="172"/>
    </row>
    <row r="34" spans="1:27" ht="17.100000000000001" customHeight="1" x14ac:dyDescent="0.25">
      <c r="A34" s="64"/>
      <c r="B34" s="64"/>
      <c r="C34" s="64"/>
      <c r="D34" s="531"/>
      <c r="E34" s="531"/>
      <c r="F34" s="64"/>
      <c r="G34" s="530" t="s">
        <v>971</v>
      </c>
      <c r="H34" s="530"/>
      <c r="I34" s="530" t="s">
        <v>437</v>
      </c>
      <c r="J34" s="530"/>
      <c r="K34" s="526" t="s">
        <v>438</v>
      </c>
      <c r="L34" s="516">
        <f>+'C.E PROG. I-II Y III'!O32</f>
        <v>0</v>
      </c>
      <c r="M34" s="515">
        <f t="shared" si="5"/>
        <v>0</v>
      </c>
      <c r="N34" s="516">
        <f>+'C.E PROG. I-II Y III'!AJ32</f>
        <v>0</v>
      </c>
      <c r="O34" s="515">
        <f>+N34/$R$373*100%</f>
        <v>0</v>
      </c>
      <c r="P34" s="516">
        <f>+'C.E PROG. I-II Y III'!AL32</f>
        <v>0</v>
      </c>
      <c r="Q34" s="515">
        <f>+P34/$R$373*100%</f>
        <v>0</v>
      </c>
      <c r="R34" s="516">
        <f t="shared" si="7"/>
        <v>0</v>
      </c>
      <c r="S34" s="515">
        <f t="shared" si="7"/>
        <v>0</v>
      </c>
      <c r="W34" s="9"/>
      <c r="Y34" s="172"/>
      <c r="AA34" s="172"/>
    </row>
    <row r="35" spans="1:27" ht="17.100000000000001" customHeight="1" x14ac:dyDescent="0.25">
      <c r="A35" s="64"/>
      <c r="B35" s="64"/>
      <c r="C35" s="64"/>
      <c r="D35" s="531"/>
      <c r="E35" s="531"/>
      <c r="F35" s="64"/>
      <c r="G35" s="486" t="s">
        <v>971</v>
      </c>
      <c r="H35" s="486"/>
      <c r="I35" s="486" t="s">
        <v>439</v>
      </c>
      <c r="J35" s="486"/>
      <c r="K35" s="529" t="s">
        <v>440</v>
      </c>
      <c r="L35" s="516"/>
      <c r="M35" s="515"/>
      <c r="N35" s="516"/>
      <c r="O35" s="515"/>
      <c r="P35" s="516"/>
      <c r="Q35" s="515"/>
      <c r="R35" s="524"/>
      <c r="S35" s="525"/>
      <c r="W35" s="9"/>
      <c r="Y35" s="172"/>
      <c r="AA35" s="172"/>
    </row>
    <row r="36" spans="1:27" ht="17.100000000000001" customHeight="1" x14ac:dyDescent="0.25">
      <c r="A36" s="64"/>
      <c r="B36" s="64"/>
      <c r="C36" s="64"/>
      <c r="D36" s="531"/>
      <c r="E36" s="531"/>
      <c r="F36" s="64"/>
      <c r="G36" s="530" t="s">
        <v>971</v>
      </c>
      <c r="H36" s="530"/>
      <c r="I36" s="530" t="s">
        <v>441</v>
      </c>
      <c r="J36" s="530"/>
      <c r="K36" s="526" t="s">
        <v>442</v>
      </c>
      <c r="L36" s="516">
        <f>+'C.E PROG. I-II Y III'!O34</f>
        <v>0</v>
      </c>
      <c r="M36" s="515">
        <f t="shared" si="5"/>
        <v>0</v>
      </c>
      <c r="N36" s="516">
        <f>+'C.E PROG. I-II Y III'!AJ34</f>
        <v>0</v>
      </c>
      <c r="O36" s="515">
        <f>+N36/$R$373*100%</f>
        <v>0</v>
      </c>
      <c r="P36" s="516">
        <f>+'C.E PROG. I-II Y III'!AL34</f>
        <v>0</v>
      </c>
      <c r="Q36" s="515">
        <f>+P36/$R$373*100%</f>
        <v>0</v>
      </c>
      <c r="R36" s="516">
        <f>+L36+N36+P36</f>
        <v>0</v>
      </c>
      <c r="S36" s="515">
        <f>+M36+O36+Q36</f>
        <v>0</v>
      </c>
      <c r="W36" s="9"/>
      <c r="Y36" s="172"/>
      <c r="AA36" s="172"/>
    </row>
    <row r="37" spans="1:27" ht="17.100000000000001" customHeight="1" x14ac:dyDescent="0.25">
      <c r="A37" s="64"/>
      <c r="B37" s="64"/>
      <c r="C37" s="64"/>
      <c r="D37" s="531"/>
      <c r="E37" s="531"/>
      <c r="F37" s="64"/>
      <c r="G37" s="530" t="s">
        <v>971</v>
      </c>
      <c r="H37" s="530"/>
      <c r="I37" s="530" t="s">
        <v>443</v>
      </c>
      <c r="J37" s="530"/>
      <c r="K37" s="526" t="s">
        <v>444</v>
      </c>
      <c r="L37" s="516">
        <f>+'C.E PROG. I-II Y III'!O35</f>
        <v>0</v>
      </c>
      <c r="M37" s="515">
        <f t="shared" si="5"/>
        <v>0</v>
      </c>
      <c r="N37" s="516">
        <f>+'C.E PROG. I-II Y III'!AJ35</f>
        <v>0</v>
      </c>
      <c r="O37" s="515">
        <f>+N37/$R$373*100%</f>
        <v>0</v>
      </c>
      <c r="P37" s="516">
        <f>+'C.E PROG. I-II Y III'!AL35</f>
        <v>0</v>
      </c>
      <c r="Q37" s="515">
        <f>+P37/$R$373*100%</f>
        <v>0</v>
      </c>
      <c r="R37" s="516">
        <f>+L37+N37+P37</f>
        <v>0</v>
      </c>
      <c r="S37" s="515">
        <f>+M37+O37+Q37</f>
        <v>0</v>
      </c>
      <c r="W37" s="9"/>
      <c r="X37"/>
      <c r="Y37" s="172"/>
      <c r="AA37" s="172"/>
    </row>
    <row r="38" spans="1:27" ht="17.100000000000001" customHeight="1" x14ac:dyDescent="0.25">
      <c r="A38" s="64"/>
      <c r="B38" s="64"/>
      <c r="C38" s="64"/>
      <c r="D38" s="530" t="s">
        <v>973</v>
      </c>
      <c r="E38" s="64" t="s">
        <v>974</v>
      </c>
      <c r="F38" s="64"/>
      <c r="G38" s="530"/>
      <c r="H38" s="530"/>
      <c r="I38" s="64"/>
      <c r="J38" s="64"/>
      <c r="K38" s="526"/>
      <c r="L38" s="524">
        <f>SUM(L39:L50)</f>
        <v>137492924.62982687</v>
      </c>
      <c r="M38" s="525">
        <f>+L38/R373*100%</f>
        <v>3.4189587336337562E-2</v>
      </c>
      <c r="N38" s="524">
        <f>SUM(N40:N50)</f>
        <v>53530073.526300006</v>
      </c>
      <c r="O38" s="525">
        <f>+N38/$R$373*100%</f>
        <v>1.3311020395234062E-2</v>
      </c>
      <c r="P38" s="524">
        <f>+'C.E PROG. I-II Y III'!S36</f>
        <v>0</v>
      </c>
      <c r="Q38" s="525">
        <f>+'C.E PROG. I-II Y III'!U36</f>
        <v>0</v>
      </c>
      <c r="R38" s="524">
        <f>SUM(R39:R50)</f>
        <v>191022998.15612689</v>
      </c>
      <c r="S38" s="525">
        <f>SUM(S39:S50)</f>
        <v>4.750060773157163E-2</v>
      </c>
      <c r="W38" s="9"/>
      <c r="Y38" s="172"/>
      <c r="AA38" s="172"/>
    </row>
    <row r="39" spans="1:27" ht="17.100000000000001" customHeight="1" x14ac:dyDescent="0.25">
      <c r="A39" s="64"/>
      <c r="B39" s="64"/>
      <c r="C39" s="64"/>
      <c r="D39" s="64"/>
      <c r="E39" s="530"/>
      <c r="F39" s="64"/>
      <c r="G39" s="486" t="s">
        <v>973</v>
      </c>
      <c r="H39" s="486"/>
      <c r="I39" s="486" t="s">
        <v>445</v>
      </c>
      <c r="J39" s="486"/>
      <c r="K39" s="529" t="s">
        <v>446</v>
      </c>
      <c r="L39" s="516"/>
      <c r="M39" s="515"/>
      <c r="N39" s="516"/>
      <c r="O39" s="525"/>
      <c r="P39" s="516"/>
      <c r="Q39" s="525"/>
      <c r="R39" s="524"/>
      <c r="S39" s="525"/>
      <c r="W39" s="9"/>
      <c r="Y39" s="172"/>
      <c r="AA39" s="172"/>
    </row>
    <row r="40" spans="1:27" ht="17.100000000000001" customHeight="1" x14ac:dyDescent="0.25">
      <c r="A40" s="64"/>
      <c r="B40" s="64"/>
      <c r="C40" s="64"/>
      <c r="D40" s="64"/>
      <c r="E40" s="530"/>
      <c r="F40" s="64"/>
      <c r="G40" s="530" t="s">
        <v>973</v>
      </c>
      <c r="H40" s="530"/>
      <c r="I40" s="530" t="s">
        <v>447</v>
      </c>
      <c r="J40" s="530"/>
      <c r="K40" s="526" t="s">
        <v>448</v>
      </c>
      <c r="L40" s="516">
        <f>+'C.E PROG. I-II Y III'!O38</f>
        <v>64657323.478693381</v>
      </c>
      <c r="M40" s="515">
        <f>+L40/$R$373*100%</f>
        <v>1.6077970658928444E-2</v>
      </c>
      <c r="N40" s="516">
        <f>+'C.E PROG. I-II Y III'!AJ38</f>
        <v>25173013.732500002</v>
      </c>
      <c r="O40" s="515">
        <f>+N40/$R$373*100%</f>
        <v>6.2596308416835323E-3</v>
      </c>
      <c r="P40" s="516">
        <f>+'C.E PROG. I-II Y III'!AL38</f>
        <v>0</v>
      </c>
      <c r="Q40" s="515">
        <f>+P40/$R$373*100%</f>
        <v>0</v>
      </c>
      <c r="R40" s="516">
        <f>+L40+N40+P40</f>
        <v>89830337.211193383</v>
      </c>
      <c r="S40" s="515">
        <f>+M40+O40+Q40</f>
        <v>2.2337601500611974E-2</v>
      </c>
      <c r="W40" s="9"/>
      <c r="Y40" s="172"/>
      <c r="AA40" s="172"/>
    </row>
    <row r="41" spans="1:27" ht="17.100000000000001" customHeight="1" x14ac:dyDescent="0.25">
      <c r="A41" s="64"/>
      <c r="B41" s="64"/>
      <c r="C41" s="64"/>
      <c r="D41" s="64"/>
      <c r="E41" s="530"/>
      <c r="F41" s="64"/>
      <c r="G41" s="530" t="s">
        <v>973</v>
      </c>
      <c r="H41" s="530"/>
      <c r="I41" s="530" t="s">
        <v>449</v>
      </c>
      <c r="J41" s="530"/>
      <c r="K41" s="526" t="s">
        <v>450</v>
      </c>
      <c r="L41" s="516">
        <f>+'C.E PROG. I-II Y III'!O39</f>
        <v>0</v>
      </c>
      <c r="M41" s="515">
        <f>+L41/$R$373*100%</f>
        <v>0</v>
      </c>
      <c r="N41" s="516">
        <f>+'C.E PROG. I-II Y III'!AJ39</f>
        <v>0</v>
      </c>
      <c r="O41" s="515">
        <f>+N41/$R$373*100%</f>
        <v>0</v>
      </c>
      <c r="P41" s="516">
        <f>+'C.E PROG. I-II Y III'!AL39</f>
        <v>0</v>
      </c>
      <c r="Q41" s="515">
        <f>+P41/$R$373*100%</f>
        <v>0</v>
      </c>
      <c r="R41" s="516">
        <f t="shared" ref="R41:R50" si="8">+L41+N41+P41</f>
        <v>0</v>
      </c>
      <c r="S41" s="515">
        <f>+M41+O41+Q41</f>
        <v>0</v>
      </c>
      <c r="W41" s="9"/>
      <c r="X41"/>
      <c r="Y41" s="172"/>
      <c r="AA41" s="172"/>
    </row>
    <row r="42" spans="1:27" ht="17.100000000000001" customHeight="1" x14ac:dyDescent="0.25">
      <c r="A42" s="64"/>
      <c r="B42" s="64"/>
      <c r="C42" s="64"/>
      <c r="D42" s="64"/>
      <c r="E42" s="530"/>
      <c r="F42" s="64"/>
      <c r="G42" s="530" t="s">
        <v>973</v>
      </c>
      <c r="H42" s="530"/>
      <c r="I42" s="530" t="s">
        <v>451</v>
      </c>
      <c r="J42" s="530"/>
      <c r="K42" s="526" t="s">
        <v>452</v>
      </c>
      <c r="L42" s="516">
        <f>+'C.E PROG. I-II Y III'!O40</f>
        <v>0</v>
      </c>
      <c r="M42" s="515">
        <f>+L42/$R$373*100%</f>
        <v>0</v>
      </c>
      <c r="N42" s="516">
        <f>+'C.E PROG. I-II Y III'!AJ40</f>
        <v>0</v>
      </c>
      <c r="O42" s="515">
        <f>+N42/$R$373*100%</f>
        <v>0</v>
      </c>
      <c r="P42" s="516">
        <f>+'C.E PROG. I-II Y III'!AL40</f>
        <v>0</v>
      </c>
      <c r="Q42" s="515">
        <f>+P42/$R$373*100%</f>
        <v>0</v>
      </c>
      <c r="R42" s="516">
        <f t="shared" si="8"/>
        <v>0</v>
      </c>
      <c r="S42" s="515">
        <f>+M42+O42+Q42</f>
        <v>0</v>
      </c>
      <c r="W42" s="9"/>
      <c r="Y42" s="172"/>
      <c r="AA42" s="172"/>
    </row>
    <row r="43" spans="1:27" ht="17.100000000000001" customHeight="1" x14ac:dyDescent="0.25">
      <c r="A43" s="64"/>
      <c r="B43" s="64"/>
      <c r="C43" s="64"/>
      <c r="D43" s="64"/>
      <c r="E43" s="530"/>
      <c r="F43" s="64"/>
      <c r="G43" s="530" t="s">
        <v>973</v>
      </c>
      <c r="H43" s="530"/>
      <c r="I43" s="530" t="s">
        <v>453</v>
      </c>
      <c r="J43" s="530"/>
      <c r="K43" s="526" t="s">
        <v>454</v>
      </c>
      <c r="L43" s="516">
        <f>+'C.E PROG. I-II Y III'!O41</f>
        <v>0</v>
      </c>
      <c r="M43" s="515">
        <f>+L43/$R$373*100%</f>
        <v>0</v>
      </c>
      <c r="N43" s="516">
        <f>+'C.E PROG. I-II Y III'!AJ41</f>
        <v>0</v>
      </c>
      <c r="O43" s="515">
        <f>+N43/$R$373*100%</f>
        <v>0</v>
      </c>
      <c r="P43" s="516">
        <f>+'C.E PROG. I-II Y III'!AL41</f>
        <v>0</v>
      </c>
      <c r="Q43" s="515">
        <f>+P43/$R$373*100%</f>
        <v>0</v>
      </c>
      <c r="R43" s="516">
        <f t="shared" si="8"/>
        <v>0</v>
      </c>
      <c r="S43" s="515">
        <f>+M43+O43+Q43</f>
        <v>0</v>
      </c>
      <c r="W43" s="9"/>
      <c r="Y43" s="172"/>
      <c r="AA43" s="172"/>
    </row>
    <row r="44" spans="1:27" ht="17.100000000000001" customHeight="1" x14ac:dyDescent="0.25">
      <c r="A44" s="64"/>
      <c r="B44" s="64"/>
      <c r="C44" s="64"/>
      <c r="D44" s="64"/>
      <c r="E44" s="530"/>
      <c r="F44" s="64"/>
      <c r="G44" s="530" t="s">
        <v>973</v>
      </c>
      <c r="H44" s="530"/>
      <c r="I44" s="530" t="s">
        <v>455</v>
      </c>
      <c r="J44" s="530"/>
      <c r="K44" s="526" t="s">
        <v>456</v>
      </c>
      <c r="L44" s="516">
        <f>+'C.E PROG. I-II Y III'!O42</f>
        <v>3494990.4583077501</v>
      </c>
      <c r="M44" s="515">
        <f>+L44/$R$373*100%</f>
        <v>8.690794950772132E-4</v>
      </c>
      <c r="N44" s="516">
        <f>+'C.E PROG. I-II Y III'!AJ42</f>
        <v>1360703.4450000001</v>
      </c>
      <c r="O44" s="515">
        <f>+N44/$R$373*100%</f>
        <v>3.3835842387478551E-4</v>
      </c>
      <c r="P44" s="516">
        <f>+'C.E PROG. I-II Y III'!AL42</f>
        <v>0</v>
      </c>
      <c r="Q44" s="515">
        <f>+P44/$R$373*100%</f>
        <v>0</v>
      </c>
      <c r="R44" s="516">
        <f t="shared" si="8"/>
        <v>4855693.9033077499</v>
      </c>
      <c r="S44" s="515">
        <f>+M44+O44+Q44</f>
        <v>1.2074379189519987E-3</v>
      </c>
      <c r="W44" s="9"/>
      <c r="Y44" s="172"/>
      <c r="AA44" s="172"/>
    </row>
    <row r="45" spans="1:27" ht="17.100000000000001" customHeight="1" x14ac:dyDescent="0.25">
      <c r="A45" s="64"/>
      <c r="B45" s="64"/>
      <c r="C45" s="64"/>
      <c r="D45" s="64"/>
      <c r="E45" s="530"/>
      <c r="F45" s="64"/>
      <c r="G45" s="486" t="s">
        <v>973</v>
      </c>
      <c r="H45" s="486"/>
      <c r="I45" s="486" t="s">
        <v>457</v>
      </c>
      <c r="J45" s="486"/>
      <c r="K45" s="529" t="s">
        <v>458</v>
      </c>
      <c r="L45" s="516"/>
      <c r="M45" s="525"/>
      <c r="N45" s="516"/>
      <c r="O45" s="525"/>
      <c r="P45" s="516"/>
      <c r="Q45" s="525"/>
      <c r="R45" s="516">
        <f t="shared" si="8"/>
        <v>0</v>
      </c>
      <c r="S45" s="525"/>
      <c r="W45" s="9"/>
      <c r="X45"/>
      <c r="Y45" s="172"/>
      <c r="AA45" s="172"/>
    </row>
    <row r="46" spans="1:27" ht="17.100000000000001" customHeight="1" x14ac:dyDescent="0.25">
      <c r="A46" s="64"/>
      <c r="B46" s="64"/>
      <c r="C46" s="64"/>
      <c r="D46" s="64"/>
      <c r="E46" s="530"/>
      <c r="F46" s="64"/>
      <c r="G46" s="530" t="s">
        <v>973</v>
      </c>
      <c r="H46" s="530"/>
      <c r="I46" s="530" t="s">
        <v>459</v>
      </c>
      <c r="J46" s="530"/>
      <c r="K46" s="526" t="s">
        <v>975</v>
      </c>
      <c r="L46" s="516">
        <f>+'C.E PROG. I-II Y III'!O44</f>
        <v>37885696.56805601</v>
      </c>
      <c r="M46" s="515">
        <f>+L46/$R$373*100%</f>
        <v>9.4208217266369913E-3</v>
      </c>
      <c r="N46" s="516">
        <f>+'C.E PROG. I-II Y III'!AJ44</f>
        <v>14750025.343800001</v>
      </c>
      <c r="O46" s="515">
        <f>+N46/$R$373*100%</f>
        <v>3.6678053148026749E-3</v>
      </c>
      <c r="P46" s="516">
        <f>+'C.E PROG. I-II Y III'!AL44</f>
        <v>0</v>
      </c>
      <c r="Q46" s="515">
        <f>+P46/$R$373*100%</f>
        <v>0</v>
      </c>
      <c r="R46" s="516">
        <f t="shared" si="8"/>
        <v>52635721.911856011</v>
      </c>
      <c r="S46" s="515">
        <f>+M46+O46+Q46</f>
        <v>1.3088627041439666E-2</v>
      </c>
      <c r="W46" s="9"/>
      <c r="Y46" s="172"/>
      <c r="AA46" s="172"/>
    </row>
    <row r="47" spans="1:27" ht="17.100000000000001" customHeight="1" x14ac:dyDescent="0.25">
      <c r="A47" s="64"/>
      <c r="B47" s="64"/>
      <c r="C47" s="64"/>
      <c r="D47" s="64"/>
      <c r="E47" s="530"/>
      <c r="F47" s="64"/>
      <c r="G47" s="530" t="s">
        <v>973</v>
      </c>
      <c r="H47" s="530"/>
      <c r="I47" s="530" t="s">
        <v>461</v>
      </c>
      <c r="J47" s="530"/>
      <c r="K47" s="526" t="s">
        <v>462</v>
      </c>
      <c r="L47" s="516">
        <f>+'C.E PROG. I-II Y III'!O45</f>
        <v>20969942.749846499</v>
      </c>
      <c r="M47" s="515">
        <f>+L47/$R$373*100%</f>
        <v>5.2144769704632792E-3</v>
      </c>
      <c r="N47" s="516">
        <f>+'C.E PROG. I-II Y III'!AJ45</f>
        <v>8164220.6699999999</v>
      </c>
      <c r="O47" s="515">
        <f>+N47/$R$373*100%</f>
        <v>2.030150543248713E-3</v>
      </c>
      <c r="P47" s="516">
        <f>+'C.E PROG. I-II Y III'!AL45</f>
        <v>0</v>
      </c>
      <c r="Q47" s="515">
        <f>+P47/$R$373*100%</f>
        <v>0</v>
      </c>
      <c r="R47" s="516">
        <f t="shared" si="8"/>
        <v>29134163.419846497</v>
      </c>
      <c r="S47" s="515">
        <f>+M47+O47+Q47</f>
        <v>7.2446275137119922E-3</v>
      </c>
      <c r="W47" s="9"/>
      <c r="Y47" s="172"/>
      <c r="AA47" s="172"/>
    </row>
    <row r="48" spans="1:27" ht="17.100000000000001" customHeight="1" x14ac:dyDescent="0.25">
      <c r="A48" s="64"/>
      <c r="B48" s="64"/>
      <c r="C48" s="64"/>
      <c r="D48" s="64"/>
      <c r="E48" s="530"/>
      <c r="F48" s="64"/>
      <c r="G48" s="530" t="s">
        <v>973</v>
      </c>
      <c r="H48" s="530"/>
      <c r="I48" s="530" t="s">
        <v>463</v>
      </c>
      <c r="J48" s="530"/>
      <c r="K48" s="526" t="s">
        <v>464</v>
      </c>
      <c r="L48" s="516">
        <f>+'C.E PROG. I-II Y III'!O46</f>
        <v>10484971.37492325</v>
      </c>
      <c r="M48" s="515">
        <f>+L48/$R$373*100%</f>
        <v>2.6072384852316396E-3</v>
      </c>
      <c r="N48" s="516">
        <f>+'C.E PROG. I-II Y III'!AJ46</f>
        <v>4082110.335</v>
      </c>
      <c r="O48" s="515">
        <f>+N48/$R$373*100%</f>
        <v>1.0150752716243565E-3</v>
      </c>
      <c r="P48" s="516">
        <f>+'C.E PROG. I-II Y III'!AL46</f>
        <v>0</v>
      </c>
      <c r="Q48" s="515">
        <f>+P48/$R$373*100%</f>
        <v>0</v>
      </c>
      <c r="R48" s="516">
        <f t="shared" si="8"/>
        <v>14567081.709923249</v>
      </c>
      <c r="S48" s="515">
        <f>+M48+O48+Q48</f>
        <v>3.6223137568559961E-3</v>
      </c>
      <c r="W48" s="9"/>
      <c r="Y48" s="172"/>
      <c r="AA48" s="172"/>
    </row>
    <row r="49" spans="1:27" ht="17.100000000000001" customHeight="1" x14ac:dyDescent="0.25">
      <c r="A49" s="64"/>
      <c r="B49" s="64"/>
      <c r="C49" s="64"/>
      <c r="D49" s="64"/>
      <c r="E49" s="64"/>
      <c r="F49" s="64"/>
      <c r="G49" s="530" t="s">
        <v>973</v>
      </c>
      <c r="H49" s="530"/>
      <c r="I49" s="530" t="s">
        <v>465</v>
      </c>
      <c r="J49" s="530"/>
      <c r="K49" s="526" t="s">
        <v>466</v>
      </c>
      <c r="L49" s="516">
        <f>+'C.E PROG. I-II Y III'!O47</f>
        <v>0</v>
      </c>
      <c r="M49" s="515">
        <f>+L49/$R$373*100%</f>
        <v>0</v>
      </c>
      <c r="N49" s="516">
        <f>+'C.E PROG. I-II Y III'!AJ47</f>
        <v>0</v>
      </c>
      <c r="O49" s="515">
        <f>+N49/$R$373*100%</f>
        <v>0</v>
      </c>
      <c r="P49" s="516">
        <f>+'C.E PROG. I-II Y III'!AL47</f>
        <v>0</v>
      </c>
      <c r="Q49" s="515">
        <f>+P49/$R$373*100%</f>
        <v>0</v>
      </c>
      <c r="R49" s="516">
        <f t="shared" si="8"/>
        <v>0</v>
      </c>
      <c r="S49" s="515">
        <f>+M49+O49+Q49</f>
        <v>0</v>
      </c>
      <c r="W49" s="9"/>
      <c r="X49"/>
      <c r="Y49" s="172"/>
      <c r="AA49" s="172"/>
    </row>
    <row r="50" spans="1:27" ht="17.100000000000001" customHeight="1" x14ac:dyDescent="0.25">
      <c r="A50" s="64"/>
      <c r="B50" s="64"/>
      <c r="C50" s="64"/>
      <c r="D50" s="64"/>
      <c r="E50" s="64"/>
      <c r="F50" s="64"/>
      <c r="G50" s="530" t="s">
        <v>973</v>
      </c>
      <c r="H50" s="530"/>
      <c r="I50" s="530" t="s">
        <v>467</v>
      </c>
      <c r="J50" s="530"/>
      <c r="K50" s="526" t="s">
        <v>468</v>
      </c>
      <c r="L50" s="516">
        <f>+'C.E PROG. I-II Y III'!O48</f>
        <v>0</v>
      </c>
      <c r="M50" s="515">
        <f>+L50/$R$373*100%</f>
        <v>0</v>
      </c>
      <c r="N50" s="516">
        <f>+'C.E PROG. I-II Y III'!AJ48</f>
        <v>0</v>
      </c>
      <c r="O50" s="515">
        <f>+N50/$R$373*100%</f>
        <v>0</v>
      </c>
      <c r="P50" s="516">
        <f>+'C.E PROG. I-II Y III'!AL48</f>
        <v>0</v>
      </c>
      <c r="Q50" s="515">
        <f>+P50/$R$373*100%</f>
        <v>0</v>
      </c>
      <c r="R50" s="516">
        <f t="shared" si="8"/>
        <v>0</v>
      </c>
      <c r="S50" s="515">
        <f>+M50+O50+Q50</f>
        <v>0</v>
      </c>
      <c r="W50" s="9"/>
      <c r="Y50" s="172"/>
      <c r="AA50" s="172"/>
    </row>
    <row r="51" spans="1:27" ht="17.100000000000001" customHeight="1" x14ac:dyDescent="0.25">
      <c r="A51" s="64"/>
      <c r="B51" s="64"/>
      <c r="C51" s="64"/>
      <c r="D51" s="64"/>
      <c r="E51" s="522"/>
      <c r="F51" s="64"/>
      <c r="G51" s="530" t="s">
        <v>14</v>
      </c>
      <c r="H51" s="530"/>
      <c r="I51" s="64"/>
      <c r="J51" s="64"/>
      <c r="K51" s="526"/>
      <c r="L51" s="516"/>
      <c r="M51" s="515"/>
      <c r="N51" s="516"/>
      <c r="O51" s="515"/>
      <c r="P51" s="516"/>
      <c r="Q51" s="515"/>
      <c r="R51" s="516"/>
      <c r="S51" s="515"/>
      <c r="W51" s="9"/>
      <c r="Y51" s="172"/>
      <c r="AA51" s="172"/>
    </row>
    <row r="52" spans="1:27" ht="17.100000000000001" customHeight="1" x14ac:dyDescent="0.25">
      <c r="A52" s="64"/>
      <c r="B52" s="64"/>
      <c r="C52" s="486" t="s">
        <v>976</v>
      </c>
      <c r="D52" s="532" t="s">
        <v>977</v>
      </c>
      <c r="E52" s="313"/>
      <c r="F52" s="313"/>
      <c r="G52" s="530"/>
      <c r="H52" s="530"/>
      <c r="I52" s="64"/>
      <c r="J52" s="64"/>
      <c r="K52" s="526"/>
      <c r="L52" s="524">
        <f>SUM(L56:L164)</f>
        <v>140395687.59033173</v>
      </c>
      <c r="M52" s="525">
        <f>SUM(M56:M164)</f>
        <v>3.4911400971635989E-2</v>
      </c>
      <c r="N52" s="524">
        <f t="shared" ref="N52:S52" si="9">SUM(N56:N164)</f>
        <v>308370916.59084034</v>
      </c>
      <c r="O52" s="525">
        <f t="shared" si="9"/>
        <v>7.6680850401242076E-2</v>
      </c>
      <c r="P52" s="524">
        <f t="shared" si="9"/>
        <v>0</v>
      </c>
      <c r="Q52" s="525">
        <f t="shared" si="9"/>
        <v>0</v>
      </c>
      <c r="R52" s="524">
        <f t="shared" si="9"/>
        <v>448766604.18117207</v>
      </c>
      <c r="S52" s="525">
        <f t="shared" si="9"/>
        <v>0.11159225137287807</v>
      </c>
      <c r="U52" s="32"/>
      <c r="W52" s="9"/>
      <c r="Y52" s="172"/>
      <c r="AA52" s="172"/>
    </row>
    <row r="53" spans="1:27" ht="17.100000000000001" customHeight="1" x14ac:dyDescent="0.25">
      <c r="A53" s="64"/>
      <c r="B53" s="64"/>
      <c r="C53" s="64"/>
      <c r="D53" s="64"/>
      <c r="E53" s="64"/>
      <c r="F53" s="64"/>
      <c r="G53" s="486" t="s">
        <v>976</v>
      </c>
      <c r="H53" s="486"/>
      <c r="I53" s="486">
        <v>1</v>
      </c>
      <c r="J53" s="486"/>
      <c r="K53" s="529" t="s">
        <v>469</v>
      </c>
      <c r="L53" s="524"/>
      <c r="M53" s="525"/>
      <c r="N53" s="516"/>
      <c r="O53" s="525"/>
      <c r="P53" s="524"/>
      <c r="Q53" s="525"/>
      <c r="R53" s="524"/>
      <c r="S53" s="525"/>
      <c r="T53" s="32"/>
      <c r="W53" s="9"/>
      <c r="Y53" s="172"/>
      <c r="AA53" s="172"/>
    </row>
    <row r="54" spans="1:27" ht="17.100000000000001" customHeight="1" x14ac:dyDescent="0.25">
      <c r="A54" s="64"/>
      <c r="B54" s="64"/>
      <c r="C54" s="64"/>
      <c r="D54" s="64" t="s">
        <v>14</v>
      </c>
      <c r="E54" s="64"/>
      <c r="F54" s="64"/>
      <c r="G54" s="530" t="s">
        <v>14</v>
      </c>
      <c r="H54" s="530"/>
      <c r="I54" s="486"/>
      <c r="J54" s="486"/>
      <c r="K54" s="523"/>
      <c r="L54" s="516"/>
      <c r="M54" s="515"/>
      <c r="N54" s="516"/>
      <c r="O54" s="515"/>
      <c r="P54" s="516"/>
      <c r="Q54" s="515"/>
      <c r="R54" s="516"/>
      <c r="S54" s="515"/>
      <c r="T54" s="9"/>
      <c r="W54" s="9"/>
      <c r="X54"/>
      <c r="Y54" s="172"/>
      <c r="AA54" s="172"/>
    </row>
    <row r="55" spans="1:27" ht="17.100000000000001" customHeight="1" x14ac:dyDescent="0.25">
      <c r="A55" s="64"/>
      <c r="B55" s="64"/>
      <c r="C55" s="64"/>
      <c r="D55" s="64"/>
      <c r="E55" s="64"/>
      <c r="F55" s="64"/>
      <c r="G55" s="486" t="s">
        <v>976</v>
      </c>
      <c r="H55" s="486"/>
      <c r="I55" s="486" t="s">
        <v>470</v>
      </c>
      <c r="J55" s="486"/>
      <c r="K55" s="529" t="s">
        <v>471</v>
      </c>
      <c r="L55" s="524"/>
      <c r="M55" s="525"/>
      <c r="N55" s="516"/>
      <c r="O55" s="525"/>
      <c r="P55" s="524"/>
      <c r="Q55" s="525"/>
      <c r="R55" s="524"/>
      <c r="S55" s="525"/>
      <c r="T55" s="32"/>
      <c r="W55" s="9"/>
      <c r="Y55" s="172"/>
      <c r="AA55" s="172"/>
    </row>
    <row r="56" spans="1:27" ht="17.100000000000001" customHeight="1" x14ac:dyDescent="0.25">
      <c r="A56" s="64"/>
      <c r="B56" s="64"/>
      <c r="C56" s="64"/>
      <c r="D56" s="64"/>
      <c r="E56" s="64"/>
      <c r="F56" s="64"/>
      <c r="G56" s="530" t="s">
        <v>976</v>
      </c>
      <c r="H56" s="530"/>
      <c r="I56" s="530" t="s">
        <v>472</v>
      </c>
      <c r="J56" s="530"/>
      <c r="K56" s="526" t="s">
        <v>473</v>
      </c>
      <c r="L56" s="516">
        <f>+'C.E PROG. I-II Y III'!O54</f>
        <v>50000</v>
      </c>
      <c r="M56" s="515">
        <f>+L56/$R$373*100%</f>
        <v>1.2433216992214842E-5</v>
      </c>
      <c r="N56" s="516">
        <f>+'C.E PROG. I-II Y III'!AJ54</f>
        <v>0</v>
      </c>
      <c r="O56" s="515">
        <f>+N56/$R$373*100%</f>
        <v>0</v>
      </c>
      <c r="P56" s="516">
        <f>+'C.E PROG. I-II Y III'!AL54</f>
        <v>0</v>
      </c>
      <c r="Q56" s="515">
        <f>+P56/$R$373*100%</f>
        <v>0</v>
      </c>
      <c r="R56" s="516">
        <f t="shared" ref="R56:S60" si="10">+L56+N56+P56</f>
        <v>50000</v>
      </c>
      <c r="S56" s="515">
        <f t="shared" si="10"/>
        <v>1.2433216992214842E-5</v>
      </c>
      <c r="W56" s="9"/>
      <c r="Y56" s="172"/>
      <c r="AA56" s="172"/>
    </row>
    <row r="57" spans="1:27" ht="17.100000000000001" customHeight="1" x14ac:dyDescent="0.25">
      <c r="A57" s="64"/>
      <c r="B57" s="64"/>
      <c r="C57" s="64"/>
      <c r="D57" s="64"/>
      <c r="E57" s="64"/>
      <c r="F57" s="64"/>
      <c r="G57" s="530" t="s">
        <v>976</v>
      </c>
      <c r="H57" s="530"/>
      <c r="I57" s="530" t="s">
        <v>474</v>
      </c>
      <c r="J57" s="530"/>
      <c r="K57" s="526" t="s">
        <v>475</v>
      </c>
      <c r="L57" s="516">
        <f>+'C.E PROG. I-II Y III'!O55</f>
        <v>0</v>
      </c>
      <c r="M57" s="515">
        <f>+L57/$R$373*100%</f>
        <v>0</v>
      </c>
      <c r="N57" s="516">
        <f>+'C.E PROG. I-II Y III'!AJ55</f>
        <v>1500000</v>
      </c>
      <c r="O57" s="515">
        <f>+N57/$R$373*100%</f>
        <v>3.7299650976644526E-4</v>
      </c>
      <c r="P57" s="516">
        <f>+'C.E PROG. I-II Y III'!AL55</f>
        <v>0</v>
      </c>
      <c r="Q57" s="515">
        <f>+P57/$R$373*100%</f>
        <v>0</v>
      </c>
      <c r="R57" s="516">
        <f t="shared" si="10"/>
        <v>1500000</v>
      </c>
      <c r="S57" s="515">
        <f t="shared" si="10"/>
        <v>3.7299650976644526E-4</v>
      </c>
      <c r="W57" s="9"/>
      <c r="Y57" s="172"/>
      <c r="AA57" s="172"/>
    </row>
    <row r="58" spans="1:27" ht="17.100000000000001" customHeight="1" x14ac:dyDescent="0.25">
      <c r="A58" s="64"/>
      <c r="B58" s="64"/>
      <c r="C58" s="64"/>
      <c r="D58" s="64"/>
      <c r="E58" s="64"/>
      <c r="F58" s="64"/>
      <c r="G58" s="530" t="s">
        <v>976</v>
      </c>
      <c r="H58" s="530"/>
      <c r="I58" s="530" t="s">
        <v>476</v>
      </c>
      <c r="J58" s="530"/>
      <c r="K58" s="526" t="s">
        <v>477</v>
      </c>
      <c r="L58" s="516">
        <f>+'C.E PROG. I-II Y III'!O56</f>
        <v>0</v>
      </c>
      <c r="M58" s="515">
        <f>+L58/$R$373*100%</f>
        <v>0</v>
      </c>
      <c r="N58" s="516">
        <f>+'C.E PROG. I-II Y III'!AJ56</f>
        <v>0</v>
      </c>
      <c r="O58" s="515">
        <f>+N58/$R$373*100%</f>
        <v>0</v>
      </c>
      <c r="P58" s="516">
        <f>+'C.E PROG. I-II Y III'!AL56</f>
        <v>0</v>
      </c>
      <c r="Q58" s="515">
        <f>+P58/$R$373*100%</f>
        <v>0</v>
      </c>
      <c r="R58" s="516">
        <f t="shared" si="10"/>
        <v>0</v>
      </c>
      <c r="S58" s="515">
        <f t="shared" si="10"/>
        <v>0</v>
      </c>
      <c r="W58" s="9"/>
      <c r="X58"/>
      <c r="Y58" s="172"/>
      <c r="AA58" s="172"/>
    </row>
    <row r="59" spans="1:27" ht="17.100000000000001" customHeight="1" x14ac:dyDescent="0.25">
      <c r="A59" s="64"/>
      <c r="B59" s="64"/>
      <c r="C59" s="64"/>
      <c r="D59" s="64"/>
      <c r="E59" s="64"/>
      <c r="F59" s="64"/>
      <c r="G59" s="530" t="s">
        <v>976</v>
      </c>
      <c r="H59" s="530"/>
      <c r="I59" s="530" t="s">
        <v>478</v>
      </c>
      <c r="J59" s="530"/>
      <c r="K59" s="526" t="s">
        <v>978</v>
      </c>
      <c r="L59" s="516">
        <f>+'C.E PROG. I-II Y III'!O57</f>
        <v>0</v>
      </c>
      <c r="M59" s="515">
        <f>+L59/$R$373*100%</f>
        <v>0</v>
      </c>
      <c r="N59" s="516">
        <f>+'C.E PROG. I-II Y III'!AJ57</f>
        <v>0</v>
      </c>
      <c r="O59" s="515">
        <f>+N59/$R$373*100%</f>
        <v>0</v>
      </c>
      <c r="P59" s="516">
        <f>+'C.E PROG. I-II Y III'!AL57</f>
        <v>0</v>
      </c>
      <c r="Q59" s="515">
        <f>+P59/$R$373*100%</f>
        <v>0</v>
      </c>
      <c r="R59" s="516">
        <f t="shared" si="10"/>
        <v>0</v>
      </c>
      <c r="S59" s="515">
        <f t="shared" si="10"/>
        <v>0</v>
      </c>
      <c r="W59" s="9"/>
      <c r="Y59" s="172"/>
      <c r="AA59" s="172"/>
    </row>
    <row r="60" spans="1:27" ht="17.100000000000001" customHeight="1" x14ac:dyDescent="0.25">
      <c r="A60" s="64"/>
      <c r="B60" s="64"/>
      <c r="C60" s="64"/>
      <c r="D60" s="64"/>
      <c r="E60" s="64"/>
      <c r="F60" s="64"/>
      <c r="G60" s="530" t="s">
        <v>976</v>
      </c>
      <c r="H60" s="530"/>
      <c r="I60" s="530" t="s">
        <v>480</v>
      </c>
      <c r="J60" s="530"/>
      <c r="K60" s="526" t="s">
        <v>481</v>
      </c>
      <c r="L60" s="516">
        <f>+'C.E PROG. I-II Y III'!O58</f>
        <v>0</v>
      </c>
      <c r="M60" s="515">
        <f>+L60/$R$373*100%</f>
        <v>0</v>
      </c>
      <c r="N60" s="516">
        <f>+'C.E PROG. I-II Y III'!AJ58</f>
        <v>0</v>
      </c>
      <c r="O60" s="515">
        <f>+N60/$R$373*100%</f>
        <v>0</v>
      </c>
      <c r="P60" s="516">
        <f>+'C.E PROG. I-II Y III'!AL58</f>
        <v>0</v>
      </c>
      <c r="Q60" s="515">
        <f>+P60/$R$373*100%</f>
        <v>0</v>
      </c>
      <c r="R60" s="516">
        <f t="shared" si="10"/>
        <v>0</v>
      </c>
      <c r="S60" s="515">
        <f t="shared" si="10"/>
        <v>0</v>
      </c>
      <c r="W60" s="9"/>
      <c r="Y60" s="172"/>
      <c r="AA60" s="172"/>
    </row>
    <row r="61" spans="1:27" ht="17.100000000000001" customHeight="1" x14ac:dyDescent="0.25">
      <c r="A61" s="64"/>
      <c r="B61" s="64"/>
      <c r="C61" s="64"/>
      <c r="D61" s="64"/>
      <c r="E61" s="64"/>
      <c r="F61" s="64"/>
      <c r="G61" s="486" t="s">
        <v>976</v>
      </c>
      <c r="H61" s="486"/>
      <c r="I61" s="486" t="s">
        <v>482</v>
      </c>
      <c r="J61" s="486"/>
      <c r="K61" s="529" t="s">
        <v>483</v>
      </c>
      <c r="L61" s="516"/>
      <c r="M61" s="515"/>
      <c r="N61" s="516"/>
      <c r="O61" s="525"/>
      <c r="P61" s="516"/>
      <c r="Q61" s="525"/>
      <c r="R61" s="524"/>
      <c r="S61" s="525"/>
      <c r="T61" s="32"/>
      <c r="W61" s="9"/>
      <c r="Y61" s="172"/>
      <c r="AA61" s="172"/>
    </row>
    <row r="62" spans="1:27" ht="17.100000000000001" customHeight="1" x14ac:dyDescent="0.25">
      <c r="A62" s="64"/>
      <c r="B62" s="64"/>
      <c r="C62" s="64"/>
      <c r="D62" s="64"/>
      <c r="E62" s="64"/>
      <c r="F62" s="64"/>
      <c r="G62" s="530" t="s">
        <v>976</v>
      </c>
      <c r="H62" s="530"/>
      <c r="I62" s="530" t="s">
        <v>484</v>
      </c>
      <c r="J62" s="530"/>
      <c r="K62" s="526" t="s">
        <v>485</v>
      </c>
      <c r="L62" s="516">
        <f>+'C.E PROG. I-II Y III'!O60</f>
        <v>1200000</v>
      </c>
      <c r="M62" s="515">
        <f>+L62/$R$373*100%</f>
        <v>2.9839720781315622E-4</v>
      </c>
      <c r="N62" s="516">
        <f>+'C.E PROG. I-II Y III'!AJ60</f>
        <v>825000</v>
      </c>
      <c r="O62" s="515">
        <f>+N62/$R$373*100%</f>
        <v>2.0514808037154492E-4</v>
      </c>
      <c r="P62" s="516">
        <f>+'C.E PROG. I-II Y III'!AL60</f>
        <v>0</v>
      </c>
      <c r="Q62" s="515">
        <f>+P62/$R$373*100%</f>
        <v>0</v>
      </c>
      <c r="R62" s="516">
        <f t="shared" ref="R62:S66" si="11">+L62+N62+P62</f>
        <v>2025000</v>
      </c>
      <c r="S62" s="515">
        <f t="shared" si="11"/>
        <v>5.0354528818470114E-4</v>
      </c>
      <c r="W62" s="9"/>
      <c r="X62"/>
      <c r="Y62" s="172"/>
      <c r="AA62" s="172"/>
    </row>
    <row r="63" spans="1:27" ht="17.100000000000001" customHeight="1" x14ac:dyDescent="0.25">
      <c r="A63" s="64"/>
      <c r="B63" s="64"/>
      <c r="C63" s="64"/>
      <c r="D63" s="64"/>
      <c r="E63" s="64"/>
      <c r="F63" s="64"/>
      <c r="G63" s="530" t="s">
        <v>976</v>
      </c>
      <c r="H63" s="530"/>
      <c r="I63" s="530" t="s">
        <v>486</v>
      </c>
      <c r="J63" s="530"/>
      <c r="K63" s="526" t="s">
        <v>487</v>
      </c>
      <c r="L63" s="516">
        <f>+'C.E PROG. I-II Y III'!O61</f>
        <v>13500000</v>
      </c>
      <c r="M63" s="515">
        <f>+L63/$R$373*100%</f>
        <v>3.3569685878980077E-3</v>
      </c>
      <c r="N63" s="516">
        <f>+'C.E PROG. I-II Y III'!AJ61</f>
        <v>1180000</v>
      </c>
      <c r="O63" s="515">
        <f>+N63/$R$373*100%</f>
        <v>2.9342392101627026E-4</v>
      </c>
      <c r="P63" s="516">
        <f>+'C.E PROG. I-II Y III'!AL61</f>
        <v>0</v>
      </c>
      <c r="Q63" s="515">
        <f>+P63/$R$373*100%</f>
        <v>0</v>
      </c>
      <c r="R63" s="516">
        <f t="shared" si="11"/>
        <v>14680000</v>
      </c>
      <c r="S63" s="515">
        <f t="shared" si="11"/>
        <v>3.650392508914278E-3</v>
      </c>
      <c r="W63" s="9"/>
      <c r="Y63" s="172"/>
      <c r="AA63" s="172"/>
    </row>
    <row r="64" spans="1:27" ht="17.100000000000001" customHeight="1" x14ac:dyDescent="0.25">
      <c r="A64" s="64"/>
      <c r="B64" s="64"/>
      <c r="C64" s="64"/>
      <c r="D64" s="64"/>
      <c r="E64" s="64"/>
      <c r="F64" s="64"/>
      <c r="G64" s="530" t="s">
        <v>976</v>
      </c>
      <c r="H64" s="530"/>
      <c r="I64" s="530" t="s">
        <v>488</v>
      </c>
      <c r="J64" s="530"/>
      <c r="K64" s="526" t="s">
        <v>489</v>
      </c>
      <c r="L64" s="516">
        <f>+'C.E PROG. I-II Y III'!O62</f>
        <v>200000</v>
      </c>
      <c r="M64" s="515">
        <f>+L64/$R$373*100%</f>
        <v>4.9732867968859368E-5</v>
      </c>
      <c r="N64" s="516">
        <f>+'C.E PROG. I-II Y III'!AJ62</f>
        <v>75000</v>
      </c>
      <c r="O64" s="515">
        <f>+N64/$R$373*100%</f>
        <v>1.8649825488322264E-5</v>
      </c>
      <c r="P64" s="516">
        <f>+'C.E PROG. I-II Y III'!AL62</f>
        <v>0</v>
      </c>
      <c r="Q64" s="515">
        <f>+P64/$R$373*100%</f>
        <v>0</v>
      </c>
      <c r="R64" s="516">
        <f t="shared" si="11"/>
        <v>275000</v>
      </c>
      <c r="S64" s="515">
        <f t="shared" si="11"/>
        <v>6.8382693457181635E-5</v>
      </c>
      <c r="W64" s="9"/>
      <c r="Y64" s="172"/>
      <c r="AA64" s="172"/>
    </row>
    <row r="65" spans="1:27" ht="17.100000000000001" customHeight="1" x14ac:dyDescent="0.25">
      <c r="A65" s="64"/>
      <c r="B65" s="64"/>
      <c r="C65" s="64"/>
      <c r="D65" s="64"/>
      <c r="E65" s="64"/>
      <c r="F65" s="64"/>
      <c r="G65" s="530" t="s">
        <v>976</v>
      </c>
      <c r="H65" s="530"/>
      <c r="I65" s="530" t="s">
        <v>490</v>
      </c>
      <c r="J65" s="530"/>
      <c r="K65" s="526" t="s">
        <v>491</v>
      </c>
      <c r="L65" s="516">
        <f>+'C.E PROG. I-II Y III'!O63</f>
        <v>22085000</v>
      </c>
      <c r="M65" s="515">
        <f>+L65/$R$373*100%</f>
        <v>5.4917519454612956E-3</v>
      </c>
      <c r="N65" s="516">
        <f>+'C.E PROG. I-II Y III'!AJ63</f>
        <v>2500000</v>
      </c>
      <c r="O65" s="515">
        <f>+N65/$R$373*100%</f>
        <v>6.2166084961074212E-4</v>
      </c>
      <c r="P65" s="516">
        <f>+'C.E PROG. I-II Y III'!AL63</f>
        <v>0</v>
      </c>
      <c r="Q65" s="515">
        <f>+P65/$R$373*100%</f>
        <v>0</v>
      </c>
      <c r="R65" s="516">
        <f t="shared" si="11"/>
        <v>24585000</v>
      </c>
      <c r="S65" s="515">
        <f t="shared" si="11"/>
        <v>6.1134127950720381E-3</v>
      </c>
      <c r="W65" s="9"/>
      <c r="Y65" s="172"/>
      <c r="AA65" s="172"/>
    </row>
    <row r="66" spans="1:27" ht="17.100000000000001" customHeight="1" x14ac:dyDescent="0.25">
      <c r="A66" s="64"/>
      <c r="B66" s="64"/>
      <c r="C66" s="64"/>
      <c r="D66" s="64"/>
      <c r="E66" s="64"/>
      <c r="F66" s="64"/>
      <c r="G66" s="530" t="s">
        <v>976</v>
      </c>
      <c r="H66" s="530"/>
      <c r="I66" s="530" t="s">
        <v>492</v>
      </c>
      <c r="J66" s="530"/>
      <c r="K66" s="526" t="s">
        <v>493</v>
      </c>
      <c r="L66" s="516">
        <f>+'C.E PROG. I-II Y III'!O64</f>
        <v>150000</v>
      </c>
      <c r="M66" s="515">
        <f>+L66/$R$373*100%</f>
        <v>3.7299650976644527E-5</v>
      </c>
      <c r="N66" s="516">
        <f>+'C.E PROG. I-II Y III'!AJ64</f>
        <v>66870000</v>
      </c>
      <c r="O66" s="515">
        <f>+N66/$R$373*100%</f>
        <v>1.662818440538813E-2</v>
      </c>
      <c r="P66" s="516">
        <f>+'C.E PROG. I-II Y III'!AL64</f>
        <v>0</v>
      </c>
      <c r="Q66" s="515">
        <f>+P66/$R$373*100%</f>
        <v>0</v>
      </c>
      <c r="R66" s="516">
        <f t="shared" si="11"/>
        <v>67020000</v>
      </c>
      <c r="S66" s="515">
        <f t="shared" si="11"/>
        <v>1.6665484056364775E-2</v>
      </c>
      <c r="W66" s="9"/>
      <c r="X66"/>
      <c r="Y66" s="172"/>
      <c r="AA66" s="172"/>
    </row>
    <row r="67" spans="1:27" ht="17.100000000000001" customHeight="1" x14ac:dyDescent="0.25">
      <c r="A67" s="64"/>
      <c r="B67" s="64"/>
      <c r="C67" s="64"/>
      <c r="D67" s="64"/>
      <c r="E67" s="64"/>
      <c r="F67" s="64"/>
      <c r="G67" s="486" t="s">
        <v>976</v>
      </c>
      <c r="H67" s="486"/>
      <c r="I67" s="486" t="s">
        <v>494</v>
      </c>
      <c r="J67" s="486"/>
      <c r="K67" s="529" t="s">
        <v>495</v>
      </c>
      <c r="L67" s="516"/>
      <c r="M67" s="515"/>
      <c r="N67" s="516"/>
      <c r="O67" s="525"/>
      <c r="P67" s="516"/>
      <c r="Q67" s="525"/>
      <c r="R67" s="524"/>
      <c r="S67" s="525"/>
      <c r="W67" s="9"/>
      <c r="Y67" s="172"/>
      <c r="AA67" s="172"/>
    </row>
    <row r="68" spans="1:27" ht="17.100000000000001" customHeight="1" x14ac:dyDescent="0.25">
      <c r="A68" s="64"/>
      <c r="B68" s="64"/>
      <c r="C68" s="64"/>
      <c r="D68" s="64"/>
      <c r="E68" s="64"/>
      <c r="F68" s="64"/>
      <c r="G68" s="530" t="s">
        <v>976</v>
      </c>
      <c r="H68" s="530"/>
      <c r="I68" s="530" t="s">
        <v>496</v>
      </c>
      <c r="J68" s="530"/>
      <c r="K68" s="526" t="s">
        <v>497</v>
      </c>
      <c r="L68" s="516">
        <f>+'C.E PROG. I-II Y III'!O66</f>
        <v>700000</v>
      </c>
      <c r="M68" s="515">
        <f t="shared" ref="M68:M74" si="12">+L68/$R$373*100%</f>
        <v>1.7406503789100779E-4</v>
      </c>
      <c r="N68" s="516">
        <f>+'C.E PROG. I-II Y III'!AJ66</f>
        <v>0</v>
      </c>
      <c r="O68" s="515">
        <f t="shared" ref="O68:O74" si="13">+N68/$R$373*100%</f>
        <v>0</v>
      </c>
      <c r="P68" s="516">
        <f>+'C.E PROG. I-II Y III'!AL66</f>
        <v>0</v>
      </c>
      <c r="Q68" s="515">
        <f t="shared" ref="Q68:Q74" si="14">+P68/$R$373*100%</f>
        <v>0</v>
      </c>
      <c r="R68" s="516">
        <f t="shared" ref="R68:S74" si="15">+L68+N68+P68</f>
        <v>700000</v>
      </c>
      <c r="S68" s="515">
        <f t="shared" si="15"/>
        <v>1.7406503789100779E-4</v>
      </c>
      <c r="W68" s="9"/>
      <c r="Y68" s="172"/>
      <c r="AA68" s="172"/>
    </row>
    <row r="69" spans="1:27" ht="17.100000000000001" customHeight="1" x14ac:dyDescent="0.25">
      <c r="A69" s="64"/>
      <c r="B69" s="64"/>
      <c r="C69" s="64"/>
      <c r="D69" s="64"/>
      <c r="E69" s="64"/>
      <c r="F69" s="64"/>
      <c r="G69" s="530" t="s">
        <v>976</v>
      </c>
      <c r="H69" s="530"/>
      <c r="I69" s="530" t="s">
        <v>498</v>
      </c>
      <c r="J69" s="530"/>
      <c r="K69" s="526" t="s">
        <v>499</v>
      </c>
      <c r="L69" s="516">
        <f>+'C.E PROG. I-II Y III'!O67</f>
        <v>2800000</v>
      </c>
      <c r="M69" s="515">
        <f t="shared" si="12"/>
        <v>6.9626015156403116E-4</v>
      </c>
      <c r="N69" s="516">
        <f>+'C.E PROG. I-II Y III'!AJ67</f>
        <v>213000</v>
      </c>
      <c r="O69" s="515">
        <f t="shared" si="13"/>
        <v>5.2965504386835228E-5</v>
      </c>
      <c r="P69" s="516">
        <f>+'C.E PROG. I-II Y III'!AL67</f>
        <v>0</v>
      </c>
      <c r="Q69" s="515">
        <f t="shared" si="14"/>
        <v>0</v>
      </c>
      <c r="R69" s="516">
        <f t="shared" si="15"/>
        <v>3013000</v>
      </c>
      <c r="S69" s="515">
        <f t="shared" si="15"/>
        <v>7.4922565595086639E-4</v>
      </c>
      <c r="W69" s="9"/>
      <c r="Y69" s="172"/>
      <c r="AA69" s="172"/>
    </row>
    <row r="70" spans="1:27" ht="17.100000000000001" customHeight="1" x14ac:dyDescent="0.25">
      <c r="A70" s="64"/>
      <c r="B70" s="64"/>
      <c r="C70" s="64"/>
      <c r="D70" s="64"/>
      <c r="E70" s="64"/>
      <c r="F70" s="64"/>
      <c r="G70" s="530" t="s">
        <v>976</v>
      </c>
      <c r="H70" s="530"/>
      <c r="I70" s="530" t="s">
        <v>500</v>
      </c>
      <c r="J70" s="530"/>
      <c r="K70" s="526" t="s">
        <v>501</v>
      </c>
      <c r="L70" s="516">
        <f>+'C.E PROG. I-II Y III'!O68</f>
        <v>2150000</v>
      </c>
      <c r="M70" s="515">
        <f t="shared" si="12"/>
        <v>5.3462833066523824E-4</v>
      </c>
      <c r="N70" s="516">
        <f>+'C.E PROG. I-II Y III'!AJ68</f>
        <v>106500</v>
      </c>
      <c r="O70" s="515">
        <f t="shared" si="13"/>
        <v>2.6482752193417614E-5</v>
      </c>
      <c r="P70" s="516">
        <f>+'C.E PROG. I-II Y III'!AL68</f>
        <v>0</v>
      </c>
      <c r="Q70" s="515">
        <f t="shared" si="14"/>
        <v>0</v>
      </c>
      <c r="R70" s="516">
        <f t="shared" si="15"/>
        <v>2256500</v>
      </c>
      <c r="S70" s="515">
        <f t="shared" si="15"/>
        <v>5.6111108285865591E-4</v>
      </c>
      <c r="W70" s="9"/>
      <c r="X70"/>
      <c r="Y70" s="172"/>
      <c r="AA70" s="172"/>
    </row>
    <row r="71" spans="1:27" ht="17.100000000000001" customHeight="1" x14ac:dyDescent="0.25">
      <c r="A71" s="64"/>
      <c r="B71" s="64"/>
      <c r="C71" s="64"/>
      <c r="D71" s="64"/>
      <c r="E71" s="64"/>
      <c r="F71" s="64"/>
      <c r="G71" s="530" t="s">
        <v>976</v>
      </c>
      <c r="H71" s="530"/>
      <c r="I71" s="530" t="s">
        <v>502</v>
      </c>
      <c r="J71" s="530"/>
      <c r="K71" s="526" t="s">
        <v>503</v>
      </c>
      <c r="L71" s="516">
        <f>+'C.E PROG. I-II Y III'!O69</f>
        <v>150000</v>
      </c>
      <c r="M71" s="515">
        <f t="shared" si="12"/>
        <v>3.7299650976644527E-5</v>
      </c>
      <c r="N71" s="516">
        <f>+'C.E PROG. I-II Y III'!AJ69</f>
        <v>0</v>
      </c>
      <c r="O71" s="515">
        <f t="shared" si="13"/>
        <v>0</v>
      </c>
      <c r="P71" s="516">
        <f>+'C.E PROG. I-II Y III'!AL69</f>
        <v>0</v>
      </c>
      <c r="Q71" s="515">
        <f t="shared" si="14"/>
        <v>0</v>
      </c>
      <c r="R71" s="516">
        <f t="shared" si="15"/>
        <v>150000</v>
      </c>
      <c r="S71" s="515">
        <f t="shared" si="15"/>
        <v>3.7299650976644527E-5</v>
      </c>
      <c r="W71" s="9"/>
      <c r="Y71" s="172"/>
      <c r="AA71" s="172"/>
    </row>
    <row r="72" spans="1:27" ht="17.100000000000001" customHeight="1" x14ac:dyDescent="0.25">
      <c r="A72" s="64"/>
      <c r="B72" s="64"/>
      <c r="C72" s="64"/>
      <c r="D72" s="64"/>
      <c r="E72" s="64"/>
      <c r="F72" s="64"/>
      <c r="G72" s="530" t="s">
        <v>976</v>
      </c>
      <c r="H72" s="530"/>
      <c r="I72" s="530" t="s">
        <v>504</v>
      </c>
      <c r="J72" s="530"/>
      <c r="K72" s="526" t="s">
        <v>505</v>
      </c>
      <c r="L72" s="516">
        <f>+'C.E PROG. I-II Y III'!O70</f>
        <v>0</v>
      </c>
      <c r="M72" s="515">
        <f t="shared" si="12"/>
        <v>0</v>
      </c>
      <c r="N72" s="516">
        <f>+'C.E PROG. I-II Y III'!AJ70</f>
        <v>0</v>
      </c>
      <c r="O72" s="515">
        <f t="shared" si="13"/>
        <v>0</v>
      </c>
      <c r="P72" s="516">
        <f>+'C.E PROG. I-II Y III'!AL70</f>
        <v>0</v>
      </c>
      <c r="Q72" s="515">
        <f t="shared" si="14"/>
        <v>0</v>
      </c>
      <c r="R72" s="516">
        <f t="shared" si="15"/>
        <v>0</v>
      </c>
      <c r="S72" s="515">
        <f t="shared" si="15"/>
        <v>0</v>
      </c>
      <c r="W72" s="9"/>
      <c r="Y72" s="172"/>
      <c r="AA72" s="172"/>
    </row>
    <row r="73" spans="1:27" ht="17.100000000000001" customHeight="1" x14ac:dyDescent="0.25">
      <c r="A73" s="64"/>
      <c r="B73" s="64"/>
      <c r="C73" s="64"/>
      <c r="D73" s="64"/>
      <c r="E73" s="64"/>
      <c r="F73" s="64"/>
      <c r="G73" s="530" t="s">
        <v>976</v>
      </c>
      <c r="H73" s="530"/>
      <c r="I73" s="530" t="s">
        <v>506</v>
      </c>
      <c r="J73" s="530"/>
      <c r="K73" s="526" t="s">
        <v>507</v>
      </c>
      <c r="L73" s="516">
        <f>+'C.E PROG. I-II Y III'!O71</f>
        <v>16200000</v>
      </c>
      <c r="M73" s="515">
        <f t="shared" si="12"/>
        <v>4.0283623054776091E-3</v>
      </c>
      <c r="N73" s="516">
        <f>+'C.E PROG. I-II Y III'!AJ71</f>
        <v>0</v>
      </c>
      <c r="O73" s="515">
        <f t="shared" si="13"/>
        <v>0</v>
      </c>
      <c r="P73" s="516">
        <f>+'C.E PROG. I-II Y III'!AL71</f>
        <v>0</v>
      </c>
      <c r="Q73" s="515">
        <f t="shared" si="14"/>
        <v>0</v>
      </c>
      <c r="R73" s="516">
        <f t="shared" si="15"/>
        <v>16200000</v>
      </c>
      <c r="S73" s="515">
        <f t="shared" si="15"/>
        <v>4.0283623054776091E-3</v>
      </c>
      <c r="W73" s="9"/>
      <c r="Y73" s="172"/>
      <c r="AA73" s="172"/>
    </row>
    <row r="74" spans="1:27" ht="17.100000000000001" customHeight="1" x14ac:dyDescent="0.25">
      <c r="A74" s="64"/>
      <c r="B74" s="64"/>
      <c r="C74" s="64"/>
      <c r="D74" s="64"/>
      <c r="E74" s="64"/>
      <c r="F74" s="64"/>
      <c r="G74" s="530" t="s">
        <v>976</v>
      </c>
      <c r="H74" s="530"/>
      <c r="I74" s="530" t="s">
        <v>508</v>
      </c>
      <c r="J74" s="530"/>
      <c r="K74" s="533" t="s">
        <v>509</v>
      </c>
      <c r="L74" s="516">
        <f>+'C.E PROG. I-II Y III'!O72</f>
        <v>7550000</v>
      </c>
      <c r="M74" s="515">
        <f t="shared" si="12"/>
        <v>1.8774157658244413E-3</v>
      </c>
      <c r="N74" s="516">
        <f>+'C.E PROG. I-II Y III'!AJ72</f>
        <v>0</v>
      </c>
      <c r="O74" s="515">
        <f t="shared" si="13"/>
        <v>0</v>
      </c>
      <c r="P74" s="516">
        <f>+'C.E PROG. I-II Y III'!AL72</f>
        <v>0</v>
      </c>
      <c r="Q74" s="515">
        <f t="shared" si="14"/>
        <v>0</v>
      </c>
      <c r="R74" s="516">
        <f t="shared" si="15"/>
        <v>7550000</v>
      </c>
      <c r="S74" s="515">
        <f t="shared" si="15"/>
        <v>1.8774157658244413E-3</v>
      </c>
      <c r="W74" s="9"/>
      <c r="X74"/>
      <c r="Y74" s="172"/>
      <c r="AA74" s="172"/>
    </row>
    <row r="75" spans="1:27" ht="17.100000000000001" customHeight="1" x14ac:dyDescent="0.25">
      <c r="A75" s="64"/>
      <c r="B75" s="64"/>
      <c r="C75" s="64"/>
      <c r="D75" s="64"/>
      <c r="E75" s="64"/>
      <c r="F75" s="64"/>
      <c r="G75" s="486" t="s">
        <v>976</v>
      </c>
      <c r="H75" s="486"/>
      <c r="I75" s="486" t="s">
        <v>510</v>
      </c>
      <c r="J75" s="486"/>
      <c r="K75" s="529" t="s">
        <v>511</v>
      </c>
      <c r="L75" s="516"/>
      <c r="M75" s="515"/>
      <c r="N75" s="516"/>
      <c r="O75" s="525"/>
      <c r="P75" s="516"/>
      <c r="Q75" s="525"/>
      <c r="R75" s="524"/>
      <c r="S75" s="525"/>
      <c r="W75" s="9"/>
      <c r="Y75" s="172"/>
      <c r="AA75" s="172"/>
    </row>
    <row r="76" spans="1:27" ht="17.100000000000001" customHeight="1" x14ac:dyDescent="0.25">
      <c r="A76" s="64"/>
      <c r="B76" s="64"/>
      <c r="C76" s="64"/>
      <c r="D76" s="64"/>
      <c r="E76" s="64"/>
      <c r="F76" s="64"/>
      <c r="G76" s="530" t="s">
        <v>976</v>
      </c>
      <c r="H76" s="530"/>
      <c r="I76" s="530" t="s">
        <v>512</v>
      </c>
      <c r="J76" s="530"/>
      <c r="K76" s="533" t="s">
        <v>513</v>
      </c>
      <c r="L76" s="516">
        <f>+'C.E PROG. I-II Y III'!O74</f>
        <v>0</v>
      </c>
      <c r="M76" s="515">
        <f t="shared" ref="M76:M82" si="16">+L76/$R$373*100%</f>
        <v>0</v>
      </c>
      <c r="N76" s="516">
        <f>+'C.E PROG. I-II Y III'!AJ74</f>
        <v>0</v>
      </c>
      <c r="O76" s="515">
        <f t="shared" ref="O76:O82" si="17">+N76/$R$373*100%</f>
        <v>0</v>
      </c>
      <c r="P76" s="516">
        <f>+'C.E PROG. I-II Y III'!AL74</f>
        <v>0</v>
      </c>
      <c r="Q76" s="515">
        <f t="shared" ref="Q76:Q82" si="18">+P76/$R$373*100%</f>
        <v>0</v>
      </c>
      <c r="R76" s="516">
        <f t="shared" ref="R76:S82" si="19">+L76+N76+P76</f>
        <v>0</v>
      </c>
      <c r="S76" s="515">
        <f t="shared" si="19"/>
        <v>0</v>
      </c>
      <c r="W76" s="9"/>
      <c r="Y76" s="172"/>
      <c r="AA76" s="172"/>
    </row>
    <row r="77" spans="1:27" ht="17.100000000000001" customHeight="1" x14ac:dyDescent="0.25">
      <c r="A77" s="64"/>
      <c r="B77" s="64"/>
      <c r="C77" s="64"/>
      <c r="D77" s="64"/>
      <c r="E77" s="64"/>
      <c r="F77" s="64"/>
      <c r="G77" s="530" t="s">
        <v>976</v>
      </c>
      <c r="H77" s="530"/>
      <c r="I77" s="530" t="s">
        <v>514</v>
      </c>
      <c r="J77" s="530"/>
      <c r="K77" s="526" t="s">
        <v>515</v>
      </c>
      <c r="L77" s="516">
        <f>+'C.E PROG. I-II Y III'!O75</f>
        <v>0</v>
      </c>
      <c r="M77" s="515">
        <f t="shared" si="16"/>
        <v>0</v>
      </c>
      <c r="N77" s="516">
        <f>+'C.E PROG. I-II Y III'!AJ75</f>
        <v>0</v>
      </c>
      <c r="O77" s="515">
        <f t="shared" si="17"/>
        <v>0</v>
      </c>
      <c r="P77" s="516">
        <f>+'C.E PROG. I-II Y III'!AL75</f>
        <v>0</v>
      </c>
      <c r="Q77" s="515">
        <f t="shared" si="18"/>
        <v>0</v>
      </c>
      <c r="R77" s="516">
        <f t="shared" si="19"/>
        <v>0</v>
      </c>
      <c r="S77" s="515">
        <f t="shared" si="19"/>
        <v>0</v>
      </c>
      <c r="W77" s="9"/>
      <c r="Y77" s="172"/>
      <c r="AA77" s="172"/>
    </row>
    <row r="78" spans="1:27" ht="17.100000000000001" customHeight="1" x14ac:dyDescent="0.25">
      <c r="A78" s="64"/>
      <c r="B78" s="64"/>
      <c r="C78" s="64"/>
      <c r="D78" s="64"/>
      <c r="E78" s="64"/>
      <c r="F78" s="64"/>
      <c r="G78" s="530" t="s">
        <v>976</v>
      </c>
      <c r="H78" s="530"/>
      <c r="I78" s="530" t="s">
        <v>516</v>
      </c>
      <c r="J78" s="530"/>
      <c r="K78" s="526" t="s">
        <v>979</v>
      </c>
      <c r="L78" s="516">
        <f>+'C.E PROG. I-II Y III'!O76</f>
        <v>0</v>
      </c>
      <c r="M78" s="515">
        <f t="shared" si="16"/>
        <v>0</v>
      </c>
      <c r="N78" s="516">
        <f>+'C.E PROG. I-II Y III'!AJ76</f>
        <v>0</v>
      </c>
      <c r="O78" s="515">
        <f t="shared" si="17"/>
        <v>0</v>
      </c>
      <c r="P78" s="516">
        <f>+'C.E PROG. I-II Y III'!AL76</f>
        <v>0</v>
      </c>
      <c r="Q78" s="515">
        <f t="shared" si="18"/>
        <v>0</v>
      </c>
      <c r="R78" s="516">
        <f t="shared" si="19"/>
        <v>0</v>
      </c>
      <c r="S78" s="515">
        <f t="shared" si="19"/>
        <v>0</v>
      </c>
      <c r="W78" s="9"/>
      <c r="X78"/>
      <c r="Y78" s="172"/>
      <c r="AA78" s="172"/>
    </row>
    <row r="79" spans="1:27" ht="17.100000000000001" customHeight="1" x14ac:dyDescent="0.25">
      <c r="A79" s="64"/>
      <c r="B79" s="64"/>
      <c r="C79" s="64"/>
      <c r="D79" s="64"/>
      <c r="E79" s="64"/>
      <c r="F79" s="64"/>
      <c r="G79" s="530" t="s">
        <v>976</v>
      </c>
      <c r="H79" s="530"/>
      <c r="I79" s="530" t="s">
        <v>518</v>
      </c>
      <c r="J79" s="530"/>
      <c r="K79" s="526" t="s">
        <v>519</v>
      </c>
      <c r="L79" s="516">
        <f>+'C.E PROG. I-II Y III'!O77</f>
        <v>0</v>
      </c>
      <c r="M79" s="515">
        <f t="shared" si="16"/>
        <v>0</v>
      </c>
      <c r="N79" s="516">
        <f>+'C.E PROG. I-II Y III'!AJ77</f>
        <v>8160000</v>
      </c>
      <c r="O79" s="515">
        <f t="shared" si="17"/>
        <v>2.0291010131294625E-3</v>
      </c>
      <c r="P79" s="516">
        <f>+'C.E PROG. I-II Y III'!AL77</f>
        <v>0</v>
      </c>
      <c r="Q79" s="515">
        <f t="shared" si="18"/>
        <v>0</v>
      </c>
      <c r="R79" s="516">
        <f t="shared" si="19"/>
        <v>8160000</v>
      </c>
      <c r="S79" s="515">
        <f t="shared" si="19"/>
        <v>2.0291010131294625E-3</v>
      </c>
      <c r="W79" s="9"/>
      <c r="Y79" s="172"/>
      <c r="AA79" s="172"/>
    </row>
    <row r="80" spans="1:27" ht="17.100000000000001" customHeight="1" x14ac:dyDescent="0.25">
      <c r="A80" s="64"/>
      <c r="B80" s="64"/>
      <c r="C80" s="64"/>
      <c r="D80" s="64"/>
      <c r="E80" s="64"/>
      <c r="F80" s="64"/>
      <c r="G80" s="530" t="s">
        <v>976</v>
      </c>
      <c r="H80" s="530"/>
      <c r="I80" s="530" t="s">
        <v>520</v>
      </c>
      <c r="J80" s="530"/>
      <c r="K80" s="533" t="s">
        <v>521</v>
      </c>
      <c r="L80" s="516">
        <f>+'C.E PROG. I-II Y III'!O78</f>
        <v>0</v>
      </c>
      <c r="M80" s="515">
        <f t="shared" si="16"/>
        <v>0</v>
      </c>
      <c r="N80" s="516">
        <f>+'C.E PROG. I-II Y III'!AJ78</f>
        <v>0</v>
      </c>
      <c r="O80" s="515">
        <f t="shared" si="17"/>
        <v>0</v>
      </c>
      <c r="P80" s="516">
        <f>+'C.E PROG. I-II Y III'!AL78</f>
        <v>0</v>
      </c>
      <c r="Q80" s="515">
        <f t="shared" si="18"/>
        <v>0</v>
      </c>
      <c r="R80" s="516">
        <f t="shared" si="19"/>
        <v>0</v>
      </c>
      <c r="S80" s="515">
        <f t="shared" si="19"/>
        <v>0</v>
      </c>
      <c r="W80" s="9"/>
      <c r="Y80" s="172"/>
      <c r="AA80" s="172"/>
    </row>
    <row r="81" spans="1:27" ht="17.100000000000001" customHeight="1" x14ac:dyDescent="0.25">
      <c r="A81" s="64"/>
      <c r="B81" s="64"/>
      <c r="C81" s="64"/>
      <c r="D81" s="64"/>
      <c r="E81" s="64"/>
      <c r="F81" s="64"/>
      <c r="G81" s="530" t="s">
        <v>976</v>
      </c>
      <c r="H81" s="530"/>
      <c r="I81" s="530" t="s">
        <v>522</v>
      </c>
      <c r="J81" s="530"/>
      <c r="K81" s="526" t="s">
        <v>523</v>
      </c>
      <c r="L81" s="516">
        <f>+'C.E PROG. I-II Y III'!O79</f>
        <v>50000</v>
      </c>
      <c r="M81" s="515">
        <f t="shared" si="16"/>
        <v>1.2433216992214842E-5</v>
      </c>
      <c r="N81" s="516">
        <f>+'C.E PROG. I-II Y III'!AJ79</f>
        <v>23994779.359999999</v>
      </c>
      <c r="O81" s="515">
        <f t="shared" si="17"/>
        <v>5.9666459692639595E-3</v>
      </c>
      <c r="P81" s="516">
        <f>+'C.E PROG. I-II Y III'!AL79</f>
        <v>0</v>
      </c>
      <c r="Q81" s="515">
        <f t="shared" si="18"/>
        <v>0</v>
      </c>
      <c r="R81" s="516">
        <f t="shared" si="19"/>
        <v>24044779.359999999</v>
      </c>
      <c r="S81" s="515">
        <f t="shared" si="19"/>
        <v>5.9790791862561745E-3</v>
      </c>
      <c r="W81" s="9"/>
      <c r="Y81" s="172"/>
      <c r="AA81" s="172"/>
    </row>
    <row r="82" spans="1:27" ht="17.100000000000001" customHeight="1" x14ac:dyDescent="0.25">
      <c r="A82" s="64"/>
      <c r="B82" s="64"/>
      <c r="C82" s="64"/>
      <c r="D82" s="64"/>
      <c r="E82" s="64"/>
      <c r="F82" s="64"/>
      <c r="G82" s="530" t="s">
        <v>976</v>
      </c>
      <c r="H82" s="530"/>
      <c r="I82" s="530" t="s">
        <v>524</v>
      </c>
      <c r="J82" s="530"/>
      <c r="K82" s="526" t="s">
        <v>525</v>
      </c>
      <c r="L82" s="516">
        <f>+'C.E PROG. I-II Y III'!O80</f>
        <v>668000</v>
      </c>
      <c r="M82" s="515">
        <f t="shared" si="16"/>
        <v>1.6610777901599031E-4</v>
      </c>
      <c r="N82" s="516">
        <f>+'C.E PROG. I-II Y III'!AJ80</f>
        <v>4895500</v>
      </c>
      <c r="O82" s="515">
        <f t="shared" si="17"/>
        <v>1.2173362757077553E-3</v>
      </c>
      <c r="P82" s="516">
        <f>+'C.E PROG. I-II Y III'!AL80</f>
        <v>0</v>
      </c>
      <c r="Q82" s="515">
        <f t="shared" si="18"/>
        <v>0</v>
      </c>
      <c r="R82" s="516">
        <f t="shared" si="19"/>
        <v>5563500</v>
      </c>
      <c r="S82" s="515">
        <f t="shared" si="19"/>
        <v>1.3834440547237457E-3</v>
      </c>
      <c r="W82" s="9"/>
      <c r="X82"/>
      <c r="Y82" s="172"/>
      <c r="AA82" s="172"/>
    </row>
    <row r="83" spans="1:27" ht="17.100000000000001" customHeight="1" x14ac:dyDescent="0.25">
      <c r="A83" s="64"/>
      <c r="B83" s="64"/>
      <c r="C83" s="64"/>
      <c r="D83" s="64"/>
      <c r="E83" s="64"/>
      <c r="F83" s="64"/>
      <c r="G83" s="486" t="s">
        <v>976</v>
      </c>
      <c r="H83" s="486"/>
      <c r="I83" s="486" t="s">
        <v>526</v>
      </c>
      <c r="J83" s="486"/>
      <c r="K83" s="529" t="s">
        <v>527</v>
      </c>
      <c r="L83" s="516"/>
      <c r="M83" s="515"/>
      <c r="N83" s="516"/>
      <c r="O83" s="525"/>
      <c r="P83" s="516"/>
      <c r="Q83" s="525"/>
      <c r="R83" s="524"/>
      <c r="S83" s="525"/>
      <c r="W83" s="9"/>
      <c r="Y83" s="172"/>
      <c r="AA83" s="172"/>
    </row>
    <row r="84" spans="1:27" ht="17.100000000000001" customHeight="1" x14ac:dyDescent="0.25">
      <c r="A84" s="64"/>
      <c r="B84" s="64"/>
      <c r="C84" s="64"/>
      <c r="D84" s="64"/>
      <c r="E84" s="64"/>
      <c r="F84" s="64"/>
      <c r="G84" s="530" t="s">
        <v>976</v>
      </c>
      <c r="H84" s="530"/>
      <c r="I84" s="530" t="s">
        <v>528</v>
      </c>
      <c r="J84" s="530"/>
      <c r="K84" s="526" t="s">
        <v>529</v>
      </c>
      <c r="L84" s="516">
        <f>+'C.E PROG. I-II Y III'!O83</f>
        <v>1290000</v>
      </c>
      <c r="M84" s="515">
        <f>+L84/$R$373*100%</f>
        <v>3.2077699839914292E-4</v>
      </c>
      <c r="N84" s="516">
        <f>+'C.E PROG. I-II Y III'!AJ83</f>
        <v>142000</v>
      </c>
      <c r="O84" s="515">
        <f>+N84/$R$373*100%</f>
        <v>3.5310336257890156E-5</v>
      </c>
      <c r="P84" s="516">
        <f>+'C.E PROG. I-II Y III'!AL83</f>
        <v>0</v>
      </c>
      <c r="Q84" s="515">
        <f>+P84/$R$373*100%</f>
        <v>0</v>
      </c>
      <c r="R84" s="516">
        <f t="shared" ref="R84:S87" si="20">+L84+N84+P84</f>
        <v>1432000</v>
      </c>
      <c r="S84" s="515">
        <f t="shared" si="20"/>
        <v>3.5608733465703309E-4</v>
      </c>
      <c r="W84" s="9"/>
      <c r="Y84" s="172"/>
      <c r="AA84" s="172"/>
    </row>
    <row r="85" spans="1:27" ht="17.100000000000001" customHeight="1" x14ac:dyDescent="0.25">
      <c r="A85" s="64"/>
      <c r="B85" s="64"/>
      <c r="C85" s="64"/>
      <c r="D85" s="64"/>
      <c r="E85" s="64"/>
      <c r="F85" s="64"/>
      <c r="G85" s="530" t="s">
        <v>976</v>
      </c>
      <c r="H85" s="530"/>
      <c r="I85" s="530" t="s">
        <v>530</v>
      </c>
      <c r="J85" s="530"/>
      <c r="K85" s="526" t="s">
        <v>531</v>
      </c>
      <c r="L85" s="516">
        <f>+'C.E PROG. I-II Y III'!O84</f>
        <v>1222120</v>
      </c>
      <c r="M85" s="515">
        <f>+L85/$R$373*100%</f>
        <v>3.0389766301051207E-4</v>
      </c>
      <c r="N85" s="516">
        <f>+'C.E PROG. I-II Y III'!AJ84</f>
        <v>676300</v>
      </c>
      <c r="O85" s="515">
        <f>+N85/$R$373*100%</f>
        <v>1.6817169303669796E-4</v>
      </c>
      <c r="P85" s="516">
        <f>+'C.E PROG. I-II Y III'!AL84</f>
        <v>0</v>
      </c>
      <c r="Q85" s="515">
        <f>+P85/$R$373*100%</f>
        <v>0</v>
      </c>
      <c r="R85" s="516">
        <f t="shared" si="20"/>
        <v>1898420</v>
      </c>
      <c r="S85" s="515">
        <f t="shared" si="20"/>
        <v>4.7206935604721004E-4</v>
      </c>
      <c r="W85" s="9"/>
      <c r="Y85" s="172"/>
      <c r="AA85" s="172"/>
    </row>
    <row r="86" spans="1:27" ht="17.100000000000001" customHeight="1" x14ac:dyDescent="0.25">
      <c r="A86" s="64"/>
      <c r="B86" s="64"/>
      <c r="C86" s="64"/>
      <c r="D86" s="64"/>
      <c r="E86" s="64"/>
      <c r="F86" s="64"/>
      <c r="G86" s="530" t="s">
        <v>976</v>
      </c>
      <c r="H86" s="530"/>
      <c r="I86" s="530" t="s">
        <v>532</v>
      </c>
      <c r="J86" s="530"/>
      <c r="K86" s="526" t="s">
        <v>533</v>
      </c>
      <c r="L86" s="516">
        <f>+'C.E PROG. I-II Y III'!O85</f>
        <v>0</v>
      </c>
      <c r="M86" s="515">
        <f>+L86/$R$373*100%</f>
        <v>0</v>
      </c>
      <c r="N86" s="516">
        <f>+'C.E PROG. I-II Y III'!AJ85</f>
        <v>0</v>
      </c>
      <c r="O86" s="515">
        <f>+N86/$R$373*100%</f>
        <v>0</v>
      </c>
      <c r="P86" s="516">
        <f>+'C.E PROG. I-II Y III'!AL85</f>
        <v>0</v>
      </c>
      <c r="Q86" s="515">
        <f>+P86/$R$373*100%</f>
        <v>0</v>
      </c>
      <c r="R86" s="516">
        <f t="shared" si="20"/>
        <v>0</v>
      </c>
      <c r="S86" s="515">
        <f t="shared" si="20"/>
        <v>0</v>
      </c>
      <c r="W86" s="9"/>
      <c r="X86"/>
      <c r="Y86" s="172"/>
      <c r="AA86" s="172"/>
    </row>
    <row r="87" spans="1:27" ht="17.100000000000001" customHeight="1" x14ac:dyDescent="0.25">
      <c r="A87" s="64"/>
      <c r="B87" s="64"/>
      <c r="C87" s="64"/>
      <c r="D87" s="64"/>
      <c r="E87" s="64"/>
      <c r="F87" s="64"/>
      <c r="G87" s="530" t="s">
        <v>976</v>
      </c>
      <c r="H87" s="530"/>
      <c r="I87" s="530" t="s">
        <v>534</v>
      </c>
      <c r="J87" s="530"/>
      <c r="K87" s="526" t="s">
        <v>535</v>
      </c>
      <c r="L87" s="516">
        <f>+'C.E PROG. I-II Y III'!O86</f>
        <v>0</v>
      </c>
      <c r="M87" s="515">
        <f>+L87/$R$373*100%</f>
        <v>0</v>
      </c>
      <c r="N87" s="516">
        <f>+'C.E PROG. I-II Y III'!AJ86</f>
        <v>0</v>
      </c>
      <c r="O87" s="515">
        <f>+N87/$R$373*100%</f>
        <v>0</v>
      </c>
      <c r="P87" s="516">
        <f>+'C.E PROG. I-II Y III'!AL86</f>
        <v>0</v>
      </c>
      <c r="Q87" s="515">
        <f>+P87/$R$373*100%</f>
        <v>0</v>
      </c>
      <c r="R87" s="516">
        <f t="shared" si="20"/>
        <v>0</v>
      </c>
      <c r="S87" s="515">
        <f t="shared" si="20"/>
        <v>0</v>
      </c>
      <c r="W87" s="9"/>
      <c r="Y87" s="172"/>
      <c r="AA87" s="172"/>
    </row>
    <row r="88" spans="1:27" ht="17.100000000000001" customHeight="1" x14ac:dyDescent="0.25">
      <c r="A88" s="64"/>
      <c r="B88" s="64"/>
      <c r="C88" s="64"/>
      <c r="D88" s="64"/>
      <c r="E88" s="64"/>
      <c r="F88" s="64"/>
      <c r="G88" s="486" t="s">
        <v>976</v>
      </c>
      <c r="H88" s="486"/>
      <c r="I88" s="486" t="s">
        <v>536</v>
      </c>
      <c r="J88" s="486"/>
      <c r="K88" s="529" t="s">
        <v>537</v>
      </c>
      <c r="L88" s="516"/>
      <c r="M88" s="515"/>
      <c r="N88" s="516"/>
      <c r="O88" s="525"/>
      <c r="P88" s="516"/>
      <c r="Q88" s="525"/>
      <c r="R88" s="524"/>
      <c r="S88" s="525"/>
      <c r="W88" s="9"/>
      <c r="Y88" s="172"/>
      <c r="AA88" s="172"/>
    </row>
    <row r="89" spans="1:27" ht="17.100000000000001" customHeight="1" x14ac:dyDescent="0.25">
      <c r="A89" s="64"/>
      <c r="B89" s="64"/>
      <c r="C89" s="64"/>
      <c r="D89" s="64"/>
      <c r="E89" s="64"/>
      <c r="F89" s="64"/>
      <c r="G89" s="530" t="s">
        <v>976</v>
      </c>
      <c r="H89" s="530"/>
      <c r="I89" s="530" t="s">
        <v>538</v>
      </c>
      <c r="J89" s="530"/>
      <c r="K89" s="526" t="s">
        <v>539</v>
      </c>
      <c r="L89" s="516">
        <f>+'C.E PROG. I-II Y III'!O88</f>
        <v>24489207.590331718</v>
      </c>
      <c r="M89" s="515">
        <f>+L89/$R$373*100%</f>
        <v>6.0895926387597808E-3</v>
      </c>
      <c r="N89" s="516">
        <f>+'C.E PROG. I-II Y III'!AJ88</f>
        <v>23617721.670840334</v>
      </c>
      <c r="O89" s="515">
        <f>+N89/$R$373*100%</f>
        <v>5.8728851679058554E-3</v>
      </c>
      <c r="P89" s="516">
        <f>+'C.E PROG. I-II Y III'!AL88</f>
        <v>0</v>
      </c>
      <c r="Q89" s="515">
        <f>+P89/$R$373*100%</f>
        <v>0</v>
      </c>
      <c r="R89" s="516">
        <f>+L89+N89+P89</f>
        <v>48106929.261172056</v>
      </c>
      <c r="S89" s="515">
        <f>+M89+O89+Q89</f>
        <v>1.1962477806665636E-2</v>
      </c>
      <c r="W89" s="9"/>
      <c r="Y89" s="172"/>
      <c r="AA89" s="172"/>
    </row>
    <row r="90" spans="1:27" ht="17.100000000000001" customHeight="1" x14ac:dyDescent="0.25">
      <c r="A90" s="64"/>
      <c r="B90" s="64"/>
      <c r="C90" s="64"/>
      <c r="D90" s="64"/>
      <c r="E90" s="64"/>
      <c r="F90" s="64"/>
      <c r="G90" s="530" t="s">
        <v>976</v>
      </c>
      <c r="H90" s="530"/>
      <c r="I90" s="530" t="s">
        <v>540</v>
      </c>
      <c r="J90" s="530"/>
      <c r="K90" s="526" t="s">
        <v>541</v>
      </c>
      <c r="L90" s="516">
        <f>+'C.E PROG. I-II Y III'!O89</f>
        <v>0</v>
      </c>
      <c r="M90" s="515">
        <f>+L90/$R$373*100%</f>
        <v>0</v>
      </c>
      <c r="N90" s="516">
        <f>+'C.E PROG. I-II Y III'!AJ89</f>
        <v>0</v>
      </c>
      <c r="O90" s="515">
        <v>0</v>
      </c>
      <c r="P90" s="516">
        <f>+'C.E PROG. I-II Y III'!AL89</f>
        <v>0</v>
      </c>
      <c r="Q90" s="515">
        <f>+P90/$R$373*100%</f>
        <v>0</v>
      </c>
      <c r="R90" s="516">
        <f>SUM(L90:P90)</f>
        <v>0</v>
      </c>
      <c r="S90" s="515">
        <f>SUM(M90:Q90)</f>
        <v>0</v>
      </c>
      <c r="W90" s="9"/>
      <c r="X90"/>
      <c r="Y90" s="172"/>
      <c r="AA90" s="172"/>
    </row>
    <row r="91" spans="1:27" ht="17.100000000000001" customHeight="1" x14ac:dyDescent="0.25">
      <c r="A91" s="64"/>
      <c r="B91" s="64"/>
      <c r="C91" s="64"/>
      <c r="D91" s="64"/>
      <c r="E91" s="64"/>
      <c r="F91" s="64"/>
      <c r="G91" s="530" t="s">
        <v>976</v>
      </c>
      <c r="H91" s="530"/>
      <c r="I91" s="530" t="s">
        <v>542</v>
      </c>
      <c r="J91" s="530"/>
      <c r="K91" s="526" t="s">
        <v>543</v>
      </c>
      <c r="L91" s="516">
        <f>+'C.E PROG. I-II Y III'!O90</f>
        <v>0</v>
      </c>
      <c r="M91" s="515">
        <f>+L91/$R$373*100%</f>
        <v>0</v>
      </c>
      <c r="N91" s="516">
        <f>+'C.E PROG. I-II Y III'!AJ90</f>
        <v>0</v>
      </c>
      <c r="O91" s="515">
        <v>0</v>
      </c>
      <c r="P91" s="516">
        <f>+'C.E PROG. I-II Y III'!AL90</f>
        <v>0</v>
      </c>
      <c r="Q91" s="515">
        <f>+P91/$R$373*100%</f>
        <v>0</v>
      </c>
      <c r="R91" s="516">
        <f>SUM(L91:P91)</f>
        <v>0</v>
      </c>
      <c r="S91" s="515">
        <f>SUM(M91:Q91)</f>
        <v>0</v>
      </c>
      <c r="W91" s="9"/>
      <c r="Y91" s="172"/>
      <c r="AA91" s="172"/>
    </row>
    <row r="92" spans="1:27" ht="17.100000000000001" customHeight="1" x14ac:dyDescent="0.25">
      <c r="A92" s="64"/>
      <c r="B92" s="64"/>
      <c r="C92" s="64"/>
      <c r="D92" s="64"/>
      <c r="E92" s="64"/>
      <c r="F92" s="64"/>
      <c r="G92" s="486" t="s">
        <v>976</v>
      </c>
      <c r="H92" s="486"/>
      <c r="I92" s="486" t="s">
        <v>544</v>
      </c>
      <c r="J92" s="486"/>
      <c r="K92" s="529" t="s">
        <v>545</v>
      </c>
      <c r="L92" s="516"/>
      <c r="M92" s="515"/>
      <c r="N92" s="516"/>
      <c r="O92" s="525"/>
      <c r="P92" s="516"/>
      <c r="Q92" s="525"/>
      <c r="R92" s="524"/>
      <c r="S92" s="525"/>
      <c r="W92" s="9"/>
      <c r="Y92" s="172"/>
      <c r="AA92" s="172"/>
    </row>
    <row r="93" spans="1:27" ht="17.100000000000001" customHeight="1" x14ac:dyDescent="0.25">
      <c r="A93" s="64"/>
      <c r="B93" s="64"/>
      <c r="C93" s="64"/>
      <c r="D93" s="64"/>
      <c r="E93" s="64"/>
      <c r="F93" s="64"/>
      <c r="G93" s="530" t="s">
        <v>976</v>
      </c>
      <c r="H93" s="530"/>
      <c r="I93" s="530" t="s">
        <v>546</v>
      </c>
      <c r="J93" s="530"/>
      <c r="K93" s="526" t="s">
        <v>547</v>
      </c>
      <c r="L93" s="516">
        <f>+'C.E PROG. I-II Y III'!O92</f>
        <v>3112500</v>
      </c>
      <c r="M93" s="515">
        <f>+L93/$R$373*100%</f>
        <v>7.7396775776537397E-4</v>
      </c>
      <c r="N93" s="516">
        <f>+'CLASIF.OBJ AL GASTO X PROG.'!F90</f>
        <v>1567208.24</v>
      </c>
      <c r="O93" s="515">
        <f>+N93/$R$373*100%</f>
        <v>3.8970880239814235E-4</v>
      </c>
      <c r="P93" s="516">
        <f>+'C.E PROG. I-II Y III'!AL92</f>
        <v>0</v>
      </c>
      <c r="Q93" s="515">
        <f>+P93/$R$373*100%</f>
        <v>0</v>
      </c>
      <c r="R93" s="516">
        <f t="shared" ref="R93:S95" si="21">+L93+N93+P93</f>
        <v>4679708.24</v>
      </c>
      <c r="S93" s="515">
        <f t="shared" si="21"/>
        <v>1.1636765601635163E-3</v>
      </c>
      <c r="W93" s="9"/>
      <c r="Y93" s="172"/>
      <c r="AA93" s="172"/>
    </row>
    <row r="94" spans="1:27" ht="17.100000000000001" customHeight="1" x14ac:dyDescent="0.25">
      <c r="A94" s="64"/>
      <c r="B94" s="64"/>
      <c r="C94" s="64"/>
      <c r="D94" s="64"/>
      <c r="E94" s="64"/>
      <c r="F94" s="64"/>
      <c r="G94" s="530" t="s">
        <v>976</v>
      </c>
      <c r="H94" s="530"/>
      <c r="I94" s="530" t="s">
        <v>548</v>
      </c>
      <c r="J94" s="530"/>
      <c r="K94" s="526" t="s">
        <v>549</v>
      </c>
      <c r="L94" s="516">
        <f>+'C.E PROG. I-II Y III'!O93</f>
        <v>0</v>
      </c>
      <c r="M94" s="515">
        <f>+L94/$R$373*100%</f>
        <v>0</v>
      </c>
      <c r="N94" s="516">
        <f>+'CLASIF.OBJ AL GASTO X PROG.'!F91</f>
        <v>12927695.720000001</v>
      </c>
      <c r="O94" s="515">
        <f>+N94/$R$373*100%</f>
        <v>3.2146569219217423E-3</v>
      </c>
      <c r="P94" s="516">
        <f>+'C.E PROG. I-II Y III'!AL93</f>
        <v>0</v>
      </c>
      <c r="Q94" s="515">
        <f>+P94/$R$373*100%</f>
        <v>0</v>
      </c>
      <c r="R94" s="516">
        <f t="shared" si="21"/>
        <v>12927695.720000001</v>
      </c>
      <c r="S94" s="515">
        <f t="shared" si="21"/>
        <v>3.2146569219217423E-3</v>
      </c>
      <c r="W94" s="9"/>
      <c r="X94"/>
      <c r="Y94" s="172"/>
      <c r="AA94" s="172"/>
    </row>
    <row r="95" spans="1:27" ht="17.100000000000001" customHeight="1" x14ac:dyDescent="0.25">
      <c r="A95" s="64"/>
      <c r="B95" s="64"/>
      <c r="C95" s="64"/>
      <c r="D95" s="64"/>
      <c r="E95" s="64"/>
      <c r="F95" s="64"/>
      <c r="G95" s="530" t="s">
        <v>976</v>
      </c>
      <c r="H95" s="530"/>
      <c r="I95" s="530" t="s">
        <v>550</v>
      </c>
      <c r="J95" s="530"/>
      <c r="K95" s="526" t="s">
        <v>551</v>
      </c>
      <c r="L95" s="516">
        <f>+'C.E PROG. I-II Y III'!O94</f>
        <v>3000000</v>
      </c>
      <c r="M95" s="515">
        <f>+L95/$R$373*100%</f>
        <v>7.4599301953289052E-4</v>
      </c>
      <c r="N95" s="516">
        <f>+'CLASIF.OBJ AL GASTO X PROG.'!F92</f>
        <v>0</v>
      </c>
      <c r="O95" s="515">
        <f>+N95/$R$373*100%</f>
        <v>0</v>
      </c>
      <c r="P95" s="516">
        <f>+'C.E PROG. I-II Y III'!AL94</f>
        <v>0</v>
      </c>
      <c r="Q95" s="515">
        <f>+P95/$R$373*100%</f>
        <v>0</v>
      </c>
      <c r="R95" s="516">
        <f t="shared" si="21"/>
        <v>3000000</v>
      </c>
      <c r="S95" s="515">
        <f t="shared" si="21"/>
        <v>7.4599301953289052E-4</v>
      </c>
      <c r="W95" s="9"/>
      <c r="Y95" s="172"/>
      <c r="AA95" s="172"/>
    </row>
    <row r="96" spans="1:27" ht="17.100000000000001" customHeight="1" x14ac:dyDescent="0.25">
      <c r="A96" s="64"/>
      <c r="B96" s="64"/>
      <c r="C96" s="64"/>
      <c r="D96" s="64"/>
      <c r="E96" s="64"/>
      <c r="F96" s="64"/>
      <c r="G96" s="486" t="s">
        <v>976</v>
      </c>
      <c r="H96" s="486"/>
      <c r="I96" s="486" t="s">
        <v>552</v>
      </c>
      <c r="J96" s="486"/>
      <c r="K96" s="529" t="s">
        <v>553</v>
      </c>
      <c r="L96" s="516"/>
      <c r="M96" s="515"/>
      <c r="N96" s="516"/>
      <c r="O96" s="525"/>
      <c r="P96" s="516"/>
      <c r="Q96" s="525"/>
      <c r="R96" s="524"/>
      <c r="S96" s="525"/>
      <c r="W96" s="9"/>
      <c r="Y96" s="172"/>
      <c r="AA96" s="172"/>
    </row>
    <row r="97" spans="1:27" ht="17.100000000000001" customHeight="1" x14ac:dyDescent="0.25">
      <c r="A97" s="64"/>
      <c r="B97" s="64"/>
      <c r="C97" s="64"/>
      <c r="D97" s="64"/>
      <c r="E97" s="64"/>
      <c r="F97" s="64"/>
      <c r="G97" s="530" t="s">
        <v>976</v>
      </c>
      <c r="H97" s="530"/>
      <c r="I97" s="530" t="s">
        <v>554</v>
      </c>
      <c r="J97" s="530"/>
      <c r="K97" s="526" t="s">
        <v>555</v>
      </c>
      <c r="L97" s="516">
        <f>+'C.E PROG. I-II Y III'!O96</f>
        <v>1700000</v>
      </c>
      <c r="M97" s="515">
        <f t="shared" ref="M97:M105" si="22">+L97/$R$373*100%</f>
        <v>4.2272937773530468E-4</v>
      </c>
      <c r="N97" s="516">
        <f>+'C.E PROG. I-II Y III'!AJ96</f>
        <v>3245000</v>
      </c>
      <c r="O97" s="515">
        <f t="shared" ref="O97:O105" si="23">+N97/$R$373*100%</f>
        <v>8.0691578279474326E-4</v>
      </c>
      <c r="P97" s="516">
        <f>+'C.E PROG. I-II Y III'!AL96</f>
        <v>0</v>
      </c>
      <c r="Q97" s="515">
        <f t="shared" ref="Q97:Q105" si="24">+P97/$R$373*100%</f>
        <v>0</v>
      </c>
      <c r="R97" s="516">
        <f t="shared" ref="R97:S105" si="25">+L97+N97+P97</f>
        <v>4945000</v>
      </c>
      <c r="S97" s="515">
        <f t="shared" si="25"/>
        <v>1.2296451605300479E-3</v>
      </c>
      <c r="W97" s="9"/>
      <c r="Y97" s="172"/>
      <c r="AA97" s="172"/>
    </row>
    <row r="98" spans="1:27" ht="17.100000000000001" customHeight="1" x14ac:dyDescent="0.25">
      <c r="A98" s="64"/>
      <c r="B98" s="64"/>
      <c r="C98" s="64"/>
      <c r="D98" s="64"/>
      <c r="E98" s="64"/>
      <c r="F98" s="64"/>
      <c r="G98" s="530" t="s">
        <v>976</v>
      </c>
      <c r="H98" s="530"/>
      <c r="I98" s="530" t="s">
        <v>556</v>
      </c>
      <c r="J98" s="530"/>
      <c r="K98" s="526" t="s">
        <v>557</v>
      </c>
      <c r="L98" s="516">
        <f>+'C.E PROG. I-II Y III'!O97</f>
        <v>0</v>
      </c>
      <c r="M98" s="515">
        <f t="shared" si="22"/>
        <v>0</v>
      </c>
      <c r="N98" s="516">
        <f>+'C.E PROG. I-II Y III'!AJ97</f>
        <v>0</v>
      </c>
      <c r="O98" s="515">
        <f t="shared" si="23"/>
        <v>0</v>
      </c>
      <c r="P98" s="516">
        <f>+'C.E PROG. I-II Y III'!AL97</f>
        <v>0</v>
      </c>
      <c r="Q98" s="515">
        <f t="shared" si="24"/>
        <v>0</v>
      </c>
      <c r="R98" s="516">
        <f t="shared" si="25"/>
        <v>0</v>
      </c>
      <c r="S98" s="515">
        <f t="shared" si="25"/>
        <v>0</v>
      </c>
      <c r="W98" s="9"/>
      <c r="X98"/>
      <c r="Y98" s="172"/>
      <c r="AA98" s="172"/>
    </row>
    <row r="99" spans="1:27" ht="17.100000000000001" customHeight="1" x14ac:dyDescent="0.25">
      <c r="A99" s="64"/>
      <c r="B99" s="64"/>
      <c r="C99" s="64"/>
      <c r="D99" s="64"/>
      <c r="E99" s="64"/>
      <c r="F99" s="64"/>
      <c r="G99" s="530" t="s">
        <v>976</v>
      </c>
      <c r="H99" s="530"/>
      <c r="I99" s="530" t="s">
        <v>558</v>
      </c>
      <c r="J99" s="530"/>
      <c r="K99" s="526" t="s">
        <v>559</v>
      </c>
      <c r="L99" s="516">
        <f>+'C.E PROG. I-II Y III'!O98</f>
        <v>1500000</v>
      </c>
      <c r="M99" s="515">
        <f t="shared" si="22"/>
        <v>3.7299650976644526E-4</v>
      </c>
      <c r="N99" s="516">
        <f>+'C.E PROG. I-II Y III'!AJ98</f>
        <v>0</v>
      </c>
      <c r="O99" s="515">
        <f t="shared" si="23"/>
        <v>0</v>
      </c>
      <c r="P99" s="516">
        <f>+'C.E PROG. I-II Y III'!AL98</f>
        <v>0</v>
      </c>
      <c r="Q99" s="515">
        <f t="shared" si="24"/>
        <v>0</v>
      </c>
      <c r="R99" s="516">
        <f t="shared" si="25"/>
        <v>1500000</v>
      </c>
      <c r="S99" s="515">
        <f t="shared" si="25"/>
        <v>3.7299650976644526E-4</v>
      </c>
      <c r="W99" s="9"/>
      <c r="Y99" s="172"/>
      <c r="AA99" s="172"/>
    </row>
    <row r="100" spans="1:27" ht="17.100000000000001" customHeight="1" x14ac:dyDescent="0.25">
      <c r="A100" s="64"/>
      <c r="B100" s="64"/>
      <c r="C100" s="64"/>
      <c r="D100" s="64"/>
      <c r="E100" s="64"/>
      <c r="F100" s="64"/>
      <c r="G100" s="530" t="s">
        <v>976</v>
      </c>
      <c r="H100" s="530"/>
      <c r="I100" s="530" t="s">
        <v>560</v>
      </c>
      <c r="J100" s="530"/>
      <c r="K100" s="526" t="s">
        <v>561</v>
      </c>
      <c r="L100" s="516">
        <f>+'C.E PROG. I-II Y III'!O99</f>
        <v>0</v>
      </c>
      <c r="M100" s="515">
        <f t="shared" si="22"/>
        <v>0</v>
      </c>
      <c r="N100" s="516">
        <f>+'C.E PROG. I-II Y III'!AJ99</f>
        <v>213000</v>
      </c>
      <c r="O100" s="515">
        <f t="shared" si="23"/>
        <v>5.2965504386835228E-5</v>
      </c>
      <c r="P100" s="516">
        <f>+'C.E PROG. I-II Y III'!AL99</f>
        <v>0</v>
      </c>
      <c r="Q100" s="515">
        <f t="shared" si="24"/>
        <v>0</v>
      </c>
      <c r="R100" s="516">
        <f t="shared" si="25"/>
        <v>213000</v>
      </c>
      <c r="S100" s="515">
        <f t="shared" si="25"/>
        <v>5.2965504386835228E-5</v>
      </c>
      <c r="W100" s="9"/>
      <c r="Y100" s="172"/>
      <c r="AA100" s="172"/>
    </row>
    <row r="101" spans="1:27" ht="17.100000000000001" customHeight="1" x14ac:dyDescent="0.25">
      <c r="A101" s="64"/>
      <c r="B101" s="64"/>
      <c r="C101" s="64"/>
      <c r="D101" s="64"/>
      <c r="E101" s="64"/>
      <c r="F101" s="64"/>
      <c r="G101" s="530" t="s">
        <v>976</v>
      </c>
      <c r="H101" s="530"/>
      <c r="I101" s="530" t="s">
        <v>562</v>
      </c>
      <c r="J101" s="530"/>
      <c r="K101" s="526" t="s">
        <v>563</v>
      </c>
      <c r="L101" s="516">
        <f>+'C.E PROG. I-II Y III'!O100</f>
        <v>3000000</v>
      </c>
      <c r="M101" s="515">
        <f t="shared" si="22"/>
        <v>7.4599301953289052E-4</v>
      </c>
      <c r="N101" s="516">
        <f>+'C.E PROG. I-II Y III'!AJ100</f>
        <v>8610000</v>
      </c>
      <c r="O101" s="515">
        <f t="shared" si="23"/>
        <v>2.1409999660593959E-3</v>
      </c>
      <c r="P101" s="516">
        <f>+'C.E PROG. I-II Y III'!AL100</f>
        <v>0</v>
      </c>
      <c r="Q101" s="515">
        <f t="shared" si="24"/>
        <v>0</v>
      </c>
      <c r="R101" s="516">
        <f t="shared" si="25"/>
        <v>11610000</v>
      </c>
      <c r="S101" s="515">
        <f t="shared" si="25"/>
        <v>2.8869929855922863E-3</v>
      </c>
      <c r="W101" s="9"/>
      <c r="Y101" s="172"/>
      <c r="AA101" s="172"/>
    </row>
    <row r="102" spans="1:27" ht="17.100000000000001" customHeight="1" x14ac:dyDescent="0.25">
      <c r="A102" s="64"/>
      <c r="B102" s="64"/>
      <c r="C102" s="64"/>
      <c r="D102" s="64"/>
      <c r="E102" s="64"/>
      <c r="F102" s="64"/>
      <c r="G102" s="530" t="s">
        <v>976</v>
      </c>
      <c r="H102" s="530"/>
      <c r="I102" s="530" t="s">
        <v>564</v>
      </c>
      <c r="J102" s="530"/>
      <c r="K102" s="526" t="s">
        <v>565</v>
      </c>
      <c r="L102" s="516">
        <f>+'C.E PROG. I-II Y III'!O101</f>
        <v>100000</v>
      </c>
      <c r="M102" s="515">
        <f t="shared" si="22"/>
        <v>2.4866433984429684E-5</v>
      </c>
      <c r="N102" s="516">
        <f>+'C.E PROG. I-II Y III'!AJ101</f>
        <v>0</v>
      </c>
      <c r="O102" s="515">
        <f t="shared" si="23"/>
        <v>0</v>
      </c>
      <c r="P102" s="516">
        <f>+'C.E PROG. I-II Y III'!AL101</f>
        <v>0</v>
      </c>
      <c r="Q102" s="515">
        <f t="shared" si="24"/>
        <v>0</v>
      </c>
      <c r="R102" s="516">
        <f t="shared" si="25"/>
        <v>100000</v>
      </c>
      <c r="S102" s="515">
        <f t="shared" si="25"/>
        <v>2.4866433984429684E-5</v>
      </c>
      <c r="W102" s="9"/>
      <c r="X102"/>
      <c r="Y102" s="172"/>
      <c r="AA102" s="172"/>
    </row>
    <row r="103" spans="1:27" ht="17.100000000000001" customHeight="1" x14ac:dyDescent="0.25">
      <c r="A103" s="64"/>
      <c r="B103" s="64"/>
      <c r="C103" s="64"/>
      <c r="D103" s="64"/>
      <c r="E103" s="64"/>
      <c r="F103" s="64"/>
      <c r="G103" s="530" t="s">
        <v>976</v>
      </c>
      <c r="H103" s="530"/>
      <c r="I103" s="530" t="s">
        <v>566</v>
      </c>
      <c r="J103" s="530"/>
      <c r="K103" s="526" t="s">
        <v>567</v>
      </c>
      <c r="L103" s="516">
        <f>+'C.E PROG. I-II Y III'!O102</f>
        <v>2500000</v>
      </c>
      <c r="M103" s="515">
        <f t="shared" si="22"/>
        <v>6.2166084961074212E-4</v>
      </c>
      <c r="N103" s="516">
        <f>+'C.E PROG. I-II Y III'!AJ102</f>
        <v>0</v>
      </c>
      <c r="O103" s="515">
        <f t="shared" si="23"/>
        <v>0</v>
      </c>
      <c r="P103" s="516">
        <f>+'C.E PROG. I-II Y III'!AL102</f>
        <v>0</v>
      </c>
      <c r="Q103" s="515">
        <f t="shared" si="24"/>
        <v>0</v>
      </c>
      <c r="R103" s="516">
        <f t="shared" si="25"/>
        <v>2500000</v>
      </c>
      <c r="S103" s="515">
        <f t="shared" si="25"/>
        <v>6.2166084961074212E-4</v>
      </c>
      <c r="W103" s="9"/>
      <c r="Y103" s="172"/>
      <c r="AA103" s="172"/>
    </row>
    <row r="104" spans="1:27" ht="17.100000000000001" customHeight="1" x14ac:dyDescent="0.25">
      <c r="A104" s="64"/>
      <c r="B104" s="64"/>
      <c r="C104" s="64"/>
      <c r="D104" s="64"/>
      <c r="E104" s="64"/>
      <c r="F104" s="64"/>
      <c r="G104" s="530" t="s">
        <v>976</v>
      </c>
      <c r="H104" s="530"/>
      <c r="I104" s="530" t="s">
        <v>568</v>
      </c>
      <c r="J104" s="530"/>
      <c r="K104" s="526" t="s">
        <v>569</v>
      </c>
      <c r="L104" s="516">
        <f>+'C.E PROG. I-II Y III'!O103</f>
        <v>500000</v>
      </c>
      <c r="M104" s="515">
        <f t="shared" si="22"/>
        <v>1.2433216992214843E-4</v>
      </c>
      <c r="N104" s="516">
        <f>+'C.E PROG. I-II Y III'!AJ103</f>
        <v>71000</v>
      </c>
      <c r="O104" s="515">
        <f t="shared" si="23"/>
        <v>1.7655168128945078E-5</v>
      </c>
      <c r="P104" s="516">
        <f>+'C.E PROG. I-II Y III'!AL103</f>
        <v>0</v>
      </c>
      <c r="Q104" s="515">
        <f t="shared" si="24"/>
        <v>0</v>
      </c>
      <c r="R104" s="516">
        <f t="shared" si="25"/>
        <v>571000</v>
      </c>
      <c r="S104" s="515">
        <f t="shared" si="25"/>
        <v>1.4198733805109351E-4</v>
      </c>
      <c r="W104" s="9"/>
      <c r="Y104" s="172"/>
      <c r="AA104" s="172"/>
    </row>
    <row r="105" spans="1:27" ht="17.100000000000001" customHeight="1" x14ac:dyDescent="0.25">
      <c r="A105" s="64"/>
      <c r="B105" s="64"/>
      <c r="C105" s="64"/>
      <c r="D105" s="64"/>
      <c r="E105" s="64"/>
      <c r="F105" s="64"/>
      <c r="G105" s="530" t="s">
        <v>976</v>
      </c>
      <c r="H105" s="530"/>
      <c r="I105" s="530" t="s">
        <v>570</v>
      </c>
      <c r="J105" s="530"/>
      <c r="K105" s="526" t="s">
        <v>571</v>
      </c>
      <c r="L105" s="516">
        <f>+'C.E PROG. I-II Y III'!O104</f>
        <v>500000</v>
      </c>
      <c r="M105" s="515">
        <f t="shared" si="22"/>
        <v>1.2433216992214843E-4</v>
      </c>
      <c r="N105" s="516">
        <f>+'C.E PROG. I-II Y III'!AJ104</f>
        <v>0</v>
      </c>
      <c r="O105" s="515">
        <f t="shared" si="23"/>
        <v>0</v>
      </c>
      <c r="P105" s="516">
        <f>+'C.E PROG. I-II Y III'!AL104</f>
        <v>0</v>
      </c>
      <c r="Q105" s="515">
        <f t="shared" si="24"/>
        <v>0</v>
      </c>
      <c r="R105" s="516">
        <f t="shared" si="25"/>
        <v>500000</v>
      </c>
      <c r="S105" s="515">
        <f t="shared" si="25"/>
        <v>1.2433216992214843E-4</v>
      </c>
      <c r="W105" s="9"/>
      <c r="Y105" s="172"/>
      <c r="AA105" s="172"/>
    </row>
    <row r="106" spans="1:27" ht="17.100000000000001" customHeight="1" x14ac:dyDescent="0.25">
      <c r="A106" s="64"/>
      <c r="B106" s="64"/>
      <c r="C106" s="64"/>
      <c r="D106" s="64"/>
      <c r="E106" s="64"/>
      <c r="F106" s="64"/>
      <c r="G106" s="486" t="s">
        <v>976</v>
      </c>
      <c r="H106" s="486"/>
      <c r="I106" s="486" t="s">
        <v>572</v>
      </c>
      <c r="J106" s="486"/>
      <c r="K106" s="529" t="s">
        <v>573</v>
      </c>
      <c r="L106" s="516"/>
      <c r="M106" s="515"/>
      <c r="N106" s="516"/>
      <c r="O106" s="525"/>
      <c r="P106" s="516"/>
      <c r="Q106" s="525"/>
      <c r="R106" s="524"/>
      <c r="S106" s="525"/>
      <c r="W106" s="9"/>
      <c r="X106"/>
      <c r="Y106" s="172"/>
      <c r="AA106" s="172"/>
    </row>
    <row r="107" spans="1:27" ht="17.100000000000001" customHeight="1" x14ac:dyDescent="0.25">
      <c r="A107" s="64"/>
      <c r="B107" s="64"/>
      <c r="C107" s="64"/>
      <c r="D107" s="64"/>
      <c r="E107" s="64"/>
      <c r="F107" s="64"/>
      <c r="G107" s="530" t="s">
        <v>976</v>
      </c>
      <c r="H107" s="530"/>
      <c r="I107" s="530" t="s">
        <v>574</v>
      </c>
      <c r="J107" s="530"/>
      <c r="K107" s="526" t="s">
        <v>575</v>
      </c>
      <c r="L107" s="516">
        <f>+'C.E PROG. I-II Y III'!O106</f>
        <v>0</v>
      </c>
      <c r="M107" s="515">
        <f t="shared" ref="M107:M112" si="26">+L107/$R$373*100%</f>
        <v>0</v>
      </c>
      <c r="N107" s="516">
        <f>+'C.E PROG. I-II Y III'!AJ106</f>
        <v>0</v>
      </c>
      <c r="O107" s="515">
        <f t="shared" ref="O107:O112" si="27">+N107/$R$373*100%</f>
        <v>0</v>
      </c>
      <c r="P107" s="516">
        <f>+'C.E PROG. I-II Y III'!AL106</f>
        <v>0</v>
      </c>
      <c r="Q107" s="515">
        <f t="shared" ref="Q107:Q112" si="28">+P107/$R$373*100%</f>
        <v>0</v>
      </c>
      <c r="R107" s="516">
        <f t="shared" ref="R107:S112" si="29">+L107+N107+P107</f>
        <v>0</v>
      </c>
      <c r="S107" s="515">
        <f t="shared" si="29"/>
        <v>0</v>
      </c>
      <c r="W107" s="9"/>
      <c r="Y107" s="172"/>
      <c r="AA107" s="172"/>
    </row>
    <row r="108" spans="1:27" ht="17.100000000000001" customHeight="1" x14ac:dyDescent="0.25">
      <c r="A108" s="64"/>
      <c r="B108" s="64"/>
      <c r="C108" s="64"/>
      <c r="D108" s="64"/>
      <c r="E108" s="64"/>
      <c r="F108" s="64"/>
      <c r="G108" s="530" t="s">
        <v>976</v>
      </c>
      <c r="H108" s="530"/>
      <c r="I108" s="530" t="s">
        <v>576</v>
      </c>
      <c r="J108" s="530"/>
      <c r="K108" s="526" t="s">
        <v>577</v>
      </c>
      <c r="L108" s="516">
        <f>+'C.E PROG. I-II Y III'!O107</f>
        <v>0</v>
      </c>
      <c r="M108" s="515">
        <f t="shared" si="26"/>
        <v>0</v>
      </c>
      <c r="N108" s="516">
        <f>+'C.E PROG. I-II Y III'!AJ107</f>
        <v>0</v>
      </c>
      <c r="O108" s="515">
        <f t="shared" si="27"/>
        <v>0</v>
      </c>
      <c r="P108" s="516">
        <f>+'C.E PROG. I-II Y III'!AL107</f>
        <v>0</v>
      </c>
      <c r="Q108" s="515">
        <f t="shared" si="28"/>
        <v>0</v>
      </c>
      <c r="R108" s="516">
        <f t="shared" si="29"/>
        <v>0</v>
      </c>
      <c r="S108" s="515">
        <f t="shared" si="29"/>
        <v>0</v>
      </c>
      <c r="W108" s="9"/>
      <c r="Y108" s="172"/>
      <c r="AA108" s="172"/>
    </row>
    <row r="109" spans="1:27" ht="17.100000000000001" customHeight="1" x14ac:dyDescent="0.25">
      <c r="A109" s="64"/>
      <c r="B109" s="64"/>
      <c r="C109" s="64"/>
      <c r="D109" s="64"/>
      <c r="E109" s="64"/>
      <c r="F109" s="64"/>
      <c r="G109" s="530" t="s">
        <v>976</v>
      </c>
      <c r="H109" s="530"/>
      <c r="I109" s="530" t="s">
        <v>578</v>
      </c>
      <c r="J109" s="530"/>
      <c r="K109" s="526" t="s">
        <v>579</v>
      </c>
      <c r="L109" s="516">
        <f>+'C.E PROG. I-II Y III'!O108</f>
        <v>0</v>
      </c>
      <c r="M109" s="515">
        <f t="shared" si="26"/>
        <v>0</v>
      </c>
      <c r="N109" s="516">
        <f>+'C.E PROG. I-II Y III'!AJ108</f>
        <v>0</v>
      </c>
      <c r="O109" s="515">
        <f t="shared" si="27"/>
        <v>0</v>
      </c>
      <c r="P109" s="516">
        <f>+'C.E PROG. I-II Y III'!AL108</f>
        <v>0</v>
      </c>
      <c r="Q109" s="515">
        <f t="shared" si="28"/>
        <v>0</v>
      </c>
      <c r="R109" s="516">
        <f t="shared" si="29"/>
        <v>0</v>
      </c>
      <c r="S109" s="515">
        <f t="shared" si="29"/>
        <v>0</v>
      </c>
      <c r="W109" s="9"/>
      <c r="Y109" s="172"/>
      <c r="AA109" s="172"/>
    </row>
    <row r="110" spans="1:27" ht="17.100000000000001" customHeight="1" x14ac:dyDescent="0.25">
      <c r="A110" s="64"/>
      <c r="B110" s="64"/>
      <c r="C110" s="64"/>
      <c r="D110" s="64"/>
      <c r="E110" s="64"/>
      <c r="F110" s="64"/>
      <c r="G110" s="530" t="s">
        <v>976</v>
      </c>
      <c r="H110" s="530"/>
      <c r="I110" s="530" t="s">
        <v>580</v>
      </c>
      <c r="J110" s="530"/>
      <c r="K110" s="526" t="s">
        <v>581</v>
      </c>
      <c r="L110" s="516">
        <f>+'C.E PROG. I-II Y III'!O109</f>
        <v>0</v>
      </c>
      <c r="M110" s="515">
        <f t="shared" si="26"/>
        <v>0</v>
      </c>
      <c r="N110" s="516">
        <f>+'C.E PROG. I-II Y III'!AJ109</f>
        <v>0</v>
      </c>
      <c r="O110" s="515">
        <f t="shared" si="27"/>
        <v>0</v>
      </c>
      <c r="P110" s="516">
        <f>+'C.E PROG. I-II Y III'!AL109</f>
        <v>0</v>
      </c>
      <c r="Q110" s="515">
        <f t="shared" si="28"/>
        <v>0</v>
      </c>
      <c r="R110" s="516">
        <f t="shared" si="29"/>
        <v>0</v>
      </c>
      <c r="S110" s="515">
        <f t="shared" si="29"/>
        <v>0</v>
      </c>
      <c r="W110" s="9"/>
      <c r="X110"/>
      <c r="Y110" s="172"/>
      <c r="AA110" s="172"/>
    </row>
    <row r="111" spans="1:27" ht="17.100000000000001" customHeight="1" x14ac:dyDescent="0.25">
      <c r="A111" s="64"/>
      <c r="B111" s="64"/>
      <c r="C111" s="64"/>
      <c r="D111" s="64"/>
      <c r="E111" s="64"/>
      <c r="F111" s="64"/>
      <c r="G111" s="530" t="s">
        <v>976</v>
      </c>
      <c r="H111" s="530"/>
      <c r="I111" s="530" t="s">
        <v>582</v>
      </c>
      <c r="J111" s="530"/>
      <c r="K111" s="526" t="s">
        <v>583</v>
      </c>
      <c r="L111" s="516">
        <f>+'C.E PROG. I-II Y III'!O110</f>
        <v>350000</v>
      </c>
      <c r="M111" s="515">
        <f t="shared" si="26"/>
        <v>8.7032518945503895E-5</v>
      </c>
      <c r="N111" s="516">
        <f>+'C.E PROG. I-II Y III'!AJ110</f>
        <v>0</v>
      </c>
      <c r="O111" s="515">
        <f t="shared" si="27"/>
        <v>0</v>
      </c>
      <c r="P111" s="516">
        <f>+'C.E PROG. I-II Y III'!AL110</f>
        <v>0</v>
      </c>
      <c r="Q111" s="515">
        <f t="shared" si="28"/>
        <v>0</v>
      </c>
      <c r="R111" s="516">
        <f t="shared" si="29"/>
        <v>350000</v>
      </c>
      <c r="S111" s="515">
        <f t="shared" si="29"/>
        <v>8.7032518945503895E-5</v>
      </c>
      <c r="W111" s="9"/>
      <c r="Y111" s="172"/>
      <c r="AA111" s="172"/>
    </row>
    <row r="112" spans="1:27" ht="17.100000000000001" customHeight="1" x14ac:dyDescent="0.25">
      <c r="A112" s="64"/>
      <c r="B112" s="64"/>
      <c r="C112" s="64"/>
      <c r="D112" s="64"/>
      <c r="E112" s="64"/>
      <c r="F112" s="64"/>
      <c r="G112" s="530" t="s">
        <v>976</v>
      </c>
      <c r="H112" s="530"/>
      <c r="I112" s="530" t="s">
        <v>584</v>
      </c>
      <c r="J112" s="530"/>
      <c r="K112" s="526" t="s">
        <v>585</v>
      </c>
      <c r="L112" s="516">
        <f>+'C.E PROG. I-II Y III'!O111</f>
        <v>0</v>
      </c>
      <c r="M112" s="515">
        <f t="shared" si="26"/>
        <v>0</v>
      </c>
      <c r="N112" s="516">
        <f>+'C.E PROG. I-II Y III'!AJ111</f>
        <v>0</v>
      </c>
      <c r="O112" s="515">
        <f t="shared" si="27"/>
        <v>0</v>
      </c>
      <c r="P112" s="516">
        <f>+'C.E PROG. I-II Y III'!AL111</f>
        <v>0</v>
      </c>
      <c r="Q112" s="515">
        <f t="shared" si="28"/>
        <v>0</v>
      </c>
      <c r="R112" s="516">
        <f t="shared" si="29"/>
        <v>0</v>
      </c>
      <c r="S112" s="515">
        <f t="shared" si="29"/>
        <v>0</v>
      </c>
      <c r="W112" s="9"/>
      <c r="Y112" s="172"/>
      <c r="AA112" s="172"/>
    </row>
    <row r="113" spans="1:27" ht="17.100000000000001" customHeight="1" x14ac:dyDescent="0.25">
      <c r="A113" s="64"/>
      <c r="B113" s="64"/>
      <c r="C113" s="64"/>
      <c r="D113" s="64"/>
      <c r="E113" s="64"/>
      <c r="F113" s="64"/>
      <c r="G113" s="530" t="s">
        <v>14</v>
      </c>
      <c r="H113" s="530"/>
      <c r="I113" s="64"/>
      <c r="J113" s="64"/>
      <c r="K113" s="526"/>
      <c r="L113" s="516"/>
      <c r="M113" s="515"/>
      <c r="N113" s="516"/>
      <c r="O113" s="515"/>
      <c r="P113" s="516"/>
      <c r="Q113" s="515"/>
      <c r="R113" s="516"/>
      <c r="S113" s="515"/>
      <c r="W113" s="9"/>
      <c r="Y113" s="172"/>
      <c r="AA113" s="172"/>
    </row>
    <row r="114" spans="1:27" ht="17.100000000000001" customHeight="1" x14ac:dyDescent="0.25">
      <c r="A114" s="64"/>
      <c r="B114" s="64"/>
      <c r="C114" s="64"/>
      <c r="D114" s="64"/>
      <c r="E114" s="64"/>
      <c r="F114" s="64"/>
      <c r="G114" s="486" t="s">
        <v>976</v>
      </c>
      <c r="H114" s="486"/>
      <c r="I114" s="486">
        <v>2</v>
      </c>
      <c r="J114" s="486"/>
      <c r="K114" s="529" t="s">
        <v>192</v>
      </c>
      <c r="L114" s="516"/>
      <c r="M114" s="525"/>
      <c r="N114" s="516"/>
      <c r="O114" s="525"/>
      <c r="P114" s="516"/>
      <c r="Q114" s="525"/>
      <c r="R114" s="524"/>
      <c r="S114" s="525"/>
      <c r="W114" s="9"/>
      <c r="X114"/>
      <c r="Y114" s="172"/>
      <c r="AA114" s="172"/>
    </row>
    <row r="115" spans="1:27" ht="17.100000000000001" customHeight="1" x14ac:dyDescent="0.25">
      <c r="A115" s="64"/>
      <c r="B115" s="64"/>
      <c r="C115" s="64"/>
      <c r="D115" s="64"/>
      <c r="E115" s="64"/>
      <c r="F115" s="64"/>
      <c r="G115" s="530" t="s">
        <v>14</v>
      </c>
      <c r="H115" s="530"/>
      <c r="I115" s="486"/>
      <c r="J115" s="486"/>
      <c r="K115" s="529"/>
      <c r="L115" s="516"/>
      <c r="M115" s="515"/>
      <c r="N115" s="516"/>
      <c r="O115" s="515"/>
      <c r="P115" s="516"/>
      <c r="Q115" s="515"/>
      <c r="R115" s="516"/>
      <c r="S115" s="515"/>
      <c r="W115" s="9"/>
      <c r="Y115" s="172"/>
      <c r="AA115" s="172"/>
    </row>
    <row r="116" spans="1:27" ht="17.100000000000001" customHeight="1" x14ac:dyDescent="0.25">
      <c r="A116" s="64"/>
      <c r="B116" s="64"/>
      <c r="C116" s="64"/>
      <c r="D116" s="64"/>
      <c r="E116" s="64"/>
      <c r="F116" s="64"/>
      <c r="G116" s="486" t="s">
        <v>976</v>
      </c>
      <c r="H116" s="486"/>
      <c r="I116" s="486" t="s">
        <v>586</v>
      </c>
      <c r="J116" s="486"/>
      <c r="K116" s="529" t="s">
        <v>587</v>
      </c>
      <c r="L116" s="516"/>
      <c r="M116" s="525"/>
      <c r="N116" s="516"/>
      <c r="O116" s="525"/>
      <c r="P116" s="516"/>
      <c r="Q116" s="525"/>
      <c r="R116" s="524"/>
      <c r="S116" s="525"/>
      <c r="W116" s="9"/>
      <c r="Y116" s="172"/>
      <c r="AA116" s="172"/>
    </row>
    <row r="117" spans="1:27" ht="17.100000000000001" customHeight="1" x14ac:dyDescent="0.25">
      <c r="A117" s="64"/>
      <c r="B117" s="64"/>
      <c r="C117" s="64"/>
      <c r="D117" s="64"/>
      <c r="E117" s="64"/>
      <c r="F117" s="64"/>
      <c r="G117" s="530" t="s">
        <v>976</v>
      </c>
      <c r="H117" s="530"/>
      <c r="I117" s="530" t="s">
        <v>588</v>
      </c>
      <c r="J117" s="530"/>
      <c r="K117" s="526" t="s">
        <v>589</v>
      </c>
      <c r="L117" s="516">
        <f>+'C.E PROG. I-II Y III'!O116</f>
        <v>5270600</v>
      </c>
      <c r="M117" s="515">
        <f>+L117/$R$373*100%</f>
        <v>1.3106102695833509E-3</v>
      </c>
      <c r="N117" s="516">
        <f>+'C.E PROG. I-II Y III'!AJ116</f>
        <v>44940334.200000003</v>
      </c>
      <c r="O117" s="515">
        <f>+N117/$R$373*100%</f>
        <v>1.1175058536225078E-2</v>
      </c>
      <c r="P117" s="516">
        <f>+'C.E PROG. I-II Y III'!AL116</f>
        <v>0</v>
      </c>
      <c r="Q117" s="515">
        <f>+P117/$R$373*100%</f>
        <v>0</v>
      </c>
      <c r="R117" s="516">
        <f t="shared" ref="R117:S121" si="30">+L117+N117+P117</f>
        <v>50210934.200000003</v>
      </c>
      <c r="S117" s="515">
        <f t="shared" si="30"/>
        <v>1.2485668805808429E-2</v>
      </c>
      <c r="W117" s="9"/>
      <c r="Y117" s="172"/>
      <c r="AA117" s="172"/>
    </row>
    <row r="118" spans="1:27" ht="17.100000000000001" customHeight="1" x14ac:dyDescent="0.25">
      <c r="A118" s="64"/>
      <c r="B118" s="64"/>
      <c r="C118" s="64"/>
      <c r="D118" s="64"/>
      <c r="E118" s="64"/>
      <c r="F118" s="64"/>
      <c r="G118" s="530" t="s">
        <v>976</v>
      </c>
      <c r="H118" s="530"/>
      <c r="I118" s="530" t="s">
        <v>590</v>
      </c>
      <c r="J118" s="530"/>
      <c r="K118" s="526" t="s">
        <v>591</v>
      </c>
      <c r="L118" s="516">
        <f>+'C.E PROG. I-II Y III'!O117</f>
        <v>0</v>
      </c>
      <c r="M118" s="515">
        <f>+L118/$R$373*100%</f>
        <v>0</v>
      </c>
      <c r="N118" s="516">
        <f>+'C.E PROG. I-II Y III'!AJ117</f>
        <v>106500</v>
      </c>
      <c r="O118" s="515">
        <f>+N118/$R$373*100%</f>
        <v>2.6482752193417614E-5</v>
      </c>
      <c r="P118" s="516">
        <f>+'C.E PROG. I-II Y III'!AL117</f>
        <v>0</v>
      </c>
      <c r="Q118" s="515">
        <f>+P118/$R$373*100%</f>
        <v>0</v>
      </c>
      <c r="R118" s="516">
        <f t="shared" si="30"/>
        <v>106500</v>
      </c>
      <c r="S118" s="515">
        <f t="shared" si="30"/>
        <v>2.6482752193417614E-5</v>
      </c>
      <c r="W118" s="9"/>
      <c r="X118"/>
      <c r="Y118" s="172"/>
      <c r="AA118" s="172"/>
    </row>
    <row r="119" spans="1:27" ht="17.100000000000001" customHeight="1" x14ac:dyDescent="0.25">
      <c r="A119" s="64"/>
      <c r="B119" s="64"/>
      <c r="C119" s="64"/>
      <c r="D119" s="64"/>
      <c r="E119" s="64"/>
      <c r="F119" s="64"/>
      <c r="G119" s="530" t="s">
        <v>976</v>
      </c>
      <c r="H119" s="530"/>
      <c r="I119" s="530" t="s">
        <v>592</v>
      </c>
      <c r="J119" s="530"/>
      <c r="K119" s="526" t="s">
        <v>593</v>
      </c>
      <c r="L119" s="516">
        <f>+'C.E PROG. I-II Y III'!O118</f>
        <v>0</v>
      </c>
      <c r="M119" s="515">
        <f>+L119/$R$373*100%</f>
        <v>0</v>
      </c>
      <c r="N119" s="516">
        <f>+'C.E PROG. I-II Y III'!AJ118</f>
        <v>0</v>
      </c>
      <c r="O119" s="515">
        <f>+N119/$R$373*100%</f>
        <v>0</v>
      </c>
      <c r="P119" s="516">
        <f>+'C.E PROG. I-II Y III'!AL118</f>
        <v>0</v>
      </c>
      <c r="Q119" s="515">
        <f>+P119/$R$373*100%</f>
        <v>0</v>
      </c>
      <c r="R119" s="516">
        <f t="shared" si="30"/>
        <v>0</v>
      </c>
      <c r="S119" s="515">
        <f t="shared" si="30"/>
        <v>0</v>
      </c>
      <c r="W119" s="9"/>
      <c r="Y119" s="172"/>
      <c r="AA119" s="172"/>
    </row>
    <row r="120" spans="1:27" ht="17.100000000000001" customHeight="1" x14ac:dyDescent="0.25">
      <c r="A120" s="64"/>
      <c r="B120" s="64"/>
      <c r="C120" s="64"/>
      <c r="D120" s="64"/>
      <c r="E120" s="64"/>
      <c r="F120" s="64"/>
      <c r="G120" s="530" t="s">
        <v>976</v>
      </c>
      <c r="H120" s="530"/>
      <c r="I120" s="530" t="s">
        <v>594</v>
      </c>
      <c r="J120" s="530"/>
      <c r="K120" s="526" t="s">
        <v>595</v>
      </c>
      <c r="L120" s="516">
        <f>+'C.E PROG. I-II Y III'!O119</f>
        <v>7167300</v>
      </c>
      <c r="M120" s="515">
        <f>+L120/$R$373*100%</f>
        <v>1.7822519229660288E-3</v>
      </c>
      <c r="N120" s="516">
        <f>+'C.E PROG. I-II Y III'!AJ119</f>
        <v>687814</v>
      </c>
      <c r="O120" s="515">
        <f>+N120/$R$373*100%</f>
        <v>1.710348142456652E-4</v>
      </c>
      <c r="P120" s="516">
        <f>+'C.E PROG. I-II Y III'!AL119</f>
        <v>0</v>
      </c>
      <c r="Q120" s="515">
        <f>+P120/$R$373*100%</f>
        <v>0</v>
      </c>
      <c r="R120" s="516">
        <f t="shared" si="30"/>
        <v>7855114</v>
      </c>
      <c r="S120" s="515">
        <f t="shared" si="30"/>
        <v>1.9532867372116939E-3</v>
      </c>
      <c r="W120" s="9"/>
      <c r="Y120" s="172"/>
      <c r="AA120" s="172"/>
    </row>
    <row r="121" spans="1:27" ht="17.100000000000001" customHeight="1" x14ac:dyDescent="0.25">
      <c r="A121" s="64"/>
      <c r="B121" s="64"/>
      <c r="C121" s="64"/>
      <c r="D121" s="64"/>
      <c r="E121" s="64"/>
      <c r="F121" s="64"/>
      <c r="G121" s="530" t="s">
        <v>976</v>
      </c>
      <c r="H121" s="530"/>
      <c r="I121" s="530" t="s">
        <v>596</v>
      </c>
      <c r="J121" s="530"/>
      <c r="K121" s="526" t="s">
        <v>597</v>
      </c>
      <c r="L121" s="516">
        <f>+'C.E PROG. I-II Y III'!O120</f>
        <v>0</v>
      </c>
      <c r="M121" s="515">
        <f>+L121/$R$373*100%</f>
        <v>0</v>
      </c>
      <c r="N121" s="516">
        <f>+'C.E PROG. I-II Y III'!AJ120</f>
        <v>142000</v>
      </c>
      <c r="O121" s="515">
        <f>+N121/$R$373*100%</f>
        <v>3.5310336257890156E-5</v>
      </c>
      <c r="P121" s="516">
        <f>+'C.E PROG. I-II Y III'!AL120</f>
        <v>0</v>
      </c>
      <c r="Q121" s="515">
        <f>+P121/$R$373*100%</f>
        <v>0</v>
      </c>
      <c r="R121" s="516">
        <f t="shared" si="30"/>
        <v>142000</v>
      </c>
      <c r="S121" s="515">
        <f t="shared" si="30"/>
        <v>3.5310336257890156E-5</v>
      </c>
      <c r="W121" s="9"/>
      <c r="Y121" s="172"/>
      <c r="AA121" s="172"/>
    </row>
    <row r="122" spans="1:27" ht="17.100000000000001" customHeight="1" x14ac:dyDescent="0.25">
      <c r="A122" s="64"/>
      <c r="B122" s="64"/>
      <c r="C122" s="64"/>
      <c r="D122" s="64"/>
      <c r="E122" s="64"/>
      <c r="F122" s="64"/>
      <c r="G122" s="486" t="s">
        <v>976</v>
      </c>
      <c r="H122" s="486"/>
      <c r="I122" s="486" t="s">
        <v>598</v>
      </c>
      <c r="J122" s="486"/>
      <c r="K122" s="529" t="s">
        <v>599</v>
      </c>
      <c r="L122" s="516"/>
      <c r="M122" s="525"/>
      <c r="N122" s="516"/>
      <c r="O122" s="525"/>
      <c r="P122" s="516"/>
      <c r="Q122" s="525"/>
      <c r="R122" s="524"/>
      <c r="S122" s="525"/>
      <c r="W122" s="9"/>
      <c r="X122"/>
      <c r="Y122" s="172"/>
      <c r="AA122" s="172"/>
    </row>
    <row r="123" spans="1:27" ht="17.100000000000001" customHeight="1" x14ac:dyDescent="0.25">
      <c r="A123" s="64"/>
      <c r="B123" s="64"/>
      <c r="C123" s="64"/>
      <c r="D123" s="64"/>
      <c r="E123" s="64"/>
      <c r="F123" s="64"/>
      <c r="G123" s="530" t="s">
        <v>976</v>
      </c>
      <c r="H123" s="530"/>
      <c r="I123" s="530" t="s">
        <v>600</v>
      </c>
      <c r="J123" s="530"/>
      <c r="K123" s="526" t="s">
        <v>601</v>
      </c>
      <c r="L123" s="516">
        <f>+'C.E PROG. I-II Y III'!O122</f>
        <v>0</v>
      </c>
      <c r="M123" s="515">
        <f>+L123/$R$373*100%</f>
        <v>0</v>
      </c>
      <c r="N123" s="516">
        <f>+'C.E PROG. I-II Y III'!AJ122</f>
        <v>0</v>
      </c>
      <c r="O123" s="515">
        <f>+N123/$R$373*100%</f>
        <v>0</v>
      </c>
      <c r="P123" s="516">
        <f>+'C.E PROG. I-II Y III'!AL122</f>
        <v>0</v>
      </c>
      <c r="Q123" s="515">
        <f>+P123/$R$373*100%</f>
        <v>0</v>
      </c>
      <c r="R123" s="516">
        <f t="shared" ref="R123:S126" si="31">+L123+N123+P123</f>
        <v>0</v>
      </c>
      <c r="S123" s="515">
        <f t="shared" si="31"/>
        <v>0</v>
      </c>
      <c r="W123" s="9"/>
      <c r="Y123" s="172"/>
      <c r="AA123" s="172"/>
    </row>
    <row r="124" spans="1:27" ht="17.100000000000001" customHeight="1" x14ac:dyDescent="0.25">
      <c r="A124" s="64"/>
      <c r="B124" s="64"/>
      <c r="C124" s="64"/>
      <c r="D124" s="64"/>
      <c r="E124" s="64"/>
      <c r="F124" s="64"/>
      <c r="G124" s="530" t="s">
        <v>976</v>
      </c>
      <c r="H124" s="530"/>
      <c r="I124" s="530" t="s">
        <v>602</v>
      </c>
      <c r="J124" s="530"/>
      <c r="K124" s="526" t="s">
        <v>603</v>
      </c>
      <c r="L124" s="516">
        <f>+'C.E PROG. I-II Y III'!O123</f>
        <v>0</v>
      </c>
      <c r="M124" s="515">
        <f>+L124/$R$373*100%</f>
        <v>0</v>
      </c>
      <c r="N124" s="516">
        <f>+'C.E PROG. I-II Y III'!AJ123</f>
        <v>0</v>
      </c>
      <c r="O124" s="515">
        <f>+N124/$R$373*100%</f>
        <v>0</v>
      </c>
      <c r="P124" s="516">
        <f>+'C.E PROG. I-II Y III'!AL123</f>
        <v>0</v>
      </c>
      <c r="Q124" s="515">
        <f>+P124/$R$373*100%</f>
        <v>0</v>
      </c>
      <c r="R124" s="516">
        <f t="shared" si="31"/>
        <v>0</v>
      </c>
      <c r="S124" s="515">
        <f t="shared" si="31"/>
        <v>0</v>
      </c>
      <c r="W124" s="9"/>
      <c r="Y124" s="172"/>
      <c r="AA124" s="172"/>
    </row>
    <row r="125" spans="1:27" ht="17.100000000000001" customHeight="1" x14ac:dyDescent="0.25">
      <c r="A125" s="64"/>
      <c r="B125" s="64"/>
      <c r="C125" s="64"/>
      <c r="D125" s="64"/>
      <c r="E125" s="64"/>
      <c r="F125" s="64"/>
      <c r="G125" s="530" t="s">
        <v>976</v>
      </c>
      <c r="H125" s="530"/>
      <c r="I125" s="530" t="s">
        <v>604</v>
      </c>
      <c r="J125" s="530"/>
      <c r="K125" s="526" t="s">
        <v>605</v>
      </c>
      <c r="L125" s="516">
        <f>+'C.E PROG. I-II Y III'!O124</f>
        <v>0</v>
      </c>
      <c r="M125" s="515">
        <f>+L125/$R$373*100%</f>
        <v>0</v>
      </c>
      <c r="N125" s="516">
        <f>+'C.E PROG. I-II Y III'!AJ124</f>
        <v>80071000</v>
      </c>
      <c r="O125" s="515">
        <f>+N125/$R$373*100%</f>
        <v>1.9910802355672694E-2</v>
      </c>
      <c r="P125" s="516">
        <f>+'C.E PROG. I-II Y III'!AL124</f>
        <v>0</v>
      </c>
      <c r="Q125" s="515">
        <f>+P125/$R$373*100%</f>
        <v>0</v>
      </c>
      <c r="R125" s="516">
        <f t="shared" si="31"/>
        <v>80071000</v>
      </c>
      <c r="S125" s="515">
        <f t="shared" si="31"/>
        <v>1.9910802355672694E-2</v>
      </c>
      <c r="W125" s="9"/>
      <c r="Y125" s="172"/>
      <c r="AA125" s="172"/>
    </row>
    <row r="126" spans="1:27" ht="17.100000000000001" customHeight="1" x14ac:dyDescent="0.25">
      <c r="A126" s="64"/>
      <c r="B126" s="64"/>
      <c r="C126" s="64"/>
      <c r="D126" s="64"/>
      <c r="E126" s="64"/>
      <c r="F126" s="64"/>
      <c r="G126" s="530" t="s">
        <v>976</v>
      </c>
      <c r="H126" s="530"/>
      <c r="I126" s="530" t="s">
        <v>606</v>
      </c>
      <c r="J126" s="530"/>
      <c r="K126" s="526" t="s">
        <v>607</v>
      </c>
      <c r="L126" s="516">
        <f>+'C.E PROG. I-II Y III'!O125</f>
        <v>0</v>
      </c>
      <c r="M126" s="515">
        <f>+L126/$R$373*100%</f>
        <v>0</v>
      </c>
      <c r="N126" s="516">
        <f>+'C.E PROG. I-II Y III'!AJ125</f>
        <v>0</v>
      </c>
      <c r="O126" s="515">
        <f>+N126/$R$373*100%</f>
        <v>0</v>
      </c>
      <c r="P126" s="516">
        <f>+'C.E PROG. I-II Y III'!AL125</f>
        <v>0</v>
      </c>
      <c r="Q126" s="515">
        <f>+P126/$R$373*100%</f>
        <v>0</v>
      </c>
      <c r="R126" s="516">
        <f t="shared" si="31"/>
        <v>0</v>
      </c>
      <c r="S126" s="515">
        <f t="shared" si="31"/>
        <v>0</v>
      </c>
      <c r="W126" s="9"/>
      <c r="X126"/>
      <c r="Y126" s="172"/>
      <c r="AA126" s="172"/>
    </row>
    <row r="127" spans="1:27" ht="17.100000000000001" customHeight="1" x14ac:dyDescent="0.25">
      <c r="A127" s="64"/>
      <c r="B127" s="64"/>
      <c r="C127" s="64"/>
      <c r="D127" s="64"/>
      <c r="E127" s="64"/>
      <c r="F127" s="64"/>
      <c r="G127" s="486" t="s">
        <v>976</v>
      </c>
      <c r="H127" s="486"/>
      <c r="I127" s="486" t="s">
        <v>608</v>
      </c>
      <c r="J127" s="486"/>
      <c r="K127" s="529" t="s">
        <v>609</v>
      </c>
      <c r="L127" s="516"/>
      <c r="M127" s="525"/>
      <c r="N127" s="516"/>
      <c r="O127" s="525"/>
      <c r="P127" s="516"/>
      <c r="Q127" s="525"/>
      <c r="R127" s="524"/>
      <c r="S127" s="525"/>
      <c r="W127" s="9"/>
      <c r="Y127" s="172"/>
      <c r="AA127" s="172"/>
    </row>
    <row r="128" spans="1:27" ht="17.100000000000001" customHeight="1" x14ac:dyDescent="0.25">
      <c r="A128" s="64"/>
      <c r="B128" s="64"/>
      <c r="C128" s="64"/>
      <c r="D128" s="64"/>
      <c r="E128" s="64"/>
      <c r="F128" s="64"/>
      <c r="G128" s="530" t="s">
        <v>976</v>
      </c>
      <c r="H128" s="530"/>
      <c r="I128" s="530" t="s">
        <v>610</v>
      </c>
      <c r="J128" s="530"/>
      <c r="K128" s="526" t="s">
        <v>611</v>
      </c>
      <c r="L128" s="516">
        <f>+'C.E PROG. I-II Y III'!O127</f>
        <v>100000</v>
      </c>
      <c r="M128" s="515">
        <f t="shared" ref="M128:M134" si="32">+L128/$R$373*100%</f>
        <v>2.4866433984429684E-5</v>
      </c>
      <c r="N128" s="516">
        <f>+'C.E PROG. I-II Y III'!AJ127</f>
        <v>151950</v>
      </c>
      <c r="O128" s="515">
        <f t="shared" ref="O128:O134" si="33">+N128/$R$373*100%</f>
        <v>3.7784546439340909E-5</v>
      </c>
      <c r="P128" s="516">
        <f>+'C.E PROG. I-II Y III'!AL127</f>
        <v>0</v>
      </c>
      <c r="Q128" s="515">
        <f t="shared" ref="Q128:Q134" si="34">+P128/$R$373*100%</f>
        <v>0</v>
      </c>
      <c r="R128" s="516">
        <f t="shared" ref="R128:S134" si="35">+L128+N128+P128</f>
        <v>251950</v>
      </c>
      <c r="S128" s="515">
        <f t="shared" si="35"/>
        <v>6.2650980423770589E-5</v>
      </c>
      <c r="W128" s="9"/>
      <c r="Y128" s="172"/>
      <c r="AA128" s="172"/>
    </row>
    <row r="129" spans="1:27" ht="17.100000000000001" customHeight="1" x14ac:dyDescent="0.25">
      <c r="A129" s="64"/>
      <c r="B129" s="64"/>
      <c r="C129" s="64"/>
      <c r="D129" s="64"/>
      <c r="E129" s="64"/>
      <c r="F129" s="64"/>
      <c r="G129" s="530" t="s">
        <v>976</v>
      </c>
      <c r="H129" s="530"/>
      <c r="I129" s="530" t="s">
        <v>612</v>
      </c>
      <c r="J129" s="530"/>
      <c r="K129" s="526" t="s">
        <v>613</v>
      </c>
      <c r="L129" s="516">
        <f>+'C.E PROG. I-II Y III'!O128</f>
        <v>200000</v>
      </c>
      <c r="M129" s="515">
        <f t="shared" si="32"/>
        <v>4.9732867968859368E-5</v>
      </c>
      <c r="N129" s="516">
        <f>+'C.E PROG. I-II Y III'!AJ128</f>
        <v>0</v>
      </c>
      <c r="O129" s="515">
        <f t="shared" si="33"/>
        <v>0</v>
      </c>
      <c r="P129" s="516">
        <f>+'C.E PROG. I-II Y III'!AL128</f>
        <v>0</v>
      </c>
      <c r="Q129" s="515">
        <f t="shared" si="34"/>
        <v>0</v>
      </c>
      <c r="R129" s="516">
        <f t="shared" si="35"/>
        <v>200000</v>
      </c>
      <c r="S129" s="515">
        <f t="shared" si="35"/>
        <v>4.9732867968859368E-5</v>
      </c>
      <c r="W129" s="9"/>
      <c r="Y129" s="172"/>
      <c r="AA129" s="172"/>
    </row>
    <row r="130" spans="1:27" ht="17.100000000000001" customHeight="1" x14ac:dyDescent="0.25">
      <c r="A130" s="64"/>
      <c r="B130" s="64"/>
      <c r="C130" s="64"/>
      <c r="D130" s="64"/>
      <c r="E130" s="64"/>
      <c r="F130" s="64"/>
      <c r="G130" s="530" t="s">
        <v>976</v>
      </c>
      <c r="H130" s="530"/>
      <c r="I130" s="530" t="s">
        <v>614</v>
      </c>
      <c r="J130" s="530"/>
      <c r="K130" s="526" t="s">
        <v>615</v>
      </c>
      <c r="L130" s="516">
        <f>+'C.E PROG. I-II Y III'!O129</f>
        <v>0</v>
      </c>
      <c r="M130" s="515">
        <f t="shared" si="32"/>
        <v>0</v>
      </c>
      <c r="N130" s="516">
        <f>+'C.E PROG. I-II Y III'!AJ129</f>
        <v>0</v>
      </c>
      <c r="O130" s="515">
        <f t="shared" si="33"/>
        <v>0</v>
      </c>
      <c r="P130" s="516">
        <f>+'C.E PROG. I-II Y III'!AL129</f>
        <v>0</v>
      </c>
      <c r="Q130" s="515">
        <f t="shared" si="34"/>
        <v>0</v>
      </c>
      <c r="R130" s="516">
        <f t="shared" si="35"/>
        <v>0</v>
      </c>
      <c r="S130" s="515">
        <f t="shared" si="35"/>
        <v>0</v>
      </c>
      <c r="W130" s="9"/>
      <c r="X130"/>
      <c r="Y130" s="172"/>
      <c r="AA130" s="172"/>
    </row>
    <row r="131" spans="1:27" ht="17.100000000000001" customHeight="1" x14ac:dyDescent="0.25">
      <c r="A131" s="64"/>
      <c r="B131" s="64"/>
      <c r="C131" s="64"/>
      <c r="D131" s="64"/>
      <c r="E131" s="64"/>
      <c r="F131" s="64"/>
      <c r="G131" s="530" t="s">
        <v>976</v>
      </c>
      <c r="H131" s="530"/>
      <c r="I131" s="530" t="s">
        <v>616</v>
      </c>
      <c r="J131" s="530"/>
      <c r="K131" s="526" t="s">
        <v>617</v>
      </c>
      <c r="L131" s="516">
        <f>+'C.E PROG. I-II Y III'!O130</f>
        <v>775000</v>
      </c>
      <c r="M131" s="515">
        <f t="shared" si="32"/>
        <v>1.9271486337933005E-4</v>
      </c>
      <c r="N131" s="516">
        <f>+'C.E PROG. I-II Y III'!AJ130</f>
        <v>0</v>
      </c>
      <c r="O131" s="515">
        <f t="shared" si="33"/>
        <v>0</v>
      </c>
      <c r="P131" s="516">
        <f>+'C.E PROG. I-II Y III'!AL130</f>
        <v>0</v>
      </c>
      <c r="Q131" s="515">
        <f t="shared" si="34"/>
        <v>0</v>
      </c>
      <c r="R131" s="516">
        <f t="shared" si="35"/>
        <v>775000</v>
      </c>
      <c r="S131" s="515">
        <f t="shared" si="35"/>
        <v>1.9271486337933005E-4</v>
      </c>
      <c r="W131" s="9"/>
      <c r="Y131" s="172"/>
      <c r="AA131" s="172"/>
    </row>
    <row r="132" spans="1:27" ht="17.100000000000001" customHeight="1" x14ac:dyDescent="0.25">
      <c r="A132" s="64"/>
      <c r="B132" s="64"/>
      <c r="C132" s="64"/>
      <c r="D132" s="64"/>
      <c r="E132" s="64"/>
      <c r="F132" s="64"/>
      <c r="G132" s="530" t="s">
        <v>976</v>
      </c>
      <c r="H132" s="530"/>
      <c r="I132" s="530" t="s">
        <v>618</v>
      </c>
      <c r="J132" s="530"/>
      <c r="K132" s="526" t="s">
        <v>619</v>
      </c>
      <c r="L132" s="516">
        <f>+'C.E PROG. I-II Y III'!O131</f>
        <v>0</v>
      </c>
      <c r="M132" s="515">
        <f t="shared" si="32"/>
        <v>0</v>
      </c>
      <c r="N132" s="516">
        <f>+'C.E PROG. I-II Y III'!AJ131</f>
        <v>0</v>
      </c>
      <c r="O132" s="515">
        <f t="shared" si="33"/>
        <v>0</v>
      </c>
      <c r="P132" s="516">
        <f>+'C.E PROG. I-II Y III'!AL131</f>
        <v>0</v>
      </c>
      <c r="Q132" s="515">
        <f t="shared" si="34"/>
        <v>0</v>
      </c>
      <c r="R132" s="516">
        <f t="shared" si="35"/>
        <v>0</v>
      </c>
      <c r="S132" s="515">
        <f t="shared" si="35"/>
        <v>0</v>
      </c>
      <c r="W132" s="9"/>
      <c r="Y132" s="172"/>
      <c r="AA132" s="172"/>
    </row>
    <row r="133" spans="1:27" ht="17.100000000000001" customHeight="1" x14ac:dyDescent="0.25">
      <c r="A133" s="64"/>
      <c r="B133" s="64"/>
      <c r="C133" s="64"/>
      <c r="D133" s="64"/>
      <c r="E133" s="64"/>
      <c r="F133" s="64"/>
      <c r="G133" s="530" t="s">
        <v>976</v>
      </c>
      <c r="H133" s="530"/>
      <c r="I133" s="530" t="s">
        <v>620</v>
      </c>
      <c r="J133" s="530"/>
      <c r="K133" s="526" t="s">
        <v>621</v>
      </c>
      <c r="L133" s="516">
        <f>+'C.E PROG. I-II Y III'!O132</f>
        <v>0</v>
      </c>
      <c r="M133" s="515">
        <f t="shared" si="32"/>
        <v>0</v>
      </c>
      <c r="N133" s="516">
        <f>+'C.E PROG. I-II Y III'!AJ132</f>
        <v>0</v>
      </c>
      <c r="O133" s="515">
        <f t="shared" si="33"/>
        <v>0</v>
      </c>
      <c r="P133" s="516">
        <f>+'C.E PROG. I-II Y III'!AL132</f>
        <v>0</v>
      </c>
      <c r="Q133" s="515">
        <f t="shared" si="34"/>
        <v>0</v>
      </c>
      <c r="R133" s="516">
        <f t="shared" si="35"/>
        <v>0</v>
      </c>
      <c r="S133" s="515">
        <f t="shared" si="35"/>
        <v>0</v>
      </c>
      <c r="W133" s="9"/>
      <c r="Y133" s="172"/>
      <c r="AA133" s="172"/>
    </row>
    <row r="134" spans="1:27" ht="17.100000000000001" customHeight="1" x14ac:dyDescent="0.25">
      <c r="A134" s="64"/>
      <c r="B134" s="64"/>
      <c r="C134" s="64"/>
      <c r="D134" s="64"/>
      <c r="E134" s="64"/>
      <c r="F134" s="64"/>
      <c r="G134" s="530" t="s">
        <v>976</v>
      </c>
      <c r="H134" s="530"/>
      <c r="I134" s="530" t="s">
        <v>622</v>
      </c>
      <c r="J134" s="530"/>
      <c r="K134" s="526" t="s">
        <v>623</v>
      </c>
      <c r="L134" s="516">
        <f>+'C.E PROG. I-II Y III'!O133</f>
        <v>200000</v>
      </c>
      <c r="M134" s="515">
        <f t="shared" si="32"/>
        <v>4.9732867968859368E-5</v>
      </c>
      <c r="N134" s="516">
        <f>+'C.E PROG. I-II Y III'!AJ133</f>
        <v>0</v>
      </c>
      <c r="O134" s="515">
        <f t="shared" si="33"/>
        <v>0</v>
      </c>
      <c r="P134" s="516">
        <f>+'C.E PROG. I-II Y III'!AL133</f>
        <v>0</v>
      </c>
      <c r="Q134" s="515">
        <f t="shared" si="34"/>
        <v>0</v>
      </c>
      <c r="R134" s="516">
        <f t="shared" si="35"/>
        <v>200000</v>
      </c>
      <c r="S134" s="515">
        <f t="shared" si="35"/>
        <v>4.9732867968859368E-5</v>
      </c>
      <c r="W134" s="9"/>
      <c r="X134"/>
      <c r="Y134" s="172"/>
      <c r="AA134" s="172"/>
    </row>
    <row r="135" spans="1:27" ht="17.100000000000001" customHeight="1" x14ac:dyDescent="0.25">
      <c r="A135" s="64"/>
      <c r="B135" s="64"/>
      <c r="C135" s="64"/>
      <c r="D135" s="64"/>
      <c r="E135" s="64"/>
      <c r="F135" s="64"/>
      <c r="G135" s="486" t="s">
        <v>976</v>
      </c>
      <c r="H135" s="486"/>
      <c r="I135" s="486" t="s">
        <v>624</v>
      </c>
      <c r="J135" s="486"/>
      <c r="K135" s="529" t="s">
        <v>625</v>
      </c>
      <c r="L135" s="516"/>
      <c r="M135" s="525"/>
      <c r="N135" s="516"/>
      <c r="O135" s="525"/>
      <c r="P135" s="516"/>
      <c r="Q135" s="525"/>
      <c r="R135" s="524"/>
      <c r="S135" s="525"/>
      <c r="W135" s="9"/>
      <c r="Y135" s="172"/>
      <c r="AA135" s="172"/>
    </row>
    <row r="136" spans="1:27" ht="17.100000000000001" customHeight="1" x14ac:dyDescent="0.25">
      <c r="A136" s="64"/>
      <c r="B136" s="64"/>
      <c r="C136" s="64"/>
      <c r="D136" s="64"/>
      <c r="E136" s="64"/>
      <c r="F136" s="64"/>
      <c r="G136" s="530" t="s">
        <v>976</v>
      </c>
      <c r="H136" s="530"/>
      <c r="I136" s="530" t="s">
        <v>626</v>
      </c>
      <c r="J136" s="530"/>
      <c r="K136" s="526" t="s">
        <v>627</v>
      </c>
      <c r="L136" s="516">
        <f>+'C.E PROG. I-II Y III'!O135</f>
        <v>485000</v>
      </c>
      <c r="M136" s="515">
        <f>+L136/$R$373*100%</f>
        <v>1.2060220482448397E-4</v>
      </c>
      <c r="N136" s="516">
        <f>+'C.E PROG. I-II Y III'!AJ135</f>
        <v>719500</v>
      </c>
      <c r="O136" s="515">
        <f>+N136/$R$373*100%</f>
        <v>1.7891399251797159E-4</v>
      </c>
      <c r="P136" s="516">
        <f>+'C.E PROG. I-II Y III'!AL135</f>
        <v>0</v>
      </c>
      <c r="Q136" s="515">
        <f>+P136/$R$373*100%</f>
        <v>0</v>
      </c>
      <c r="R136" s="516">
        <f>+L136+N136+P136</f>
        <v>1204500</v>
      </c>
      <c r="S136" s="515">
        <f>+M136+O136+Q136</f>
        <v>2.9951619734245558E-4</v>
      </c>
      <c r="W136" s="9"/>
      <c r="Y136" s="172"/>
      <c r="AA136" s="172"/>
    </row>
    <row r="137" spans="1:27" ht="17.100000000000001" customHeight="1" x14ac:dyDescent="0.25">
      <c r="A137" s="64"/>
      <c r="B137" s="64"/>
      <c r="C137" s="64"/>
      <c r="D137" s="64"/>
      <c r="E137" s="64"/>
      <c r="F137" s="64"/>
      <c r="G137" s="530" t="s">
        <v>976</v>
      </c>
      <c r="H137" s="530"/>
      <c r="I137" s="530" t="s">
        <v>628</v>
      </c>
      <c r="J137" s="530"/>
      <c r="K137" s="526" t="s">
        <v>629</v>
      </c>
      <c r="L137" s="516">
        <f>+'C.E PROG. I-II Y III'!O136</f>
        <v>1500000</v>
      </c>
      <c r="M137" s="515">
        <f>+L137/$R$373*100%</f>
        <v>3.7299650976644526E-4</v>
      </c>
      <c r="N137" s="516">
        <f>+'C.E PROG. I-II Y III'!AJ136</f>
        <v>9142000</v>
      </c>
      <c r="O137" s="515">
        <f>+N137/$R$373*100%</f>
        <v>2.2732893948565619E-3</v>
      </c>
      <c r="P137" s="516">
        <f>+'C.E PROG. I-II Y III'!AL136</f>
        <v>0</v>
      </c>
      <c r="Q137" s="515">
        <f>+P137/$R$373*100%</f>
        <v>0</v>
      </c>
      <c r="R137" s="516">
        <f>+L137+N137+P137</f>
        <v>10642000</v>
      </c>
      <c r="S137" s="515">
        <f>+M137+O137+Q137</f>
        <v>2.6462859046230071E-3</v>
      </c>
      <c r="W137" s="9"/>
      <c r="Y137" s="172"/>
      <c r="AA137" s="172"/>
    </row>
    <row r="138" spans="1:27" ht="17.100000000000001" customHeight="1" x14ac:dyDescent="0.25">
      <c r="A138" s="64"/>
      <c r="B138" s="64"/>
      <c r="C138" s="64"/>
      <c r="D138" s="64"/>
      <c r="E138" s="64"/>
      <c r="F138" s="64"/>
      <c r="G138" s="486" t="s">
        <v>976</v>
      </c>
      <c r="H138" s="486"/>
      <c r="I138" s="486" t="s">
        <v>630</v>
      </c>
      <c r="J138" s="486"/>
      <c r="K138" s="529" t="s">
        <v>631</v>
      </c>
      <c r="L138" s="516"/>
      <c r="M138" s="525"/>
      <c r="N138" s="516"/>
      <c r="O138" s="525"/>
      <c r="P138" s="516"/>
      <c r="Q138" s="525"/>
      <c r="R138" s="524"/>
      <c r="S138" s="525"/>
      <c r="W138" s="9"/>
      <c r="X138"/>
      <c r="Y138" s="172"/>
      <c r="AA138" s="172"/>
    </row>
    <row r="139" spans="1:27" ht="17.100000000000001" customHeight="1" x14ac:dyDescent="0.25">
      <c r="A139" s="64"/>
      <c r="B139" s="64"/>
      <c r="C139" s="64"/>
      <c r="D139" s="64"/>
      <c r="E139" s="64"/>
      <c r="F139" s="64"/>
      <c r="G139" s="530" t="s">
        <v>976</v>
      </c>
      <c r="H139" s="530"/>
      <c r="I139" s="530" t="s">
        <v>632</v>
      </c>
      <c r="J139" s="530"/>
      <c r="K139" s="526" t="s">
        <v>633</v>
      </c>
      <c r="L139" s="516">
        <f>+'C.E PROG. I-II Y III'!O138</f>
        <v>0</v>
      </c>
      <c r="M139" s="515">
        <f>+L139/$R$373*100%</f>
        <v>0</v>
      </c>
      <c r="N139" s="516">
        <f>+'C.E PROG. I-II Y III'!AJ138</f>
        <v>0</v>
      </c>
      <c r="O139" s="515">
        <f>+N139/$R$373*100%</f>
        <v>0</v>
      </c>
      <c r="P139" s="516">
        <f>+'C.E PROG. I-II Y III'!AL138</f>
        <v>0</v>
      </c>
      <c r="Q139" s="515">
        <f>+P139/$R$373*100%</f>
        <v>0</v>
      </c>
      <c r="R139" s="516">
        <f t="shared" ref="R139:S142" si="36">+L139+N139+P139</f>
        <v>0</v>
      </c>
      <c r="S139" s="515">
        <f t="shared" si="36"/>
        <v>0</v>
      </c>
      <c r="W139" s="9"/>
      <c r="Y139" s="172"/>
      <c r="AA139" s="172"/>
    </row>
    <row r="140" spans="1:27" ht="17.100000000000001" customHeight="1" x14ac:dyDescent="0.25">
      <c r="A140" s="64"/>
      <c r="B140" s="64"/>
      <c r="C140" s="64"/>
      <c r="D140" s="64"/>
      <c r="E140" s="64"/>
      <c r="F140" s="64"/>
      <c r="G140" s="530" t="s">
        <v>976</v>
      </c>
      <c r="H140" s="530"/>
      <c r="I140" s="530" t="s">
        <v>634</v>
      </c>
      <c r="J140" s="530"/>
      <c r="K140" s="526" t="s">
        <v>635</v>
      </c>
      <c r="L140" s="516">
        <f>+'C.E PROG. I-II Y III'!O139</f>
        <v>0</v>
      </c>
      <c r="M140" s="515">
        <f>+L140/$R$373*100%</f>
        <v>0</v>
      </c>
      <c r="N140" s="516">
        <f>+'C.E PROG. I-II Y III'!AJ139</f>
        <v>0</v>
      </c>
      <c r="O140" s="515">
        <f>+N140/$R$373*100%</f>
        <v>0</v>
      </c>
      <c r="P140" s="516">
        <f>+'C.E PROG. I-II Y III'!AL139</f>
        <v>0</v>
      </c>
      <c r="Q140" s="515">
        <f>+P140/$R$373*100%</f>
        <v>0</v>
      </c>
      <c r="R140" s="516">
        <f t="shared" si="36"/>
        <v>0</v>
      </c>
      <c r="S140" s="515">
        <f t="shared" si="36"/>
        <v>0</v>
      </c>
      <c r="W140" s="9"/>
      <c r="Y140" s="172"/>
      <c r="AA140" s="172"/>
    </row>
    <row r="141" spans="1:27" ht="17.100000000000001" customHeight="1" x14ac:dyDescent="0.25">
      <c r="A141" s="64"/>
      <c r="B141" s="64"/>
      <c r="C141" s="64"/>
      <c r="D141" s="64"/>
      <c r="E141" s="64"/>
      <c r="F141" s="64"/>
      <c r="G141" s="530" t="s">
        <v>976</v>
      </c>
      <c r="H141" s="530"/>
      <c r="I141" s="530" t="s">
        <v>636</v>
      </c>
      <c r="J141" s="530"/>
      <c r="K141" s="526" t="s">
        <v>637</v>
      </c>
      <c r="L141" s="516">
        <f>+'C.E PROG. I-II Y III'!O140</f>
        <v>0</v>
      </c>
      <c r="M141" s="515">
        <f>+L141/$R$373*100%</f>
        <v>0</v>
      </c>
      <c r="N141" s="516">
        <f>+'C.E PROG. I-II Y III'!AJ140</f>
        <v>0</v>
      </c>
      <c r="O141" s="515">
        <f>+N141/$R$373*100%</f>
        <v>0</v>
      </c>
      <c r="P141" s="516">
        <f>+'C.E PROG. I-II Y III'!AL140</f>
        <v>0</v>
      </c>
      <c r="Q141" s="515">
        <f>+P141/$R$373*100%</f>
        <v>0</v>
      </c>
      <c r="R141" s="516">
        <f t="shared" si="36"/>
        <v>0</v>
      </c>
      <c r="S141" s="515">
        <f t="shared" si="36"/>
        <v>0</v>
      </c>
      <c r="W141" s="9"/>
      <c r="Y141" s="172"/>
      <c r="AA141" s="172"/>
    </row>
    <row r="142" spans="1:27" ht="17.100000000000001" customHeight="1" x14ac:dyDescent="0.25">
      <c r="A142" s="64"/>
      <c r="B142" s="64"/>
      <c r="C142" s="64"/>
      <c r="D142" s="64"/>
      <c r="E142" s="64"/>
      <c r="F142" s="64"/>
      <c r="G142" s="530" t="s">
        <v>976</v>
      </c>
      <c r="H142" s="530"/>
      <c r="I142" s="530" t="s">
        <v>638</v>
      </c>
      <c r="J142" s="530"/>
      <c r="K142" s="526" t="s">
        <v>639</v>
      </c>
      <c r="L142" s="516">
        <f>+'C.E PROG. I-II Y III'!O141</f>
        <v>0</v>
      </c>
      <c r="M142" s="515">
        <f>+L142/$R$373*100%</f>
        <v>0</v>
      </c>
      <c r="N142" s="516">
        <f>+'C.E PROG. I-II Y III'!AJ141</f>
        <v>0</v>
      </c>
      <c r="O142" s="515">
        <f>+N142/$R$373*100%</f>
        <v>0</v>
      </c>
      <c r="P142" s="516">
        <f>+'C.E PROG. I-II Y III'!AL141</f>
        <v>0</v>
      </c>
      <c r="Q142" s="515">
        <f>+P142/$R$373*100%</f>
        <v>0</v>
      </c>
      <c r="R142" s="516">
        <f t="shared" si="36"/>
        <v>0</v>
      </c>
      <c r="S142" s="515">
        <f t="shared" si="36"/>
        <v>0</v>
      </c>
      <c r="W142" s="9"/>
      <c r="X142"/>
      <c r="Y142" s="172"/>
      <c r="AA142" s="172"/>
    </row>
    <row r="143" spans="1:27" ht="17.100000000000001" customHeight="1" x14ac:dyDescent="0.25">
      <c r="A143" s="64"/>
      <c r="B143" s="64"/>
      <c r="C143" s="64"/>
      <c r="D143" s="64"/>
      <c r="E143" s="64"/>
      <c r="F143" s="64"/>
      <c r="G143" s="486" t="s">
        <v>976</v>
      </c>
      <c r="H143" s="486"/>
      <c r="I143" s="486" t="s">
        <v>640</v>
      </c>
      <c r="J143" s="486"/>
      <c r="K143" s="529" t="s">
        <v>641</v>
      </c>
      <c r="L143" s="516"/>
      <c r="M143" s="525"/>
      <c r="N143" s="516"/>
      <c r="O143" s="525"/>
      <c r="P143" s="516"/>
      <c r="Q143" s="525"/>
      <c r="R143" s="524"/>
      <c r="S143" s="525"/>
      <c r="W143" s="9"/>
      <c r="Y143" s="172"/>
      <c r="AA143" s="172"/>
    </row>
    <row r="144" spans="1:27" ht="17.100000000000001" customHeight="1" x14ac:dyDescent="0.25">
      <c r="A144" s="64"/>
      <c r="B144" s="64"/>
      <c r="C144" s="64"/>
      <c r="D144" s="64"/>
      <c r="E144" s="64"/>
      <c r="F144" s="64"/>
      <c r="G144" s="530" t="s">
        <v>976</v>
      </c>
      <c r="H144" s="530"/>
      <c r="I144" s="530" t="s">
        <v>642</v>
      </c>
      <c r="J144" s="530"/>
      <c r="K144" s="526" t="s">
        <v>643</v>
      </c>
      <c r="L144" s="516">
        <f>+'C.E PROG. I-II Y III'!O143</f>
        <v>2772050</v>
      </c>
      <c r="M144" s="515">
        <f t="shared" ref="M144:M151" si="37">+L144/$R$373*100%</f>
        <v>6.8930998326538311E-4</v>
      </c>
      <c r="N144" s="516">
        <f>+'C.E PROG. I-II Y III'!AJ143</f>
        <v>143922.4</v>
      </c>
      <c r="O144" s="515">
        <f t="shared" ref="O144:O151" si="38">+N144/$R$373*100%</f>
        <v>3.5788368584806831E-5</v>
      </c>
      <c r="P144" s="516">
        <f>+'C.E PROG. I-II Y III'!AL143</f>
        <v>0</v>
      </c>
      <c r="Q144" s="515">
        <f t="shared" ref="Q144:Q151" si="39">+P144/$R$373*100%</f>
        <v>0</v>
      </c>
      <c r="R144" s="516">
        <f t="shared" ref="R144:S151" si="40">+L144+N144+P144</f>
        <v>2915972.4</v>
      </c>
      <c r="S144" s="515">
        <f t="shared" si="40"/>
        <v>7.2509835185018991E-4</v>
      </c>
      <c r="W144" s="9"/>
      <c r="Y144" s="172"/>
      <c r="AA144" s="172"/>
    </row>
    <row r="145" spans="1:27" ht="17.100000000000001" customHeight="1" x14ac:dyDescent="0.25">
      <c r="A145" s="64"/>
      <c r="B145" s="64"/>
      <c r="C145" s="64"/>
      <c r="D145" s="64"/>
      <c r="E145" s="64"/>
      <c r="F145" s="64"/>
      <c r="G145" s="530" t="s">
        <v>976</v>
      </c>
      <c r="H145" s="530"/>
      <c r="I145" s="530" t="s">
        <v>644</v>
      </c>
      <c r="J145" s="530"/>
      <c r="K145" s="526" t="s">
        <v>645</v>
      </c>
      <c r="L145" s="516">
        <f>+'C.E PROG. I-II Y III'!O144</f>
        <v>0</v>
      </c>
      <c r="M145" s="515">
        <f t="shared" si="37"/>
        <v>0</v>
      </c>
      <c r="N145" s="516">
        <f>+'C.E PROG. I-II Y III'!AJ144</f>
        <v>0</v>
      </c>
      <c r="O145" s="515">
        <f t="shared" si="38"/>
        <v>0</v>
      </c>
      <c r="P145" s="516">
        <f>+'C.E PROG. I-II Y III'!AL144</f>
        <v>0</v>
      </c>
      <c r="Q145" s="515">
        <f t="shared" si="39"/>
        <v>0</v>
      </c>
      <c r="R145" s="516">
        <f t="shared" si="40"/>
        <v>0</v>
      </c>
      <c r="S145" s="515">
        <f t="shared" si="40"/>
        <v>0</v>
      </c>
      <c r="W145" s="9"/>
      <c r="Y145" s="172"/>
      <c r="AA145" s="172"/>
    </row>
    <row r="146" spans="1:27" ht="17.100000000000001" customHeight="1" x14ac:dyDescent="0.25">
      <c r="A146" s="64"/>
      <c r="B146" s="64"/>
      <c r="C146" s="64"/>
      <c r="D146" s="64"/>
      <c r="E146" s="64"/>
      <c r="F146" s="64"/>
      <c r="G146" s="530" t="s">
        <v>976</v>
      </c>
      <c r="H146" s="530"/>
      <c r="I146" s="530" t="s">
        <v>646</v>
      </c>
      <c r="J146" s="530"/>
      <c r="K146" s="526" t="s">
        <v>647</v>
      </c>
      <c r="L146" s="516">
        <f>+'C.E PROG. I-II Y III'!O145</f>
        <v>4093360</v>
      </c>
      <c r="M146" s="515">
        <f t="shared" si="37"/>
        <v>1.017872662145051E-3</v>
      </c>
      <c r="N146" s="516">
        <f>+'C.E PROG. I-II Y III'!AJ145</f>
        <v>395302</v>
      </c>
      <c r="O146" s="515">
        <f t="shared" si="38"/>
        <v>9.829751086913024E-5</v>
      </c>
      <c r="P146" s="516">
        <f>+'C.E PROG. I-II Y III'!AL145</f>
        <v>0</v>
      </c>
      <c r="Q146" s="515">
        <f t="shared" si="39"/>
        <v>0</v>
      </c>
      <c r="R146" s="516">
        <f t="shared" si="40"/>
        <v>4488662</v>
      </c>
      <c r="S146" s="515">
        <f t="shared" si="40"/>
        <v>1.1161701730141812E-3</v>
      </c>
      <c r="W146" s="9"/>
      <c r="X146"/>
      <c r="Y146" s="172"/>
      <c r="AA146" s="172"/>
    </row>
    <row r="147" spans="1:27" ht="17.100000000000001" customHeight="1" x14ac:dyDescent="0.25">
      <c r="A147" s="64"/>
      <c r="B147" s="64"/>
      <c r="C147" s="64"/>
      <c r="D147" s="64"/>
      <c r="E147" s="64"/>
      <c r="F147" s="64"/>
      <c r="G147" s="530" t="s">
        <v>976</v>
      </c>
      <c r="H147" s="530"/>
      <c r="I147" s="530" t="s">
        <v>648</v>
      </c>
      <c r="J147" s="530"/>
      <c r="K147" s="526" t="s">
        <v>649</v>
      </c>
      <c r="L147" s="516">
        <f>+'C.E PROG. I-II Y III'!O146</f>
        <v>5190000</v>
      </c>
      <c r="M147" s="515">
        <f t="shared" si="37"/>
        <v>1.2905679237919007E-3</v>
      </c>
      <c r="N147" s="516">
        <f>+'C.E PROG. I-II Y III'!AJ146</f>
        <v>2824200</v>
      </c>
      <c r="O147" s="515">
        <f t="shared" si="38"/>
        <v>7.0227782858826317E-4</v>
      </c>
      <c r="P147" s="516">
        <f>+'C.E PROG. I-II Y III'!AL146</f>
        <v>0</v>
      </c>
      <c r="Q147" s="515">
        <f t="shared" si="39"/>
        <v>0</v>
      </c>
      <c r="R147" s="516">
        <f t="shared" si="40"/>
        <v>8014200</v>
      </c>
      <c r="S147" s="515">
        <f t="shared" si="40"/>
        <v>1.9928457523801638E-3</v>
      </c>
      <c r="W147" s="9"/>
      <c r="Y147" s="172"/>
      <c r="AA147" s="172"/>
    </row>
    <row r="148" spans="1:27" ht="17.100000000000001" customHeight="1" x14ac:dyDescent="0.25">
      <c r="A148" s="64"/>
      <c r="B148" s="64"/>
      <c r="C148" s="64"/>
      <c r="D148" s="64"/>
      <c r="E148" s="64"/>
      <c r="F148" s="64"/>
      <c r="G148" s="530" t="s">
        <v>976</v>
      </c>
      <c r="H148" s="530"/>
      <c r="I148" s="530" t="s">
        <v>650</v>
      </c>
      <c r="J148" s="530"/>
      <c r="K148" s="526" t="s">
        <v>651</v>
      </c>
      <c r="L148" s="516">
        <f>+'C.E PROG. I-II Y III'!O147</f>
        <v>1065300</v>
      </c>
      <c r="M148" s="515">
        <f t="shared" si="37"/>
        <v>2.6490212123612944E-4</v>
      </c>
      <c r="N148" s="516">
        <f>+'C.E PROG. I-II Y III'!AJ147</f>
        <v>5852089</v>
      </c>
      <c r="O148" s="515">
        <f t="shared" si="38"/>
        <v>1.4552058478950714E-3</v>
      </c>
      <c r="P148" s="516">
        <f>+'C.E PROG. I-II Y III'!AL147</f>
        <v>0</v>
      </c>
      <c r="Q148" s="515">
        <f t="shared" si="39"/>
        <v>0</v>
      </c>
      <c r="R148" s="516">
        <f t="shared" si="40"/>
        <v>6917389</v>
      </c>
      <c r="S148" s="515">
        <f t="shared" si="40"/>
        <v>1.7201079691312009E-3</v>
      </c>
      <c r="W148" s="9"/>
      <c r="Y148" s="172"/>
      <c r="AA148" s="172"/>
    </row>
    <row r="149" spans="1:27" ht="17.100000000000001" customHeight="1" x14ac:dyDescent="0.25">
      <c r="A149" s="64"/>
      <c r="B149" s="64"/>
      <c r="C149" s="64"/>
      <c r="D149" s="64"/>
      <c r="E149" s="64"/>
      <c r="F149" s="64"/>
      <c r="G149" s="530" t="s">
        <v>976</v>
      </c>
      <c r="H149" s="530"/>
      <c r="I149" s="530" t="s">
        <v>652</v>
      </c>
      <c r="J149" s="530"/>
      <c r="K149" s="526" t="s">
        <v>653</v>
      </c>
      <c r="L149" s="516">
        <f>+'C.E PROG. I-II Y III'!O148</f>
        <v>500000</v>
      </c>
      <c r="M149" s="515">
        <f t="shared" si="37"/>
        <v>1.2433216992214843E-4</v>
      </c>
      <c r="N149" s="516">
        <f>+'C.E PROG. I-II Y III'!AJ148</f>
        <v>644000</v>
      </c>
      <c r="O149" s="515">
        <f t="shared" si="38"/>
        <v>1.6013983485972717E-4</v>
      </c>
      <c r="P149" s="516">
        <f>+'C.E PROG. I-II Y III'!AL148</f>
        <v>0</v>
      </c>
      <c r="Q149" s="515">
        <f t="shared" si="39"/>
        <v>0</v>
      </c>
      <c r="R149" s="516">
        <f t="shared" si="40"/>
        <v>1144000</v>
      </c>
      <c r="S149" s="515">
        <f t="shared" si="40"/>
        <v>2.844720047818756E-4</v>
      </c>
      <c r="W149" s="9"/>
      <c r="Y149" s="172"/>
      <c r="AA149" s="172"/>
    </row>
    <row r="150" spans="1:27" ht="17.100000000000001" customHeight="1" x14ac:dyDescent="0.25">
      <c r="A150" s="64"/>
      <c r="B150" s="64"/>
      <c r="C150" s="64"/>
      <c r="D150" s="64"/>
      <c r="E150" s="64"/>
      <c r="F150" s="64"/>
      <c r="G150" s="530" t="s">
        <v>976</v>
      </c>
      <c r="H150" s="530"/>
      <c r="I150" s="530" t="s">
        <v>654</v>
      </c>
      <c r="J150" s="530"/>
      <c r="K150" s="526" t="s">
        <v>655</v>
      </c>
      <c r="L150" s="516">
        <f>+'C.E PROG. I-II Y III'!O149</f>
        <v>0</v>
      </c>
      <c r="M150" s="515">
        <f t="shared" si="37"/>
        <v>0</v>
      </c>
      <c r="N150" s="516">
        <f>+'C.E PROG. I-II Y III'!AJ149</f>
        <v>42600</v>
      </c>
      <c r="O150" s="515">
        <f t="shared" si="38"/>
        <v>1.0593100877367046E-5</v>
      </c>
      <c r="P150" s="516">
        <f>+'C.E PROG. I-II Y III'!AL149</f>
        <v>0</v>
      </c>
      <c r="Q150" s="515">
        <f t="shared" si="39"/>
        <v>0</v>
      </c>
      <c r="R150" s="516">
        <f t="shared" si="40"/>
        <v>42600</v>
      </c>
      <c r="S150" s="515">
        <f t="shared" si="40"/>
        <v>1.0593100877367046E-5</v>
      </c>
      <c r="W150" s="9"/>
      <c r="X150"/>
      <c r="Y150" s="172"/>
      <c r="AA150" s="172"/>
    </row>
    <row r="151" spans="1:27" ht="17.100000000000001" customHeight="1" x14ac:dyDescent="0.25">
      <c r="A151" s="64"/>
      <c r="B151" s="64"/>
      <c r="C151" s="64"/>
      <c r="D151" s="64"/>
      <c r="E151" s="64"/>
      <c r="F151" s="64"/>
      <c r="G151" s="530" t="s">
        <v>976</v>
      </c>
      <c r="H151" s="530"/>
      <c r="I151" s="530" t="s">
        <v>656</v>
      </c>
      <c r="J151" s="530"/>
      <c r="K151" s="526" t="s">
        <v>657</v>
      </c>
      <c r="L151" s="516">
        <f>+'C.E PROG. I-II Y III'!O150</f>
        <v>228250</v>
      </c>
      <c r="M151" s="515">
        <f t="shared" si="37"/>
        <v>5.6757635569460755E-5</v>
      </c>
      <c r="N151" s="516">
        <f>+'C.E PROG. I-II Y III'!AJ150</f>
        <v>710000</v>
      </c>
      <c r="O151" s="515">
        <f t="shared" si="38"/>
        <v>1.7655168128945077E-4</v>
      </c>
      <c r="P151" s="516">
        <f>+'C.E PROG. I-II Y III'!AL150</f>
        <v>0</v>
      </c>
      <c r="Q151" s="515">
        <f t="shared" si="39"/>
        <v>0</v>
      </c>
      <c r="R151" s="516">
        <f t="shared" si="40"/>
        <v>938250</v>
      </c>
      <c r="S151" s="515">
        <f t="shared" si="40"/>
        <v>2.3330931685891152E-4</v>
      </c>
      <c r="W151" s="9"/>
      <c r="Y151" s="172"/>
      <c r="AA151" s="172"/>
    </row>
    <row r="152" spans="1:27" ht="17.100000000000001" customHeight="1" x14ac:dyDescent="0.25">
      <c r="A152" s="64"/>
      <c r="B152" s="64"/>
      <c r="C152" s="64"/>
      <c r="D152" s="64"/>
      <c r="E152" s="64"/>
      <c r="F152" s="64"/>
      <c r="G152" s="530"/>
      <c r="H152" s="530"/>
      <c r="I152" s="530"/>
      <c r="J152" s="530"/>
      <c r="K152" s="534"/>
      <c r="L152" s="516"/>
      <c r="M152" s="515"/>
      <c r="N152" s="516"/>
      <c r="O152" s="515"/>
      <c r="P152" s="516"/>
      <c r="Q152" s="515"/>
      <c r="R152" s="516"/>
      <c r="S152" s="515"/>
      <c r="W152" s="9"/>
      <c r="Y152" s="172"/>
      <c r="AA152" s="172"/>
    </row>
    <row r="153" spans="1:27" ht="17.100000000000001" customHeight="1" x14ac:dyDescent="0.25">
      <c r="A153" s="64"/>
      <c r="B153" s="64"/>
      <c r="C153" s="64"/>
      <c r="D153" s="64"/>
      <c r="E153" s="64"/>
      <c r="F153" s="64"/>
      <c r="G153" s="530"/>
      <c r="H153" s="530"/>
      <c r="I153" s="530"/>
      <c r="J153" s="530"/>
      <c r="K153" s="534"/>
      <c r="L153" s="516"/>
      <c r="M153" s="515"/>
      <c r="N153" s="516">
        <f>+'C.E PROG. I-II Y III'!AJ152</f>
        <v>0</v>
      </c>
      <c r="O153" s="515"/>
      <c r="P153" s="516">
        <f>+'C.E PROG. I-II Y III'!AL152</f>
        <v>0</v>
      </c>
      <c r="Q153" s="515"/>
      <c r="R153" s="516"/>
      <c r="S153" s="515"/>
      <c r="W153" s="9"/>
      <c r="Y153" s="172"/>
      <c r="AA153" s="172"/>
    </row>
    <row r="154" spans="1:27" ht="17.100000000000001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526"/>
      <c r="L154" s="516"/>
      <c r="M154" s="515"/>
      <c r="N154" s="516">
        <f>+'C.E PROG. I-II Y III'!AJ153</f>
        <v>0</v>
      </c>
      <c r="O154" s="515"/>
      <c r="P154" s="516">
        <f>+'C.E PROG. I-II Y III'!AL153</f>
        <v>0</v>
      </c>
      <c r="Q154" s="515"/>
      <c r="R154" s="516"/>
      <c r="S154" s="515"/>
      <c r="W154" s="9"/>
      <c r="X154"/>
      <c r="Y154" s="172"/>
      <c r="AA154" s="172"/>
    </row>
    <row r="155" spans="1:27" ht="17.100000000000001" customHeight="1" x14ac:dyDescent="0.25">
      <c r="A155" s="64"/>
      <c r="B155" s="64"/>
      <c r="C155" s="64"/>
      <c r="D155" s="64"/>
      <c r="E155" s="64"/>
      <c r="F155" s="64"/>
      <c r="G155" s="530"/>
      <c r="H155" s="530"/>
      <c r="I155" s="486">
        <v>3</v>
      </c>
      <c r="J155" s="486"/>
      <c r="K155" s="529" t="s">
        <v>658</v>
      </c>
      <c r="L155" s="516"/>
      <c r="M155" s="525"/>
      <c r="N155" s="516"/>
      <c r="O155" s="525"/>
      <c r="P155" s="516"/>
      <c r="Q155" s="525"/>
      <c r="R155" s="524"/>
      <c r="S155" s="525"/>
      <c r="W155" s="9"/>
      <c r="Y155" s="172"/>
      <c r="AA155" s="172"/>
    </row>
    <row r="156" spans="1:27" ht="17.100000000000001" customHeight="1" x14ac:dyDescent="0.25">
      <c r="A156" s="64"/>
      <c r="B156" s="64"/>
      <c r="C156" s="64"/>
      <c r="D156" s="64"/>
      <c r="E156" s="64"/>
      <c r="F156" s="64"/>
      <c r="G156" s="530" t="s">
        <v>976</v>
      </c>
      <c r="H156" s="530"/>
      <c r="I156" s="486" t="s">
        <v>659</v>
      </c>
      <c r="J156" s="486"/>
      <c r="K156" s="529" t="s">
        <v>660</v>
      </c>
      <c r="L156" s="516"/>
      <c r="M156" s="525"/>
      <c r="N156" s="516"/>
      <c r="O156" s="525"/>
      <c r="P156" s="516"/>
      <c r="Q156" s="525"/>
      <c r="R156" s="524"/>
      <c r="S156" s="525"/>
      <c r="W156" s="9"/>
      <c r="Y156" s="172"/>
      <c r="AA156" s="172"/>
    </row>
    <row r="157" spans="1:27" ht="17.100000000000001" customHeight="1" x14ac:dyDescent="0.25">
      <c r="A157" s="64"/>
      <c r="B157" s="64"/>
      <c r="C157" s="64"/>
      <c r="D157" s="64"/>
      <c r="E157" s="64"/>
      <c r="F157" s="64"/>
      <c r="G157" s="530" t="s">
        <v>976</v>
      </c>
      <c r="H157" s="530"/>
      <c r="I157" s="530" t="s">
        <v>661</v>
      </c>
      <c r="J157" s="530"/>
      <c r="K157" s="526" t="s">
        <v>662</v>
      </c>
      <c r="L157" s="516">
        <f>+'C.E PROG. I-II Y III'!O154</f>
        <v>0</v>
      </c>
      <c r="M157" s="515">
        <f>+L157/$R$373*100%</f>
        <v>0</v>
      </c>
      <c r="N157" s="516">
        <f>+'C.E PROG. I-II Y III'!AJ154</f>
        <v>0</v>
      </c>
      <c r="O157" s="515">
        <f>+N157/$R$373*100%</f>
        <v>0</v>
      </c>
      <c r="P157" s="516">
        <f>+'C.E PROG. I-II Y III'!AL154</f>
        <v>0</v>
      </c>
      <c r="Q157" s="515">
        <f>+P157/$R$373*100%</f>
        <v>0</v>
      </c>
      <c r="R157" s="516">
        <f t="shared" ref="R157:S160" si="41">+L157+N157+P157</f>
        <v>0</v>
      </c>
      <c r="S157" s="515">
        <f t="shared" si="41"/>
        <v>0</v>
      </c>
      <c r="W157" s="9"/>
      <c r="X157"/>
      <c r="Y157" s="172"/>
      <c r="AA157" s="172"/>
    </row>
    <row r="158" spans="1:27" ht="17.100000000000001" customHeight="1" x14ac:dyDescent="0.25">
      <c r="A158" s="64"/>
      <c r="B158" s="64"/>
      <c r="C158" s="64"/>
      <c r="D158" s="64"/>
      <c r="E158" s="64"/>
      <c r="F158" s="64"/>
      <c r="G158" s="530" t="s">
        <v>976</v>
      </c>
      <c r="H158" s="530"/>
      <c r="I158" s="530" t="s">
        <v>663</v>
      </c>
      <c r="J158" s="530"/>
      <c r="K158" s="526" t="s">
        <v>664</v>
      </c>
      <c r="L158" s="516">
        <f>+'C.E PROG. I-II Y III'!O155</f>
        <v>132000</v>
      </c>
      <c r="M158" s="515">
        <f>+L158/$R$373*100%</f>
        <v>3.2823692859447184E-5</v>
      </c>
      <c r="N158" s="516">
        <f>+'C.E PROG. I-II Y III'!AJ155</f>
        <v>0</v>
      </c>
      <c r="O158" s="515">
        <f>+N158/$R$373*100%</f>
        <v>0</v>
      </c>
      <c r="P158" s="516">
        <f>+'C.E PROG. I-II Y III'!AL155</f>
        <v>0</v>
      </c>
      <c r="Q158" s="515">
        <f>+P158/$R$373*100%</f>
        <v>0</v>
      </c>
      <c r="R158" s="516">
        <f t="shared" si="41"/>
        <v>132000</v>
      </c>
      <c r="S158" s="515">
        <f t="shared" si="41"/>
        <v>3.2823692859447184E-5</v>
      </c>
      <c r="W158" s="9"/>
      <c r="Y158" s="172"/>
      <c r="AA158" s="172"/>
    </row>
    <row r="159" spans="1:27" ht="17.100000000000001" customHeight="1" x14ac:dyDescent="0.25">
      <c r="A159" s="64"/>
      <c r="B159" s="64"/>
      <c r="C159" s="64"/>
      <c r="D159" s="64"/>
      <c r="E159" s="64"/>
      <c r="F159" s="64"/>
      <c r="G159" s="530" t="s">
        <v>976</v>
      </c>
      <c r="H159" s="530"/>
      <c r="I159" s="530" t="s">
        <v>665</v>
      </c>
      <c r="J159" s="530"/>
      <c r="K159" s="526" t="s">
        <v>666</v>
      </c>
      <c r="L159" s="516">
        <f>+'C.E PROG. I-II Y III'!O156</f>
        <v>0</v>
      </c>
      <c r="M159" s="515">
        <f>+L159/$R$373*100%</f>
        <v>0</v>
      </c>
      <c r="N159" s="516">
        <f>+'C.E PROG. I-II Y III'!AJ156</f>
        <v>408000</v>
      </c>
      <c r="O159" s="515">
        <f>+N159/$R$373*100%</f>
        <v>1.0145505065647311E-4</v>
      </c>
      <c r="P159" s="516">
        <f>+'C.E PROG. I-II Y III'!AL156</f>
        <v>0</v>
      </c>
      <c r="Q159" s="515">
        <f>+P159/$R$373*100%</f>
        <v>0</v>
      </c>
      <c r="R159" s="516">
        <f t="shared" si="41"/>
        <v>408000</v>
      </c>
      <c r="S159" s="515">
        <f t="shared" si="41"/>
        <v>1.0145505065647311E-4</v>
      </c>
      <c r="W159" s="9"/>
      <c r="Y159" s="172"/>
      <c r="AA159" s="172"/>
    </row>
    <row r="160" spans="1:27" ht="17.100000000000001" customHeight="1" x14ac:dyDescent="0.25">
      <c r="A160" s="64"/>
      <c r="B160" s="64"/>
      <c r="C160" s="64"/>
      <c r="D160" s="64"/>
      <c r="E160" s="64"/>
      <c r="F160" s="64"/>
      <c r="G160" s="530" t="s">
        <v>976</v>
      </c>
      <c r="H160" s="530"/>
      <c r="I160" s="530" t="s">
        <v>667</v>
      </c>
      <c r="J160" s="530"/>
      <c r="K160" s="526" t="s">
        <v>668</v>
      </c>
      <c r="L160" s="516">
        <f>+'C.E PROG. I-II Y III'!O157</f>
        <v>0</v>
      </c>
      <c r="M160" s="515">
        <f>+L160/$R$373*100%</f>
        <v>0</v>
      </c>
      <c r="N160" s="516">
        <f>+'C.E PROG. I-II Y III'!AJ157</f>
        <v>0</v>
      </c>
      <c r="O160" s="515">
        <f>+N160/$R$373*100%</f>
        <v>0</v>
      </c>
      <c r="P160" s="516">
        <f>+'C.E PROG. I-II Y III'!AL157</f>
        <v>0</v>
      </c>
      <c r="Q160" s="515">
        <f>+P160/$R$373*100%</f>
        <v>0</v>
      </c>
      <c r="R160" s="516">
        <f t="shared" si="41"/>
        <v>0</v>
      </c>
      <c r="S160" s="515">
        <f t="shared" si="41"/>
        <v>0</v>
      </c>
      <c r="W160" s="9"/>
      <c r="Y160" s="172"/>
      <c r="AA160" s="172"/>
    </row>
    <row r="161" spans="1:27" ht="17.100000000000001" customHeight="1" x14ac:dyDescent="0.25">
      <c r="A161" s="64"/>
      <c r="B161" s="64"/>
      <c r="C161" s="64"/>
      <c r="D161" s="64"/>
      <c r="E161" s="64"/>
      <c r="F161" s="64"/>
      <c r="G161" s="530"/>
      <c r="H161" s="530"/>
      <c r="I161" s="530"/>
      <c r="J161" s="530"/>
      <c r="K161" s="526"/>
      <c r="L161" s="516"/>
      <c r="M161" s="515"/>
      <c r="N161" s="516"/>
      <c r="O161" s="515"/>
      <c r="P161" s="516"/>
      <c r="Q161" s="515"/>
      <c r="R161" s="516"/>
      <c r="S161" s="515"/>
      <c r="W161" s="9"/>
      <c r="X161"/>
      <c r="Y161" s="172"/>
      <c r="AA161" s="172"/>
    </row>
    <row r="162" spans="1:27" ht="17.100000000000001" customHeight="1" x14ac:dyDescent="0.25">
      <c r="A162" s="64"/>
      <c r="B162" s="64"/>
      <c r="C162" s="64"/>
      <c r="D162" s="64"/>
      <c r="E162" s="64"/>
      <c r="F162" s="64"/>
      <c r="G162" s="486" t="s">
        <v>14</v>
      </c>
      <c r="H162" s="486"/>
      <c r="I162" s="522">
        <v>9</v>
      </c>
      <c r="J162" s="522"/>
      <c r="K162" s="529" t="s">
        <v>196</v>
      </c>
      <c r="L162" s="516"/>
      <c r="M162" s="525"/>
      <c r="N162" s="516"/>
      <c r="O162" s="525"/>
      <c r="P162" s="516"/>
      <c r="Q162" s="525"/>
      <c r="R162" s="524"/>
      <c r="S162" s="525"/>
      <c r="W162" s="9"/>
      <c r="Y162" s="172"/>
      <c r="AA162" s="172"/>
    </row>
    <row r="163" spans="1:27" ht="17.100000000000001" customHeight="1" x14ac:dyDescent="0.25">
      <c r="A163" s="64"/>
      <c r="B163" s="64"/>
      <c r="C163" s="64"/>
      <c r="D163" s="64"/>
      <c r="E163" s="64"/>
      <c r="F163" s="64"/>
      <c r="G163" s="530" t="s">
        <v>976</v>
      </c>
      <c r="H163" s="530"/>
      <c r="I163" s="486" t="s">
        <v>669</v>
      </c>
      <c r="J163" s="486"/>
      <c r="K163" s="529" t="s">
        <v>670</v>
      </c>
      <c r="L163" s="516"/>
      <c r="M163" s="525"/>
      <c r="N163" s="516"/>
      <c r="O163" s="525"/>
      <c r="P163" s="516"/>
      <c r="Q163" s="525"/>
      <c r="R163" s="524"/>
      <c r="S163" s="525"/>
      <c r="W163" s="9"/>
      <c r="Y163" s="172"/>
      <c r="AA163" s="172"/>
    </row>
    <row r="164" spans="1:27" ht="17.100000000000001" customHeight="1" x14ac:dyDescent="0.25">
      <c r="A164" s="64"/>
      <c r="B164" s="64"/>
      <c r="C164" s="64"/>
      <c r="D164" s="64"/>
      <c r="E164" s="64"/>
      <c r="F164" s="64"/>
      <c r="G164" s="530" t="s">
        <v>976</v>
      </c>
      <c r="H164" s="530"/>
      <c r="I164" s="530" t="s">
        <v>671</v>
      </c>
      <c r="J164" s="530"/>
      <c r="K164" s="526" t="s">
        <v>672</v>
      </c>
      <c r="L164" s="516">
        <f>+'C.E PROG. I-II Y III'!O161</f>
        <v>0</v>
      </c>
      <c r="M164" s="515">
        <f>+L164/$R$373*100%</f>
        <v>0</v>
      </c>
      <c r="N164" s="516">
        <f>+'C.E PROG. I-II Y III'!AJ161</f>
        <v>0</v>
      </c>
      <c r="O164" s="515">
        <f>+N164/$R$373*100%</f>
        <v>0</v>
      </c>
      <c r="P164" s="516">
        <f>+'C.E PROG. I-II Y III'!AL161</f>
        <v>0</v>
      </c>
      <c r="Q164" s="515">
        <f>+P164/$R$373*100%</f>
        <v>0</v>
      </c>
      <c r="R164" s="516">
        <f>+L164+N164+P164</f>
        <v>0</v>
      </c>
      <c r="S164" s="515">
        <f>+M164+O164+Q164</f>
        <v>0</v>
      </c>
      <c r="W164" s="9"/>
      <c r="Y164" s="172"/>
      <c r="AA164" s="172"/>
    </row>
    <row r="165" spans="1:27" ht="17.100000000000001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526"/>
      <c r="L165" s="516"/>
      <c r="M165" s="515"/>
      <c r="N165" s="516"/>
      <c r="O165" s="515"/>
      <c r="P165" s="516"/>
      <c r="Q165" s="515"/>
      <c r="R165" s="516"/>
      <c r="S165" s="515"/>
      <c r="W165" s="9"/>
      <c r="X165"/>
      <c r="Y165" s="172"/>
      <c r="AA165" s="172"/>
    </row>
    <row r="166" spans="1:27" ht="17.100000000000001" customHeight="1" x14ac:dyDescent="0.25">
      <c r="A166" s="64"/>
      <c r="B166" s="486" t="s">
        <v>980</v>
      </c>
      <c r="C166" s="522" t="s">
        <v>981</v>
      </c>
      <c r="D166" s="64"/>
      <c r="E166" s="64"/>
      <c r="F166" s="64"/>
      <c r="G166" s="530" t="s">
        <v>14</v>
      </c>
      <c r="H166" s="530"/>
      <c r="I166" s="64"/>
      <c r="J166" s="64"/>
      <c r="K166" s="526"/>
      <c r="L166" s="527">
        <f>+L168+L187</f>
        <v>1440000</v>
      </c>
      <c r="M166" s="528">
        <f>+M168+M187</f>
        <v>3.580766493757875E-4</v>
      </c>
      <c r="N166" s="527">
        <f t="shared" ref="N166:S166" si="42">+N168+N187</f>
        <v>13298718</v>
      </c>
      <c r="O166" s="528">
        <f t="shared" si="42"/>
        <v>3.3069169322454675E-3</v>
      </c>
      <c r="P166" s="527">
        <f t="shared" si="42"/>
        <v>0</v>
      </c>
      <c r="Q166" s="528">
        <f t="shared" si="42"/>
        <v>0</v>
      </c>
      <c r="R166" s="527">
        <f t="shared" si="42"/>
        <v>14738718</v>
      </c>
      <c r="S166" s="528">
        <f t="shared" si="42"/>
        <v>3.6649935816212551E-3</v>
      </c>
      <c r="U166" s="32"/>
      <c r="W166" s="9"/>
      <c r="Y166" s="172"/>
      <c r="AA166" s="172"/>
    </row>
    <row r="167" spans="1:27" ht="17.100000000000001" customHeight="1" x14ac:dyDescent="0.25">
      <c r="A167" s="64"/>
      <c r="B167" s="486"/>
      <c r="C167" s="522"/>
      <c r="D167" s="64"/>
      <c r="E167" s="64"/>
      <c r="F167" s="64"/>
      <c r="G167" s="530"/>
      <c r="H167" s="530"/>
      <c r="I167" s="522"/>
      <c r="J167" s="522"/>
      <c r="K167" s="529"/>
      <c r="L167" s="516"/>
      <c r="M167" s="515"/>
      <c r="N167" s="516"/>
      <c r="O167" s="515"/>
      <c r="P167" s="516"/>
      <c r="Q167" s="515"/>
      <c r="R167" s="516"/>
      <c r="S167" s="515"/>
      <c r="W167" s="9"/>
      <c r="Y167" s="172"/>
      <c r="AA167" s="172"/>
    </row>
    <row r="168" spans="1:27" ht="17.100000000000001" customHeight="1" x14ac:dyDescent="0.25">
      <c r="A168" s="64"/>
      <c r="B168" s="486"/>
      <c r="C168" s="530" t="s">
        <v>982</v>
      </c>
      <c r="D168" s="64" t="s">
        <v>983</v>
      </c>
      <c r="E168" s="64"/>
      <c r="F168" s="64"/>
      <c r="G168" s="530"/>
      <c r="H168" s="530"/>
      <c r="I168" s="522"/>
      <c r="J168" s="522"/>
      <c r="K168" s="529"/>
      <c r="L168" s="524">
        <f>SUM(L171:L185)</f>
        <v>1440000</v>
      </c>
      <c r="M168" s="525">
        <f>SUM(M171:M185)</f>
        <v>3.580766493757875E-4</v>
      </c>
      <c r="N168" s="524">
        <f t="shared" ref="N168:S168" si="43">SUM(N171:N185)</f>
        <v>13298718</v>
      </c>
      <c r="O168" s="525">
        <f t="shared" si="43"/>
        <v>3.3069169322454675E-3</v>
      </c>
      <c r="P168" s="524">
        <f t="shared" si="43"/>
        <v>0</v>
      </c>
      <c r="Q168" s="525">
        <f t="shared" si="43"/>
        <v>0</v>
      </c>
      <c r="R168" s="524">
        <f t="shared" si="43"/>
        <v>14738718</v>
      </c>
      <c r="S168" s="525">
        <f t="shared" si="43"/>
        <v>3.6649935816212551E-3</v>
      </c>
      <c r="W168" s="9"/>
      <c r="Y168" s="172"/>
      <c r="AA168" s="172"/>
    </row>
    <row r="169" spans="1:27" ht="17.100000000000001" customHeight="1" x14ac:dyDescent="0.25">
      <c r="A169" s="64"/>
      <c r="B169" s="486"/>
      <c r="C169" s="530"/>
      <c r="D169" s="64"/>
      <c r="E169" s="64"/>
      <c r="F169" s="64"/>
      <c r="G169" s="530"/>
      <c r="H169" s="530"/>
      <c r="I169" s="522">
        <v>3</v>
      </c>
      <c r="J169" s="522"/>
      <c r="K169" s="529" t="s">
        <v>193</v>
      </c>
      <c r="L169" s="516"/>
      <c r="M169" s="515"/>
      <c r="N169" s="516"/>
      <c r="O169" s="515"/>
      <c r="P169" s="516"/>
      <c r="Q169" s="515"/>
      <c r="R169" s="516"/>
      <c r="S169" s="515"/>
      <c r="W169" s="9"/>
      <c r="Y169" s="172"/>
      <c r="AA169" s="172"/>
    </row>
    <row r="170" spans="1:27" ht="17.100000000000001" customHeight="1" x14ac:dyDescent="0.25">
      <c r="A170" s="64"/>
      <c r="B170" s="64"/>
      <c r="C170" s="64"/>
      <c r="D170" s="64"/>
      <c r="E170" s="64"/>
      <c r="F170" s="64"/>
      <c r="G170" s="486" t="s">
        <v>982</v>
      </c>
      <c r="H170" s="486"/>
      <c r="I170" s="486" t="s">
        <v>673</v>
      </c>
      <c r="J170" s="486"/>
      <c r="K170" s="529" t="s">
        <v>674</v>
      </c>
      <c r="L170" s="524"/>
      <c r="M170" s="525"/>
      <c r="N170" s="524"/>
      <c r="O170" s="525"/>
      <c r="P170" s="524"/>
      <c r="Q170" s="525"/>
      <c r="R170" s="524"/>
      <c r="S170" s="525"/>
      <c r="W170" s="9"/>
      <c r="X170"/>
      <c r="Y170" s="172"/>
      <c r="AA170" s="172"/>
    </row>
    <row r="171" spans="1:27" ht="17.100000000000001" customHeight="1" x14ac:dyDescent="0.25">
      <c r="A171" s="64"/>
      <c r="B171" s="64"/>
      <c r="C171" s="64"/>
      <c r="D171" s="64"/>
      <c r="E171" s="64"/>
      <c r="F171" s="64"/>
      <c r="G171" s="530" t="s">
        <v>982</v>
      </c>
      <c r="H171" s="530"/>
      <c r="I171" s="530" t="s">
        <v>675</v>
      </c>
      <c r="J171" s="530"/>
      <c r="K171" s="526" t="s">
        <v>676</v>
      </c>
      <c r="L171" s="516">
        <f>+'C.E PROG. I-II Y III'!O167</f>
        <v>0</v>
      </c>
      <c r="M171" s="515">
        <f>+L171/$R$373*100%</f>
        <v>0</v>
      </c>
      <c r="N171" s="516">
        <f>+'C.E PROG. I-II Y III'!AJ167</f>
        <v>0</v>
      </c>
      <c r="O171" s="515">
        <f>+N171/$R$373*100%</f>
        <v>0</v>
      </c>
      <c r="P171" s="516">
        <f>+'C.E PROG. I-II Y III'!AL167</f>
        <v>0</v>
      </c>
      <c r="Q171" s="515">
        <f>+P171/$R$373*100%</f>
        <v>0</v>
      </c>
      <c r="R171" s="516">
        <f>+L171+N171+P171</f>
        <v>0</v>
      </c>
      <c r="S171" s="515">
        <f>+M171+O171+Q171</f>
        <v>0</v>
      </c>
      <c r="W171" s="9"/>
      <c r="Y171" s="172"/>
      <c r="AA171" s="172"/>
    </row>
    <row r="172" spans="1:27" ht="17.100000000000001" customHeight="1" x14ac:dyDescent="0.25">
      <c r="A172" s="64"/>
      <c r="B172" s="64"/>
      <c r="C172" s="64"/>
      <c r="D172" s="64"/>
      <c r="E172" s="64"/>
      <c r="F172" s="64"/>
      <c r="G172" s="530" t="s">
        <v>982</v>
      </c>
      <c r="H172" s="530"/>
      <c r="I172" s="530" t="s">
        <v>677</v>
      </c>
      <c r="J172" s="530"/>
      <c r="K172" s="526" t="s">
        <v>678</v>
      </c>
      <c r="L172" s="516">
        <f>+'C.E PROG. I-II Y III'!O168</f>
        <v>0</v>
      </c>
      <c r="M172" s="515">
        <f>+L172/$R$373*100%</f>
        <v>0</v>
      </c>
      <c r="N172" s="516">
        <f>+'C.E PROG. I-II Y III'!AJ168</f>
        <v>0</v>
      </c>
      <c r="O172" s="515">
        <f>+N172/$R$373*100%</f>
        <v>0</v>
      </c>
      <c r="P172" s="516">
        <f>+'C.E PROG. I-II Y III'!AL168</f>
        <v>0</v>
      </c>
      <c r="Q172" s="515">
        <f>+P172/$R$373*100%</f>
        <v>0</v>
      </c>
      <c r="R172" s="516">
        <f>+L172+N172+P172</f>
        <v>0</v>
      </c>
      <c r="S172" s="515">
        <f>+M172+O172+Q172</f>
        <v>0</v>
      </c>
      <c r="W172" s="9"/>
      <c r="Y172" s="172"/>
      <c r="AA172" s="172"/>
    </row>
    <row r="173" spans="1:27" ht="17.100000000000001" customHeight="1" x14ac:dyDescent="0.25">
      <c r="A173" s="64"/>
      <c r="B173" s="64"/>
      <c r="C173" s="64"/>
      <c r="D173" s="64"/>
      <c r="E173" s="64"/>
      <c r="F173" s="64"/>
      <c r="G173" s="486" t="s">
        <v>982</v>
      </c>
      <c r="H173" s="486"/>
      <c r="I173" s="486" t="s">
        <v>679</v>
      </c>
      <c r="J173" s="486"/>
      <c r="K173" s="529" t="s">
        <v>680</v>
      </c>
      <c r="L173" s="516"/>
      <c r="M173" s="525"/>
      <c r="N173" s="516"/>
      <c r="O173" s="525"/>
      <c r="P173" s="516"/>
      <c r="Q173" s="525"/>
      <c r="R173" s="524"/>
      <c r="S173" s="525"/>
      <c r="W173" s="9"/>
      <c r="Y173" s="172"/>
      <c r="AA173" s="172"/>
    </row>
    <row r="174" spans="1:27" ht="17.100000000000001" customHeight="1" x14ac:dyDescent="0.25">
      <c r="A174" s="64"/>
      <c r="B174" s="64"/>
      <c r="C174" s="64"/>
      <c r="D174" s="64"/>
      <c r="E174" s="64"/>
      <c r="F174" s="64"/>
      <c r="G174" s="530" t="s">
        <v>982</v>
      </c>
      <c r="H174" s="530"/>
      <c r="I174" s="530" t="s">
        <v>681</v>
      </c>
      <c r="J174" s="530"/>
      <c r="K174" s="526" t="s">
        <v>682</v>
      </c>
      <c r="L174" s="516">
        <f>+'C.E PROG. I-II Y III'!O170</f>
        <v>0</v>
      </c>
      <c r="M174" s="515">
        <f t="shared" ref="M174:M180" si="44">+L174/$R$373*100%</f>
        <v>0</v>
      </c>
      <c r="N174" s="516">
        <f>+'C.E PROG. I-II Y III'!AJ170</f>
        <v>0</v>
      </c>
      <c r="O174" s="515">
        <f t="shared" ref="O174:O180" si="45">+N174/$R$373*100%</f>
        <v>0</v>
      </c>
      <c r="P174" s="516">
        <f>+'C.E PROG. I-II Y III'!AL170</f>
        <v>0</v>
      </c>
      <c r="Q174" s="515">
        <f t="shared" ref="Q174:Q180" si="46">+P174/$R$373*100%</f>
        <v>0</v>
      </c>
      <c r="R174" s="516">
        <f t="shared" ref="R174:S180" si="47">+L174+N174+P174</f>
        <v>0</v>
      </c>
      <c r="S174" s="515">
        <f t="shared" si="47"/>
        <v>0</v>
      </c>
      <c r="W174" s="9"/>
      <c r="X174"/>
      <c r="Y174" s="172"/>
      <c r="AA174" s="172"/>
    </row>
    <row r="175" spans="1:27" ht="17.100000000000001" customHeight="1" x14ac:dyDescent="0.25">
      <c r="A175" s="64"/>
      <c r="B175" s="64"/>
      <c r="C175" s="64"/>
      <c r="D175" s="64"/>
      <c r="E175" s="64"/>
      <c r="F175" s="64"/>
      <c r="G175" s="530" t="s">
        <v>982</v>
      </c>
      <c r="H175" s="530"/>
      <c r="I175" s="530" t="s">
        <v>683</v>
      </c>
      <c r="J175" s="530"/>
      <c r="K175" s="526" t="s">
        <v>684</v>
      </c>
      <c r="L175" s="516">
        <f>+'C.E PROG. I-II Y III'!O171</f>
        <v>0</v>
      </c>
      <c r="M175" s="515">
        <f t="shared" si="44"/>
        <v>0</v>
      </c>
      <c r="N175" s="516">
        <f>+'C.E PROG. I-II Y III'!AJ171</f>
        <v>0</v>
      </c>
      <c r="O175" s="515">
        <f t="shared" si="45"/>
        <v>0</v>
      </c>
      <c r="P175" s="516">
        <f>+'C.E PROG. I-II Y III'!AL171</f>
        <v>0</v>
      </c>
      <c r="Q175" s="515">
        <f t="shared" si="46"/>
        <v>0</v>
      </c>
      <c r="R175" s="516">
        <f t="shared" si="47"/>
        <v>0</v>
      </c>
      <c r="S175" s="515">
        <f t="shared" si="47"/>
        <v>0</v>
      </c>
      <c r="W175" s="9"/>
      <c r="Y175" s="172"/>
      <c r="AA175" s="172"/>
    </row>
    <row r="176" spans="1:27" ht="17.100000000000001" customHeight="1" x14ac:dyDescent="0.25">
      <c r="A176" s="64"/>
      <c r="B176" s="64"/>
      <c r="C176" s="64"/>
      <c r="D176" s="64"/>
      <c r="E176" s="64"/>
      <c r="F176" s="64"/>
      <c r="G176" s="530" t="s">
        <v>982</v>
      </c>
      <c r="H176" s="530"/>
      <c r="I176" s="530" t="s">
        <v>685</v>
      </c>
      <c r="J176" s="530"/>
      <c r="K176" s="526" t="s">
        <v>686</v>
      </c>
      <c r="L176" s="516">
        <f>+'C.E PROG. I-II Y III'!O172</f>
        <v>0</v>
      </c>
      <c r="M176" s="515">
        <f t="shared" si="44"/>
        <v>0</v>
      </c>
      <c r="N176" s="516">
        <f>+'C.E PROG. I-II Y III'!AJ172</f>
        <v>8978718</v>
      </c>
      <c r="O176" s="515">
        <f t="shared" si="45"/>
        <v>2.2326869841181054E-3</v>
      </c>
      <c r="P176" s="516">
        <f>+'C.E PROG. I-II Y III'!AL172</f>
        <v>0</v>
      </c>
      <c r="Q176" s="515">
        <f t="shared" si="46"/>
        <v>0</v>
      </c>
      <c r="R176" s="516">
        <f t="shared" si="47"/>
        <v>8978718</v>
      </c>
      <c r="S176" s="515">
        <f t="shared" si="47"/>
        <v>2.2326869841181054E-3</v>
      </c>
      <c r="W176" s="9"/>
      <c r="Y176" s="172"/>
      <c r="AA176" s="172"/>
    </row>
    <row r="177" spans="1:27" ht="17.100000000000001" customHeight="1" x14ac:dyDescent="0.25">
      <c r="A177" s="64"/>
      <c r="B177" s="64"/>
      <c r="C177" s="64"/>
      <c r="D177" s="64"/>
      <c r="E177" s="64"/>
      <c r="F177" s="64"/>
      <c r="G177" s="530" t="s">
        <v>982</v>
      </c>
      <c r="H177" s="530"/>
      <c r="I177" s="530" t="s">
        <v>687</v>
      </c>
      <c r="J177" s="530"/>
      <c r="K177" s="526" t="s">
        <v>688</v>
      </c>
      <c r="L177" s="516">
        <f>+'C.E PROG. I-II Y III'!O173</f>
        <v>0</v>
      </c>
      <c r="M177" s="515">
        <f t="shared" si="44"/>
        <v>0</v>
      </c>
      <c r="N177" s="516">
        <f>+'C.E PROG. I-II Y III'!AJ173</f>
        <v>0</v>
      </c>
      <c r="O177" s="515">
        <f t="shared" si="45"/>
        <v>0</v>
      </c>
      <c r="P177" s="516">
        <f>+'C.E PROG. I-II Y III'!AL173</f>
        <v>0</v>
      </c>
      <c r="Q177" s="515">
        <f t="shared" si="46"/>
        <v>0</v>
      </c>
      <c r="R177" s="516">
        <f t="shared" si="47"/>
        <v>0</v>
      </c>
      <c r="S177" s="515">
        <f t="shared" si="47"/>
        <v>0</v>
      </c>
      <c r="W177" s="9"/>
      <c r="Y177" s="172"/>
      <c r="AA177" s="172"/>
    </row>
    <row r="178" spans="1:27" ht="17.100000000000001" customHeight="1" x14ac:dyDescent="0.25">
      <c r="A178" s="64"/>
      <c r="B178" s="64"/>
      <c r="C178" s="64"/>
      <c r="D178" s="64"/>
      <c r="E178" s="64"/>
      <c r="F178" s="64"/>
      <c r="G178" s="530" t="s">
        <v>982</v>
      </c>
      <c r="H178" s="530"/>
      <c r="I178" s="530" t="s">
        <v>689</v>
      </c>
      <c r="J178" s="530"/>
      <c r="K178" s="526" t="s">
        <v>690</v>
      </c>
      <c r="L178" s="516">
        <f>+'C.E PROG. I-II Y III'!O174</f>
        <v>0</v>
      </c>
      <c r="M178" s="515">
        <f t="shared" si="44"/>
        <v>0</v>
      </c>
      <c r="N178" s="516">
        <f>+'C.E PROG. I-II Y III'!AJ174</f>
        <v>0</v>
      </c>
      <c r="O178" s="515">
        <f t="shared" si="45"/>
        <v>0</v>
      </c>
      <c r="P178" s="516">
        <f>+'C.E PROG. I-II Y III'!AL174</f>
        <v>0</v>
      </c>
      <c r="Q178" s="515">
        <f t="shared" si="46"/>
        <v>0</v>
      </c>
      <c r="R178" s="516">
        <f t="shared" si="47"/>
        <v>0</v>
      </c>
      <c r="S178" s="515">
        <f t="shared" si="47"/>
        <v>0</v>
      </c>
      <c r="W178" s="9"/>
      <c r="X178"/>
      <c r="Y178" s="172"/>
      <c r="AA178" s="172"/>
    </row>
    <row r="179" spans="1:27" ht="17.100000000000001" customHeight="1" x14ac:dyDescent="0.25">
      <c r="A179" s="64"/>
      <c r="B179" s="64"/>
      <c r="C179" s="64"/>
      <c r="D179" s="64"/>
      <c r="E179" s="64"/>
      <c r="F179" s="64"/>
      <c r="G179" s="530" t="s">
        <v>982</v>
      </c>
      <c r="H179" s="530"/>
      <c r="I179" s="530" t="s">
        <v>691</v>
      </c>
      <c r="J179" s="530"/>
      <c r="K179" s="526" t="s">
        <v>692</v>
      </c>
      <c r="L179" s="516">
        <f>+'C.E PROG. I-II Y III'!O175</f>
        <v>1440000</v>
      </c>
      <c r="M179" s="515">
        <f t="shared" si="44"/>
        <v>3.580766493757875E-4</v>
      </c>
      <c r="N179" s="516">
        <f>+'C.E PROG. I-II Y III'!AJ175</f>
        <v>4320000</v>
      </c>
      <c r="O179" s="515">
        <f t="shared" si="45"/>
        <v>1.0742299481273623E-3</v>
      </c>
      <c r="P179" s="516">
        <f>+'C.E PROG. I-II Y III'!AL175</f>
        <v>0</v>
      </c>
      <c r="Q179" s="515">
        <f t="shared" si="46"/>
        <v>0</v>
      </c>
      <c r="R179" s="516">
        <f t="shared" si="47"/>
        <v>5760000</v>
      </c>
      <c r="S179" s="515">
        <f t="shared" si="47"/>
        <v>1.4323065975031498E-3</v>
      </c>
      <c r="W179" s="9"/>
      <c r="Y179" s="172"/>
      <c r="AA179" s="172"/>
    </row>
    <row r="180" spans="1:27" ht="17.100000000000001" customHeight="1" x14ac:dyDescent="0.25">
      <c r="A180" s="64"/>
      <c r="B180" s="64"/>
      <c r="C180" s="64"/>
      <c r="D180" s="64"/>
      <c r="E180" s="64"/>
      <c r="F180" s="64"/>
      <c r="G180" s="530" t="s">
        <v>982</v>
      </c>
      <c r="H180" s="530"/>
      <c r="I180" s="530" t="s">
        <v>693</v>
      </c>
      <c r="J180" s="530"/>
      <c r="K180" s="526" t="s">
        <v>694</v>
      </c>
      <c r="L180" s="516">
        <f>+'C.E PROG. I-II Y III'!O176</f>
        <v>0</v>
      </c>
      <c r="M180" s="515">
        <f t="shared" si="44"/>
        <v>0</v>
      </c>
      <c r="N180" s="516">
        <f>+'C.E PROG. I-II Y III'!AJ176</f>
        <v>0</v>
      </c>
      <c r="O180" s="515">
        <f t="shared" si="45"/>
        <v>0</v>
      </c>
      <c r="P180" s="516">
        <f>+'C.E PROG. I-II Y III'!AL176</f>
        <v>0</v>
      </c>
      <c r="Q180" s="515">
        <f t="shared" si="46"/>
        <v>0</v>
      </c>
      <c r="R180" s="516">
        <f t="shared" si="47"/>
        <v>0</v>
      </c>
      <c r="S180" s="515">
        <f t="shared" si="47"/>
        <v>0</v>
      </c>
      <c r="W180" s="9"/>
      <c r="Y180" s="172"/>
      <c r="AA180" s="172"/>
    </row>
    <row r="181" spans="1:27" ht="17.100000000000001" customHeight="1" x14ac:dyDescent="0.25">
      <c r="A181" s="64"/>
      <c r="B181" s="64"/>
      <c r="C181" s="64"/>
      <c r="D181" s="64"/>
      <c r="E181" s="64"/>
      <c r="F181" s="64"/>
      <c r="G181" s="530" t="s">
        <v>982</v>
      </c>
      <c r="H181" s="530"/>
      <c r="I181" s="486" t="s">
        <v>695</v>
      </c>
      <c r="J181" s="486"/>
      <c r="K181" s="529" t="s">
        <v>696</v>
      </c>
      <c r="L181" s="516"/>
      <c r="M181" s="525"/>
      <c r="N181" s="516"/>
      <c r="O181" s="525"/>
      <c r="P181" s="516"/>
      <c r="Q181" s="525"/>
      <c r="R181" s="524"/>
      <c r="S181" s="525"/>
      <c r="W181" s="9"/>
      <c r="Y181" s="172"/>
      <c r="AA181" s="172"/>
    </row>
    <row r="182" spans="1:27" ht="17.100000000000001" customHeight="1" x14ac:dyDescent="0.25">
      <c r="A182" s="64"/>
      <c r="B182" s="64"/>
      <c r="C182" s="64"/>
      <c r="D182" s="64"/>
      <c r="E182" s="64"/>
      <c r="F182" s="64"/>
      <c r="G182" s="530" t="s">
        <v>982</v>
      </c>
      <c r="H182" s="530"/>
      <c r="I182" s="530" t="s">
        <v>697</v>
      </c>
      <c r="J182" s="530"/>
      <c r="K182" s="526" t="s">
        <v>698</v>
      </c>
      <c r="L182" s="516">
        <f>+'C.E PROG. I-II Y III'!O178</f>
        <v>0</v>
      </c>
      <c r="M182" s="515">
        <f>+L182/$R$373*100%</f>
        <v>0</v>
      </c>
      <c r="N182" s="516">
        <f>+'C.E PROG. I-II Y III'!AJ178</f>
        <v>0</v>
      </c>
      <c r="O182" s="515">
        <f>+N182/$R$373*100%</f>
        <v>0</v>
      </c>
      <c r="P182" s="516">
        <f>+'C.E PROG. I-II Y III'!AL178</f>
        <v>0</v>
      </c>
      <c r="Q182" s="515">
        <f>+P182/$R$373*100%</f>
        <v>0</v>
      </c>
      <c r="R182" s="516">
        <f>+L182+N182+P182</f>
        <v>0</v>
      </c>
      <c r="S182" s="515">
        <f>+M182+O182+Q182</f>
        <v>0</v>
      </c>
      <c r="W182" s="9"/>
      <c r="X182"/>
      <c r="Y182" s="172"/>
      <c r="AA182" s="172"/>
    </row>
    <row r="183" spans="1:27" ht="17.100000000000001" customHeight="1" x14ac:dyDescent="0.25">
      <c r="A183" s="64"/>
      <c r="B183" s="64"/>
      <c r="C183" s="64"/>
      <c r="D183" s="64"/>
      <c r="E183" s="64"/>
      <c r="F183" s="64"/>
      <c r="G183" s="530" t="s">
        <v>982</v>
      </c>
      <c r="H183" s="530"/>
      <c r="I183" s="530" t="s">
        <v>699</v>
      </c>
      <c r="J183" s="530"/>
      <c r="K183" s="526" t="s">
        <v>700</v>
      </c>
      <c r="L183" s="516">
        <f>+'C.E PROG. I-II Y III'!O179</f>
        <v>0</v>
      </c>
      <c r="M183" s="515">
        <f>+L183/$R$373*100%</f>
        <v>0</v>
      </c>
      <c r="N183" s="516">
        <f>+'C.E PROG. I-II Y III'!AJ179</f>
        <v>0</v>
      </c>
      <c r="O183" s="515">
        <f>+N183/$R$373*100%</f>
        <v>0</v>
      </c>
      <c r="P183" s="516">
        <f>+'C.E PROG. I-II Y III'!AL179</f>
        <v>0</v>
      </c>
      <c r="Q183" s="515">
        <f>+P183/$R$373*100%</f>
        <v>0</v>
      </c>
      <c r="R183" s="516">
        <f>+L183+N183+P183</f>
        <v>0</v>
      </c>
      <c r="S183" s="515">
        <f>+M183+O183+Q183</f>
        <v>0</v>
      </c>
      <c r="W183" s="9"/>
      <c r="Y183" s="172"/>
      <c r="AA183" s="172"/>
    </row>
    <row r="184" spans="1:27" ht="17.100000000000001" customHeight="1" x14ac:dyDescent="0.25">
      <c r="A184" s="64"/>
      <c r="B184" s="64"/>
      <c r="C184" s="64"/>
      <c r="D184" s="64"/>
      <c r="E184" s="64"/>
      <c r="F184" s="64"/>
      <c r="G184" s="530" t="s">
        <v>982</v>
      </c>
      <c r="H184" s="530"/>
      <c r="I184" s="486" t="s">
        <v>659</v>
      </c>
      <c r="J184" s="486"/>
      <c r="K184" s="529" t="s">
        <v>660</v>
      </c>
      <c r="L184" s="516"/>
      <c r="M184" s="525"/>
      <c r="N184" s="516"/>
      <c r="O184" s="525"/>
      <c r="P184" s="516"/>
      <c r="Q184" s="525"/>
      <c r="R184" s="524"/>
      <c r="S184" s="525"/>
      <c r="W184" s="9"/>
      <c r="Y184" s="172"/>
      <c r="AA184" s="172"/>
    </row>
    <row r="185" spans="1:27" ht="17.100000000000001" customHeight="1" x14ac:dyDescent="0.25">
      <c r="A185" s="535"/>
      <c r="B185" s="535"/>
      <c r="C185" s="535"/>
      <c r="D185" s="535"/>
      <c r="E185" s="535"/>
      <c r="F185" s="535"/>
      <c r="G185" s="530" t="s">
        <v>982</v>
      </c>
      <c r="H185" s="530"/>
      <c r="I185" s="530" t="s">
        <v>701</v>
      </c>
      <c r="J185" s="530"/>
      <c r="K185" s="526" t="s">
        <v>702</v>
      </c>
      <c r="L185" s="516">
        <f>+'C.E PROG. I-II Y III'!O181</f>
        <v>0</v>
      </c>
      <c r="M185" s="515">
        <f>+L185/$R$373*100%</f>
        <v>0</v>
      </c>
      <c r="N185" s="516">
        <f>+'C.E PROG. I-II Y III'!AJ181</f>
        <v>0</v>
      </c>
      <c r="O185" s="515">
        <f>+N185/$R$373*100%</f>
        <v>0</v>
      </c>
      <c r="P185" s="516">
        <f>+'C.E PROG. I-II Y III'!AL181</f>
        <v>0</v>
      </c>
      <c r="Q185" s="515">
        <f>+P185/$R$373*100%</f>
        <v>0</v>
      </c>
      <c r="R185" s="516">
        <f>+L185+N185+P185</f>
        <v>0</v>
      </c>
      <c r="S185" s="515">
        <f>+M185+O185+Q185</f>
        <v>0</v>
      </c>
      <c r="W185" s="9"/>
      <c r="Y185" s="172"/>
      <c r="AA185" s="172"/>
    </row>
    <row r="186" spans="1:27" ht="17.100000000000001" customHeight="1" x14ac:dyDescent="0.25">
      <c r="A186" s="64"/>
      <c r="B186" s="64"/>
      <c r="C186" s="64"/>
      <c r="D186" s="64"/>
      <c r="E186" s="64"/>
      <c r="F186" s="64"/>
      <c r="G186" s="530"/>
      <c r="H186" s="530"/>
      <c r="I186" s="530"/>
      <c r="J186" s="530"/>
      <c r="K186" s="526"/>
      <c r="L186" s="516"/>
      <c r="M186" s="515"/>
      <c r="N186" s="516"/>
      <c r="O186" s="515"/>
      <c r="P186" s="516"/>
      <c r="Q186" s="515"/>
      <c r="R186" s="516"/>
      <c r="S186" s="515"/>
      <c r="W186" s="9"/>
      <c r="X186"/>
      <c r="Y186" s="172"/>
      <c r="AA186" s="172"/>
    </row>
    <row r="187" spans="1:27" ht="17.100000000000001" customHeight="1" x14ac:dyDescent="0.25">
      <c r="A187" s="64"/>
      <c r="B187" s="64"/>
      <c r="C187" s="530" t="s">
        <v>984</v>
      </c>
      <c r="D187" s="64" t="s">
        <v>985</v>
      </c>
      <c r="E187" s="64"/>
      <c r="F187" s="64"/>
      <c r="G187" s="530" t="s">
        <v>14</v>
      </c>
      <c r="H187" s="530"/>
      <c r="I187" s="530"/>
      <c r="J187" s="530"/>
      <c r="K187" s="526"/>
      <c r="L187" s="524">
        <f>SUM(L189:L195)</f>
        <v>0</v>
      </c>
      <c r="M187" s="525">
        <f t="shared" ref="M187:S187" si="48">SUM(M189:M195)</f>
        <v>0</v>
      </c>
      <c r="N187" s="524">
        <f t="shared" si="48"/>
        <v>0</v>
      </c>
      <c r="O187" s="525">
        <f t="shared" si="48"/>
        <v>0</v>
      </c>
      <c r="P187" s="524">
        <f t="shared" si="48"/>
        <v>0</v>
      </c>
      <c r="Q187" s="525">
        <f t="shared" si="48"/>
        <v>0</v>
      </c>
      <c r="R187" s="524">
        <f t="shared" si="48"/>
        <v>0</v>
      </c>
      <c r="S187" s="525">
        <f t="shared" si="48"/>
        <v>0</v>
      </c>
      <c r="W187" s="9"/>
      <c r="Y187" s="172"/>
      <c r="AA187" s="172"/>
    </row>
    <row r="188" spans="1:27" ht="17.100000000000001" customHeight="1" x14ac:dyDescent="0.25">
      <c r="A188" s="64"/>
      <c r="B188" s="64"/>
      <c r="C188" s="64"/>
      <c r="D188" s="64"/>
      <c r="E188" s="64"/>
      <c r="F188" s="64"/>
      <c r="G188" s="486" t="s">
        <v>986</v>
      </c>
      <c r="H188" s="486"/>
      <c r="I188" s="486" t="s">
        <v>673</v>
      </c>
      <c r="J188" s="486"/>
      <c r="K188" s="529" t="s">
        <v>674</v>
      </c>
      <c r="L188" s="516"/>
      <c r="M188" s="525"/>
      <c r="N188" s="524"/>
      <c r="O188" s="525"/>
      <c r="P188" s="516">
        <f>+'C.E PROG. I-II Y III'!AL184</f>
        <v>0</v>
      </c>
      <c r="Q188" s="525"/>
      <c r="R188" s="524"/>
      <c r="S188" s="525"/>
      <c r="W188" s="9"/>
      <c r="Y188" s="172"/>
      <c r="AA188" s="172"/>
    </row>
    <row r="189" spans="1:27" ht="17.100000000000001" customHeight="1" x14ac:dyDescent="0.25">
      <c r="A189" s="64"/>
      <c r="B189" s="64"/>
      <c r="C189" s="64"/>
      <c r="D189" s="64"/>
      <c r="E189" s="64"/>
      <c r="F189" s="64"/>
      <c r="G189" s="530" t="s">
        <v>986</v>
      </c>
      <c r="H189" s="530"/>
      <c r="I189" s="530" t="s">
        <v>703</v>
      </c>
      <c r="J189" s="530"/>
      <c r="K189" s="526" t="s">
        <v>704</v>
      </c>
      <c r="L189" s="516">
        <f>+'C.E PROG. I-II Y III'!K185</f>
        <v>0</v>
      </c>
      <c r="M189" s="515">
        <f>+L189/$R$373*100%</f>
        <v>0</v>
      </c>
      <c r="N189" s="516">
        <f>+'C.E PROG. I-II Y III'!AJ185</f>
        <v>0</v>
      </c>
      <c r="O189" s="515">
        <f>+N189/$R$373*100%</f>
        <v>0</v>
      </c>
      <c r="P189" s="516">
        <f>+'C.E PROG. I-II Y III'!AL185</f>
        <v>0</v>
      </c>
      <c r="Q189" s="515">
        <f>+P189/$R$373*100%</f>
        <v>0</v>
      </c>
      <c r="R189" s="516">
        <f>+L189+N189+P189</f>
        <v>0</v>
      </c>
      <c r="S189" s="515">
        <f>+M189+O189+Q189</f>
        <v>0</v>
      </c>
      <c r="W189" s="9"/>
      <c r="Y189" s="172"/>
      <c r="AA189" s="172"/>
    </row>
    <row r="190" spans="1:27" ht="17.100000000000001" customHeight="1" x14ac:dyDescent="0.25">
      <c r="A190" s="64"/>
      <c r="B190" s="64"/>
      <c r="C190" s="64"/>
      <c r="D190" s="64" t="s">
        <v>14</v>
      </c>
      <c r="E190" s="64"/>
      <c r="F190" s="64"/>
      <c r="G190" s="530" t="s">
        <v>986</v>
      </c>
      <c r="H190" s="530"/>
      <c r="I190" s="530" t="s">
        <v>705</v>
      </c>
      <c r="J190" s="530"/>
      <c r="K190" s="526" t="s">
        <v>706</v>
      </c>
      <c r="L190" s="516">
        <f>+'C.E PROG. I-II Y III'!K186</f>
        <v>0</v>
      </c>
      <c r="M190" s="515">
        <f>+L190/$R$373*100%</f>
        <v>0</v>
      </c>
      <c r="N190" s="516">
        <f>+'C.E PROG. I-II Y III'!AJ186</f>
        <v>0</v>
      </c>
      <c r="O190" s="515">
        <f>+N190/$R$373*100%</f>
        <v>0</v>
      </c>
      <c r="P190" s="516">
        <f>+'C.E PROG. I-II Y III'!AL186</f>
        <v>0</v>
      </c>
      <c r="Q190" s="515">
        <f>+P190/$R$373*100%</f>
        <v>0</v>
      </c>
      <c r="R190" s="516">
        <f>+L190+N190+P190</f>
        <v>0</v>
      </c>
      <c r="S190" s="515">
        <f>+M190+O190+Q190</f>
        <v>0</v>
      </c>
      <c r="W190" s="9"/>
      <c r="X190"/>
      <c r="Y190" s="172"/>
      <c r="AA190" s="172"/>
    </row>
    <row r="191" spans="1:27" ht="17.100000000000001" customHeight="1" x14ac:dyDescent="0.25">
      <c r="A191" s="64"/>
      <c r="B191" s="64"/>
      <c r="C191" s="64"/>
      <c r="D191" s="64"/>
      <c r="E191" s="64"/>
      <c r="F191" s="64"/>
      <c r="G191" s="486" t="s">
        <v>986</v>
      </c>
      <c r="H191" s="486"/>
      <c r="I191" s="486" t="s">
        <v>679</v>
      </c>
      <c r="J191" s="486"/>
      <c r="K191" s="529" t="s">
        <v>680</v>
      </c>
      <c r="L191" s="516"/>
      <c r="M191" s="525"/>
      <c r="N191" s="516"/>
      <c r="O191" s="525"/>
      <c r="P191" s="516"/>
      <c r="Q191" s="525"/>
      <c r="R191" s="524"/>
      <c r="S191" s="525"/>
      <c r="W191" s="9"/>
      <c r="Y191" s="172"/>
      <c r="AA191" s="172"/>
    </row>
    <row r="192" spans="1:27" ht="17.100000000000001" customHeight="1" x14ac:dyDescent="0.25">
      <c r="A192" s="64"/>
      <c r="B192" s="64"/>
      <c r="C192" s="64"/>
      <c r="D192" s="64"/>
      <c r="E192" s="64"/>
      <c r="F192" s="64"/>
      <c r="G192" s="530" t="s">
        <v>986</v>
      </c>
      <c r="H192" s="530"/>
      <c r="I192" s="530" t="s">
        <v>707</v>
      </c>
      <c r="J192" s="530"/>
      <c r="K192" s="526" t="s">
        <v>708</v>
      </c>
      <c r="L192" s="516">
        <f>+'C.E PROG. I-II Y III'!K188</f>
        <v>0</v>
      </c>
      <c r="M192" s="515">
        <f>+L192/$R$373*100%</f>
        <v>0</v>
      </c>
      <c r="N192" s="516">
        <f>+'C.E PROG. I-II Y III'!AJ188</f>
        <v>0</v>
      </c>
      <c r="O192" s="515">
        <f>+N192/$R$373*100%</f>
        <v>0</v>
      </c>
      <c r="P192" s="516">
        <f>+'C.E PROG. I-II Y III'!AL188</f>
        <v>0</v>
      </c>
      <c r="Q192" s="515">
        <f>+P192/$R$373*100%</f>
        <v>0</v>
      </c>
      <c r="R192" s="516">
        <f>+L192+N192+P192</f>
        <v>0</v>
      </c>
      <c r="S192" s="515">
        <f>+M192+O192+Q192</f>
        <v>0</v>
      </c>
      <c r="W192" s="9"/>
      <c r="Y192" s="172"/>
      <c r="AA192" s="172"/>
    </row>
    <row r="193" spans="1:27" ht="17.100000000000001" customHeight="1" x14ac:dyDescent="0.25">
      <c r="A193" s="64"/>
      <c r="B193" s="64"/>
      <c r="C193" s="64"/>
      <c r="D193" s="64"/>
      <c r="E193" s="64" t="s">
        <v>14</v>
      </c>
      <c r="F193" s="64"/>
      <c r="G193" s="486" t="s">
        <v>986</v>
      </c>
      <c r="H193" s="486"/>
      <c r="I193" s="486" t="s">
        <v>695</v>
      </c>
      <c r="J193" s="486"/>
      <c r="K193" s="529" t="s">
        <v>696</v>
      </c>
      <c r="L193" s="516"/>
      <c r="M193" s="525"/>
      <c r="N193" s="516"/>
      <c r="O193" s="525"/>
      <c r="P193" s="516"/>
      <c r="Q193" s="525"/>
      <c r="R193" s="524"/>
      <c r="S193" s="525"/>
      <c r="W193" s="9"/>
      <c r="Y193" s="172"/>
      <c r="AA193" s="172"/>
    </row>
    <row r="194" spans="1:27" ht="17.100000000000001" customHeight="1" x14ac:dyDescent="0.25">
      <c r="A194" s="64"/>
      <c r="B194" s="64"/>
      <c r="C194" s="64"/>
      <c r="D194" s="64"/>
      <c r="E194" s="64"/>
      <c r="F194" s="64"/>
      <c r="G194" s="530" t="s">
        <v>986</v>
      </c>
      <c r="H194" s="530"/>
      <c r="I194" s="530" t="s">
        <v>697</v>
      </c>
      <c r="J194" s="530"/>
      <c r="K194" s="526" t="s">
        <v>698</v>
      </c>
      <c r="L194" s="516">
        <f>+'C.E PROG. I-II Y III'!K190</f>
        <v>0</v>
      </c>
      <c r="M194" s="515">
        <f>+L194/$R$373*100%</f>
        <v>0</v>
      </c>
      <c r="N194" s="516">
        <f>+'C.E PROG. I-II Y III'!AJ190</f>
        <v>0</v>
      </c>
      <c r="O194" s="515">
        <f>+N194/$R$373*100%</f>
        <v>0</v>
      </c>
      <c r="P194" s="516">
        <f>+'C.E PROG. I-II Y III'!AL190</f>
        <v>0</v>
      </c>
      <c r="Q194" s="515">
        <f>+P194/$R$373*100%</f>
        <v>0</v>
      </c>
      <c r="R194" s="516">
        <f>+L194+N194+P194</f>
        <v>0</v>
      </c>
      <c r="S194" s="515">
        <f>+M194+O194+Q194</f>
        <v>0</v>
      </c>
      <c r="W194" s="9"/>
      <c r="X194"/>
      <c r="Y194" s="172"/>
      <c r="AA194" s="172"/>
    </row>
    <row r="195" spans="1:27" ht="17.100000000000001" customHeight="1" x14ac:dyDescent="0.25">
      <c r="A195" s="64"/>
      <c r="B195" s="64"/>
      <c r="C195" s="64"/>
      <c r="D195" s="64"/>
      <c r="E195" s="64"/>
      <c r="F195" s="64"/>
      <c r="G195" s="530" t="s">
        <v>986</v>
      </c>
      <c r="H195" s="530"/>
      <c r="I195" s="530" t="s">
        <v>699</v>
      </c>
      <c r="J195" s="530"/>
      <c r="K195" s="526" t="s">
        <v>700</v>
      </c>
      <c r="L195" s="516">
        <f>+'C.E PROG. I-II Y III'!K191</f>
        <v>0</v>
      </c>
      <c r="M195" s="515">
        <f>+L195/$R$373*100%</f>
        <v>0</v>
      </c>
      <c r="N195" s="516">
        <f>+'C.E PROG. I-II Y III'!AJ191</f>
        <v>0</v>
      </c>
      <c r="O195" s="515">
        <f>+N195/$R$373*100%</f>
        <v>0</v>
      </c>
      <c r="P195" s="516">
        <f>+'C.E PROG. I-II Y III'!AL191</f>
        <v>0</v>
      </c>
      <c r="Q195" s="515">
        <f>+P195/$R$373*100%</f>
        <v>0</v>
      </c>
      <c r="R195" s="516">
        <f>+L195+N195+P195</f>
        <v>0</v>
      </c>
      <c r="S195" s="515">
        <f>+M195+O195+Q195</f>
        <v>0</v>
      </c>
      <c r="W195" s="9"/>
      <c r="Y195" s="172"/>
      <c r="AA195" s="172"/>
    </row>
    <row r="196" spans="1:27" ht="17.100000000000001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526"/>
      <c r="L196" s="516"/>
      <c r="M196" s="515"/>
      <c r="N196" s="516"/>
      <c r="O196" s="515"/>
      <c r="P196" s="516"/>
      <c r="Q196" s="515"/>
      <c r="R196" s="516"/>
      <c r="S196" s="515"/>
      <c r="W196" s="9"/>
      <c r="Y196" s="172"/>
      <c r="AA196" s="172"/>
    </row>
    <row r="197" spans="1:27" ht="17.100000000000001" customHeight="1" x14ac:dyDescent="0.25">
      <c r="A197" s="64"/>
      <c r="B197" s="486" t="s">
        <v>987</v>
      </c>
      <c r="C197" s="522" t="s">
        <v>153</v>
      </c>
      <c r="D197" s="522"/>
      <c r="E197" s="522"/>
      <c r="F197" s="64"/>
      <c r="G197" s="64"/>
      <c r="H197" s="486"/>
      <c r="I197" s="64"/>
      <c r="J197" s="64"/>
      <c r="K197" s="516"/>
      <c r="L197" s="527">
        <f>+L198+L216+L239</f>
        <v>256114104.81999999</v>
      </c>
      <c r="M197" s="528">
        <f>+M198+M216+M239</f>
        <v>6.3686444799878339E-2</v>
      </c>
      <c r="N197" s="527">
        <f t="shared" ref="N197:S197" si="49">+N198+N216+N239</f>
        <v>6849000</v>
      </c>
      <c r="O197" s="528">
        <f t="shared" si="49"/>
        <v>1.7031020635935891E-3</v>
      </c>
      <c r="P197" s="527">
        <f t="shared" si="49"/>
        <v>4000000</v>
      </c>
      <c r="Q197" s="528">
        <f t="shared" si="49"/>
        <v>9.9465735937718743E-4</v>
      </c>
      <c r="R197" s="527">
        <f t="shared" si="49"/>
        <v>266963104.81999999</v>
      </c>
      <c r="S197" s="528">
        <f t="shared" si="49"/>
        <v>6.6384204222849116E-2</v>
      </c>
      <c r="U197" s="32"/>
      <c r="W197" s="9"/>
      <c r="Y197" s="172"/>
      <c r="AA197" s="172"/>
    </row>
    <row r="198" spans="1:27" ht="17.100000000000001" customHeight="1" x14ac:dyDescent="0.25">
      <c r="A198" s="64"/>
      <c r="B198" s="486"/>
      <c r="C198" s="530" t="s">
        <v>988</v>
      </c>
      <c r="D198" s="64" t="s">
        <v>989</v>
      </c>
      <c r="E198" s="64"/>
      <c r="F198" s="64"/>
      <c r="G198" s="486"/>
      <c r="H198" s="486"/>
      <c r="I198" s="64"/>
      <c r="J198" s="64"/>
      <c r="K198" s="64"/>
      <c r="L198" s="524">
        <f>SUM(L201:L214)</f>
        <v>237015104.81999999</v>
      </c>
      <c r="M198" s="525">
        <f>SUM(M201:M214)</f>
        <v>5.8937204573192112E-2</v>
      </c>
      <c r="N198" s="524">
        <f t="shared" ref="N198:S198" si="50">SUM(N201:N214)</f>
        <v>5410000</v>
      </c>
      <c r="O198" s="525">
        <f t="shared" si="50"/>
        <v>1.3452740785576459E-3</v>
      </c>
      <c r="P198" s="524">
        <f t="shared" si="50"/>
        <v>0</v>
      </c>
      <c r="Q198" s="525">
        <f t="shared" si="50"/>
        <v>0</v>
      </c>
      <c r="R198" s="524">
        <f t="shared" si="50"/>
        <v>242425104.81999999</v>
      </c>
      <c r="S198" s="525">
        <f t="shared" si="50"/>
        <v>6.0282478651749759E-2</v>
      </c>
      <c r="W198" s="9"/>
      <c r="Y198" s="172"/>
      <c r="AA198" s="172"/>
    </row>
    <row r="199" spans="1:27" ht="17.100000000000001" customHeight="1" x14ac:dyDescent="0.25">
      <c r="A199" s="64"/>
      <c r="B199" s="64"/>
      <c r="C199" s="64"/>
      <c r="D199" s="64"/>
      <c r="E199" s="64"/>
      <c r="F199" s="64"/>
      <c r="G199" s="486"/>
      <c r="H199" s="64"/>
      <c r="I199" s="486">
        <v>6</v>
      </c>
      <c r="J199" s="486"/>
      <c r="K199" s="529" t="s">
        <v>153</v>
      </c>
      <c r="L199" s="516"/>
      <c r="M199" s="515"/>
      <c r="N199" s="516"/>
      <c r="O199" s="515"/>
      <c r="P199" s="516"/>
      <c r="Q199" s="515"/>
      <c r="R199" s="516"/>
      <c r="S199" s="515"/>
      <c r="W199" s="9"/>
      <c r="X199"/>
      <c r="Y199" s="172"/>
      <c r="AA199" s="172"/>
    </row>
    <row r="200" spans="1:27" ht="17.100000000000001" customHeight="1" x14ac:dyDescent="0.25">
      <c r="A200" s="64"/>
      <c r="B200" s="64"/>
      <c r="C200" s="64"/>
      <c r="D200" s="64"/>
      <c r="E200" s="64"/>
      <c r="F200" s="64"/>
      <c r="G200" s="486" t="s">
        <v>988</v>
      </c>
      <c r="H200" s="486"/>
      <c r="I200" s="486" t="s">
        <v>709</v>
      </c>
      <c r="J200" s="486"/>
      <c r="K200" s="536" t="s">
        <v>710</v>
      </c>
      <c r="L200" s="524"/>
      <c r="M200" s="525"/>
      <c r="N200" s="524"/>
      <c r="O200" s="525"/>
      <c r="P200" s="524"/>
      <c r="Q200" s="525"/>
      <c r="R200" s="524"/>
      <c r="S200" s="525"/>
      <c r="W200" s="9"/>
      <c r="Y200" s="172"/>
      <c r="AA200" s="172"/>
    </row>
    <row r="201" spans="1:27" ht="17.100000000000001" customHeight="1" x14ac:dyDescent="0.25">
      <c r="A201" s="64"/>
      <c r="B201" s="64"/>
      <c r="C201" s="530"/>
      <c r="D201" s="64"/>
      <c r="E201" s="64"/>
      <c r="F201" s="64"/>
      <c r="G201" s="530" t="s">
        <v>988</v>
      </c>
      <c r="H201" s="530"/>
      <c r="I201" s="530" t="s">
        <v>711</v>
      </c>
      <c r="J201" s="530"/>
      <c r="K201" s="526" t="s">
        <v>712</v>
      </c>
      <c r="L201" s="516">
        <f>+'C.E PROG. I-II Y III'!O197</f>
        <v>3730000</v>
      </c>
      <c r="M201" s="515">
        <f t="shared" ref="M201:M209" si="51">+L201/$R$373*100%</f>
        <v>9.2751798761922727E-4</v>
      </c>
      <c r="N201" s="516">
        <f>+'C.E PROG. I-II Y III'!AJ197</f>
        <v>0</v>
      </c>
      <c r="O201" s="515">
        <f t="shared" ref="O201:O209" si="52">+N201/$R$373*100%</f>
        <v>0</v>
      </c>
      <c r="P201" s="516">
        <f>+'C.E PROG. I-II Y III'!AL197</f>
        <v>0</v>
      </c>
      <c r="Q201" s="515">
        <f t="shared" ref="Q201:Q209" si="53">+P201/$R$373*100%</f>
        <v>0</v>
      </c>
      <c r="R201" s="516">
        <f t="shared" ref="R201:S208" si="54">+L201+N201+P201</f>
        <v>3730000</v>
      </c>
      <c r="S201" s="515">
        <f t="shared" si="54"/>
        <v>9.2751798761922727E-4</v>
      </c>
      <c r="W201" s="9"/>
      <c r="Y201" s="172"/>
      <c r="AA201" s="172"/>
    </row>
    <row r="202" spans="1:27" ht="17.100000000000001" customHeight="1" x14ac:dyDescent="0.25">
      <c r="A202" s="64"/>
      <c r="B202" s="64"/>
      <c r="C202" s="530"/>
      <c r="D202" s="64"/>
      <c r="E202" s="64"/>
      <c r="F202" s="64"/>
      <c r="G202" s="530" t="s">
        <v>988</v>
      </c>
      <c r="H202" s="530"/>
      <c r="I202" s="530" t="s">
        <v>713</v>
      </c>
      <c r="J202" s="530"/>
      <c r="K202" s="526" t="s">
        <v>714</v>
      </c>
      <c r="L202" s="516">
        <f>+'C.E PROG. I-II Y III'!O199</f>
        <v>27966799.050000001</v>
      </c>
      <c r="M202" s="515">
        <f t="shared" si="51"/>
        <v>6.9543456233263582E-3</v>
      </c>
      <c r="N202" s="516">
        <f>+'C.E PROG. I-II Y III'!AJ199</f>
        <v>0</v>
      </c>
      <c r="O202" s="515">
        <f t="shared" si="52"/>
        <v>0</v>
      </c>
      <c r="P202" s="516">
        <f>+'C.E PROG. I-II Y III'!AL199</f>
        <v>0</v>
      </c>
      <c r="Q202" s="515">
        <f t="shared" si="53"/>
        <v>0</v>
      </c>
      <c r="R202" s="516">
        <f t="shared" si="54"/>
        <v>27966799.050000001</v>
      </c>
      <c r="S202" s="515">
        <f t="shared" si="54"/>
        <v>6.9543456233263582E-3</v>
      </c>
      <c r="W202" s="9"/>
      <c r="Y202" s="172"/>
      <c r="AA202" s="172"/>
    </row>
    <row r="203" spans="1:27" ht="17.100000000000001" customHeight="1" x14ac:dyDescent="0.25">
      <c r="A203" s="64"/>
      <c r="B203" s="64"/>
      <c r="C203" s="530"/>
      <c r="D203" s="64"/>
      <c r="E203" s="64"/>
      <c r="F203" s="64"/>
      <c r="G203" s="530" t="s">
        <v>988</v>
      </c>
      <c r="H203" s="530"/>
      <c r="I203" s="530" t="s">
        <v>715</v>
      </c>
      <c r="J203" s="530"/>
      <c r="K203" s="526" t="s">
        <v>716</v>
      </c>
      <c r="L203" s="516">
        <f>+'C.E PROG. I-II Y III'!O204</f>
        <v>37300000</v>
      </c>
      <c r="M203" s="515">
        <f t="shared" si="51"/>
        <v>9.275179876192273E-3</v>
      </c>
      <c r="N203" s="516">
        <f>+'C.E PROG. I-II Y III'!AJ204</f>
        <v>0</v>
      </c>
      <c r="O203" s="515">
        <f t="shared" si="52"/>
        <v>0</v>
      </c>
      <c r="P203" s="516">
        <f>+'C.E PROG. I-II Y III'!AL204</f>
        <v>0</v>
      </c>
      <c r="Q203" s="515">
        <f t="shared" si="53"/>
        <v>0</v>
      </c>
      <c r="R203" s="516">
        <f t="shared" si="54"/>
        <v>37300000</v>
      </c>
      <c r="S203" s="515">
        <f t="shared" si="54"/>
        <v>9.275179876192273E-3</v>
      </c>
      <c r="W203" s="9"/>
      <c r="X203"/>
      <c r="Y203" s="172"/>
      <c r="AA203" s="172"/>
    </row>
    <row r="204" spans="1:27" ht="17.100000000000001" customHeight="1" x14ac:dyDescent="0.25">
      <c r="A204" s="64"/>
      <c r="B204" s="64"/>
      <c r="C204" s="530"/>
      <c r="D204" s="64"/>
      <c r="E204" s="64"/>
      <c r="F204" s="64"/>
      <c r="G204" s="530" t="s">
        <v>988</v>
      </c>
      <c r="H204" s="530"/>
      <c r="I204" s="530" t="s">
        <v>717</v>
      </c>
      <c r="J204" s="530"/>
      <c r="K204" s="526" t="s">
        <v>718</v>
      </c>
      <c r="L204" s="516">
        <f>+'C.E PROG. I-II Y III'!O206</f>
        <v>165518305.76999998</v>
      </c>
      <c r="M204" s="515">
        <f t="shared" si="51"/>
        <v>4.1158500236443518E-2</v>
      </c>
      <c r="N204" s="516">
        <f>+'C.E PROG. I-II Y III'!AJ206</f>
        <v>0</v>
      </c>
      <c r="O204" s="515">
        <f t="shared" si="52"/>
        <v>0</v>
      </c>
      <c r="P204" s="516">
        <f>+'C.E PROG. I-II Y III'!AL206</f>
        <v>0</v>
      </c>
      <c r="Q204" s="515">
        <f t="shared" si="53"/>
        <v>0</v>
      </c>
      <c r="R204" s="516">
        <f t="shared" si="54"/>
        <v>165518305.76999998</v>
      </c>
      <c r="S204" s="515">
        <f t="shared" si="54"/>
        <v>4.1158500236443518E-2</v>
      </c>
      <c r="W204" s="9"/>
      <c r="Y204" s="172"/>
      <c r="AA204" s="172"/>
    </row>
    <row r="205" spans="1:27" ht="17.100000000000001" customHeight="1" x14ac:dyDescent="0.25">
      <c r="A205" s="64"/>
      <c r="B205" s="64"/>
      <c r="C205" s="530"/>
      <c r="D205" s="64"/>
      <c r="E205" s="64"/>
      <c r="F205" s="64"/>
      <c r="G205" s="530" t="s">
        <v>988</v>
      </c>
      <c r="H205" s="530"/>
      <c r="I205" s="530" t="s">
        <v>719</v>
      </c>
      <c r="J205" s="530"/>
      <c r="K205" s="526" t="s">
        <v>720</v>
      </c>
      <c r="L205" s="516">
        <f>+'C.E PROG. I-II Y III'!O212</f>
        <v>0</v>
      </c>
      <c r="M205" s="515">
        <f t="shared" si="51"/>
        <v>0</v>
      </c>
      <c r="N205" s="516">
        <f>+'C.E PROG. I-II Y III'!AJ212</f>
        <v>0</v>
      </c>
      <c r="O205" s="515">
        <f t="shared" si="52"/>
        <v>0</v>
      </c>
      <c r="P205" s="516">
        <f>+'C.E PROG. I-II Y III'!AL212</f>
        <v>0</v>
      </c>
      <c r="Q205" s="515">
        <f t="shared" si="53"/>
        <v>0</v>
      </c>
      <c r="R205" s="516">
        <f t="shared" si="54"/>
        <v>0</v>
      </c>
      <c r="S205" s="515">
        <f t="shared" si="54"/>
        <v>0</v>
      </c>
      <c r="W205" s="9"/>
      <c r="Y205" s="172"/>
      <c r="AA205" s="172"/>
    </row>
    <row r="206" spans="1:27" ht="17.100000000000001" customHeight="1" x14ac:dyDescent="0.25">
      <c r="A206" s="64"/>
      <c r="B206" s="64"/>
      <c r="C206" s="530"/>
      <c r="D206" s="64"/>
      <c r="E206" s="64"/>
      <c r="F206" s="64"/>
      <c r="G206" s="530" t="s">
        <v>988</v>
      </c>
      <c r="H206" s="530"/>
      <c r="I206" s="530" t="s">
        <v>721</v>
      </c>
      <c r="J206" s="530"/>
      <c r="K206" s="526" t="s">
        <v>722</v>
      </c>
      <c r="L206" s="516">
        <f>+'C.E PROG. I-II Y III'!O213</f>
        <v>0</v>
      </c>
      <c r="M206" s="515">
        <f t="shared" si="51"/>
        <v>0</v>
      </c>
      <c r="N206" s="516">
        <f>+'C.E PROG. I-II Y III'!AJ213</f>
        <v>0</v>
      </c>
      <c r="O206" s="515">
        <f t="shared" si="52"/>
        <v>0</v>
      </c>
      <c r="P206" s="516">
        <f>+'C.E PROG. I-II Y III'!AL213</f>
        <v>0</v>
      </c>
      <c r="Q206" s="515">
        <f t="shared" si="53"/>
        <v>0</v>
      </c>
      <c r="R206" s="516">
        <f t="shared" si="54"/>
        <v>0</v>
      </c>
      <c r="S206" s="515">
        <f t="shared" si="54"/>
        <v>0</v>
      </c>
      <c r="W206" s="9"/>
      <c r="Y206" s="172"/>
      <c r="AA206" s="172"/>
    </row>
    <row r="207" spans="1:27" ht="17.100000000000001" customHeight="1" x14ac:dyDescent="0.25">
      <c r="A207" s="64"/>
      <c r="B207" s="64"/>
      <c r="C207" s="530"/>
      <c r="D207" s="64"/>
      <c r="E207" s="64"/>
      <c r="F207" s="64"/>
      <c r="G207" s="530" t="s">
        <v>988</v>
      </c>
      <c r="H207" s="530"/>
      <c r="I207" s="530" t="s">
        <v>723</v>
      </c>
      <c r="J207" s="530"/>
      <c r="K207" s="526" t="s">
        <v>724</v>
      </c>
      <c r="L207" s="516">
        <f>+'C.E PROG. I-II Y III'!O214</f>
        <v>0</v>
      </c>
      <c r="M207" s="515">
        <f t="shared" si="51"/>
        <v>0</v>
      </c>
      <c r="N207" s="516">
        <f>+'C.E PROG. I-II Y III'!AJ214</f>
        <v>0</v>
      </c>
      <c r="O207" s="515">
        <f t="shared" si="52"/>
        <v>0</v>
      </c>
      <c r="P207" s="516">
        <f>+'C.E PROG. I-II Y III'!AL214</f>
        <v>0</v>
      </c>
      <c r="Q207" s="515">
        <f t="shared" si="53"/>
        <v>0</v>
      </c>
      <c r="R207" s="516">
        <f t="shared" si="54"/>
        <v>0</v>
      </c>
      <c r="S207" s="515">
        <f t="shared" si="54"/>
        <v>0</v>
      </c>
      <c r="W207" s="9"/>
      <c r="X207"/>
      <c r="Y207" s="172"/>
      <c r="AA207" s="172"/>
    </row>
    <row r="208" spans="1:27" ht="17.100000000000001" customHeight="1" x14ac:dyDescent="0.25">
      <c r="A208" s="64"/>
      <c r="B208" s="64"/>
      <c r="C208" s="530"/>
      <c r="D208" s="64"/>
      <c r="E208" s="64"/>
      <c r="F208" s="64"/>
      <c r="G208" s="530" t="s">
        <v>988</v>
      </c>
      <c r="H208" s="530"/>
      <c r="I208" s="530" t="s">
        <v>725</v>
      </c>
      <c r="J208" s="530"/>
      <c r="K208" s="526" t="s">
        <v>726</v>
      </c>
      <c r="L208" s="516">
        <f>+'C.E PROG. I-II Y III'!O215</f>
        <v>0</v>
      </c>
      <c r="M208" s="515">
        <f t="shared" si="51"/>
        <v>0</v>
      </c>
      <c r="N208" s="516">
        <f>+'C.E PROG. I-II Y III'!AJ215</f>
        <v>0</v>
      </c>
      <c r="O208" s="515">
        <f t="shared" si="52"/>
        <v>0</v>
      </c>
      <c r="P208" s="516">
        <f>+'C.E PROG. I-II Y III'!AL215</f>
        <v>0</v>
      </c>
      <c r="Q208" s="515">
        <f t="shared" si="53"/>
        <v>0</v>
      </c>
      <c r="R208" s="516">
        <f t="shared" si="54"/>
        <v>0</v>
      </c>
      <c r="S208" s="515">
        <f t="shared" si="54"/>
        <v>0</v>
      </c>
      <c r="W208" s="9"/>
      <c r="Y208" s="172"/>
      <c r="AA208" s="172"/>
    </row>
    <row r="209" spans="1:27" ht="17.100000000000001" customHeight="1" x14ac:dyDescent="0.25">
      <c r="A209" s="64"/>
      <c r="B209" s="64"/>
      <c r="C209" s="530"/>
      <c r="D209" s="64"/>
      <c r="E209" s="64"/>
      <c r="F209" s="64"/>
      <c r="G209" s="530" t="s">
        <v>988</v>
      </c>
      <c r="H209" s="530"/>
      <c r="I209" s="530" t="s">
        <v>727</v>
      </c>
      <c r="J209" s="530"/>
      <c r="K209" s="526" t="s">
        <v>728</v>
      </c>
      <c r="L209" s="516">
        <f>+'C.E PROG. I-II Y III'!O216</f>
        <v>0</v>
      </c>
      <c r="M209" s="515">
        <f t="shared" si="51"/>
        <v>0</v>
      </c>
      <c r="N209" s="516">
        <f>+'C.E PROG. I-II Y III'!AJ216</f>
        <v>0</v>
      </c>
      <c r="O209" s="515">
        <f t="shared" si="52"/>
        <v>0</v>
      </c>
      <c r="P209" s="516">
        <f>+'C.E PROG. I-II Y III'!AL216</f>
        <v>0</v>
      </c>
      <c r="Q209" s="515">
        <f t="shared" si="53"/>
        <v>0</v>
      </c>
      <c r="R209" s="516">
        <f>+L209+N209+P209</f>
        <v>0</v>
      </c>
      <c r="S209" s="515">
        <f>+M209+O209+Q209</f>
        <v>0</v>
      </c>
      <c r="W209" s="9"/>
      <c r="Y209" s="172"/>
      <c r="AA209" s="172"/>
    </row>
    <row r="210" spans="1:27" ht="17.100000000000001" customHeight="1" x14ac:dyDescent="0.25">
      <c r="A210" s="64"/>
      <c r="B210" s="64"/>
      <c r="C210" s="530"/>
      <c r="D210" s="64"/>
      <c r="E210" s="64"/>
      <c r="F210" s="64"/>
      <c r="G210" s="486" t="s">
        <v>988</v>
      </c>
      <c r="H210" s="486"/>
      <c r="I210" s="486" t="s">
        <v>729</v>
      </c>
      <c r="J210" s="486"/>
      <c r="K210" s="529" t="s">
        <v>730</v>
      </c>
      <c r="L210" s="524"/>
      <c r="M210" s="525"/>
      <c r="N210" s="516"/>
      <c r="O210" s="525"/>
      <c r="P210" s="516"/>
      <c r="Q210" s="525"/>
      <c r="R210" s="524"/>
      <c r="S210" s="525"/>
      <c r="T210" s="176"/>
      <c r="W210" s="9"/>
      <c r="Y210" s="172"/>
      <c r="AA210" s="172"/>
    </row>
    <row r="211" spans="1:27" ht="17.100000000000001" customHeight="1" x14ac:dyDescent="0.25">
      <c r="A211" s="64"/>
      <c r="B211" s="64"/>
      <c r="C211" s="530"/>
      <c r="D211" s="64"/>
      <c r="E211" s="64"/>
      <c r="F211" s="64"/>
      <c r="G211" s="530" t="s">
        <v>988</v>
      </c>
      <c r="H211" s="530"/>
      <c r="I211" s="530" t="s">
        <v>731</v>
      </c>
      <c r="J211" s="530"/>
      <c r="K211" s="526" t="s">
        <v>732</v>
      </c>
      <c r="L211" s="516">
        <f>+'C.E PROG. I-II Y III'!O218</f>
        <v>0</v>
      </c>
      <c r="M211" s="515">
        <f>+L211/$R$373*100%</f>
        <v>0</v>
      </c>
      <c r="N211" s="516">
        <f>+'C.E PROG. I-II Y III'!AJ218</f>
        <v>0</v>
      </c>
      <c r="O211" s="515">
        <f>+N211/$R$373*100%</f>
        <v>0</v>
      </c>
      <c r="P211" s="516">
        <f>+'C.E PROG. I-II Y III'!AL218</f>
        <v>0</v>
      </c>
      <c r="Q211" s="515">
        <f>+P211/$R$373*100%</f>
        <v>0</v>
      </c>
      <c r="R211" s="516">
        <f t="shared" ref="R211:S214" si="55">+L211+N211+P211</f>
        <v>0</v>
      </c>
      <c r="S211" s="515">
        <f t="shared" si="55"/>
        <v>0</v>
      </c>
      <c r="T211" s="176"/>
      <c r="W211" s="9"/>
      <c r="X211"/>
      <c r="Y211" s="172"/>
      <c r="AA211" s="172"/>
    </row>
    <row r="212" spans="1:27" ht="17.100000000000001" customHeight="1" x14ac:dyDescent="0.25">
      <c r="A212" s="64"/>
      <c r="B212" s="64"/>
      <c r="C212" s="530"/>
      <c r="D212" s="64"/>
      <c r="E212" s="64"/>
      <c r="F212" s="64"/>
      <c r="G212" s="530" t="s">
        <v>988</v>
      </c>
      <c r="H212" s="530"/>
      <c r="I212" s="530" t="s">
        <v>733</v>
      </c>
      <c r="J212" s="530"/>
      <c r="K212" s="526" t="s">
        <v>990</v>
      </c>
      <c r="L212" s="516">
        <f>+'C.E PROG. I-II Y III'!O219</f>
        <v>0</v>
      </c>
      <c r="M212" s="515">
        <f>+L212/$R$373*100%</f>
        <v>0</v>
      </c>
      <c r="N212" s="516">
        <f>+'C.E PROG. I-II Y III'!AJ219</f>
        <v>0</v>
      </c>
      <c r="O212" s="515">
        <f>+N212/$R$373*100%</f>
        <v>0</v>
      </c>
      <c r="P212" s="516">
        <f>+'C.E PROG. I-II Y III'!AL219</f>
        <v>0</v>
      </c>
      <c r="Q212" s="515">
        <f>+P212/$R$373*100%</f>
        <v>0</v>
      </c>
      <c r="R212" s="516">
        <f t="shared" si="55"/>
        <v>0</v>
      </c>
      <c r="S212" s="515">
        <f t="shared" si="55"/>
        <v>0</v>
      </c>
      <c r="W212" s="9"/>
      <c r="Y212" s="172"/>
      <c r="AA212" s="172"/>
    </row>
    <row r="213" spans="1:27" ht="17.100000000000001" customHeight="1" x14ac:dyDescent="0.25">
      <c r="A213" s="64"/>
      <c r="B213" s="64"/>
      <c r="C213" s="64"/>
      <c r="D213" s="64"/>
      <c r="E213" s="64"/>
      <c r="F213" s="64"/>
      <c r="G213" s="530" t="s">
        <v>988</v>
      </c>
      <c r="H213" s="530"/>
      <c r="I213" s="530" t="s">
        <v>735</v>
      </c>
      <c r="J213" s="530"/>
      <c r="K213" s="526" t="s">
        <v>736</v>
      </c>
      <c r="L213" s="516">
        <f>+'C.E PROG. I-II Y III'!O220</f>
        <v>0</v>
      </c>
      <c r="M213" s="515">
        <f>+L213/$R$373*100%</f>
        <v>0</v>
      </c>
      <c r="N213" s="516">
        <f>+'C.E PROG. I-II Y III'!AJ220</f>
        <v>0</v>
      </c>
      <c r="O213" s="515">
        <f>+N213/$R$373*100%</f>
        <v>0</v>
      </c>
      <c r="P213" s="516">
        <f>+'C.E PROG. I-II Y III'!AL220</f>
        <v>0</v>
      </c>
      <c r="Q213" s="515">
        <f>+P213/$R$373*100%</f>
        <v>0</v>
      </c>
      <c r="R213" s="516">
        <f t="shared" si="55"/>
        <v>0</v>
      </c>
      <c r="S213" s="515">
        <f t="shared" si="55"/>
        <v>0</v>
      </c>
      <c r="W213" s="9"/>
      <c r="Y213" s="172"/>
      <c r="AA213" s="172"/>
    </row>
    <row r="214" spans="1:27" ht="17.100000000000001" customHeight="1" x14ac:dyDescent="0.25">
      <c r="A214" s="64"/>
      <c r="B214" s="64"/>
      <c r="C214" s="64"/>
      <c r="D214" s="64"/>
      <c r="E214" s="64"/>
      <c r="F214" s="64"/>
      <c r="G214" s="530" t="s">
        <v>988</v>
      </c>
      <c r="H214" s="530"/>
      <c r="I214" s="530" t="s">
        <v>737</v>
      </c>
      <c r="J214" s="530"/>
      <c r="K214" s="526" t="s">
        <v>738</v>
      </c>
      <c r="L214" s="516">
        <f>+'C.E PROG. I-II Y III'!O221</f>
        <v>2500000</v>
      </c>
      <c r="M214" s="515">
        <f>+L214/$R$373*100%</f>
        <v>6.2166084961074212E-4</v>
      </c>
      <c r="N214" s="516">
        <f>+'C.E PROG. I-II Y III'!AJ221</f>
        <v>5410000</v>
      </c>
      <c r="O214" s="515">
        <f>+N214/$R$373*100%</f>
        <v>1.3452740785576459E-3</v>
      </c>
      <c r="P214" s="516">
        <f>+'C.E PROG. I-II Y III'!AL221</f>
        <v>0</v>
      </c>
      <c r="Q214" s="515">
        <f>+P214/$R$373*100%</f>
        <v>0</v>
      </c>
      <c r="R214" s="516">
        <f t="shared" si="55"/>
        <v>7910000</v>
      </c>
      <c r="S214" s="515">
        <f t="shared" si="55"/>
        <v>1.9669349281683881E-3</v>
      </c>
      <c r="W214" s="9"/>
      <c r="Y214" s="172"/>
      <c r="AA214" s="172"/>
    </row>
    <row r="215" spans="1:27" ht="17.100000000000001" customHeight="1" x14ac:dyDescent="0.25">
      <c r="A215" s="64"/>
      <c r="B215" s="64"/>
      <c r="C215" s="530"/>
      <c r="D215" s="64"/>
      <c r="E215" s="64"/>
      <c r="F215" s="64"/>
      <c r="G215" s="530"/>
      <c r="H215" s="530"/>
      <c r="I215" s="530"/>
      <c r="J215" s="530"/>
      <c r="K215" s="526"/>
      <c r="L215" s="516"/>
      <c r="M215" s="515"/>
      <c r="N215" s="516"/>
      <c r="O215" s="515"/>
      <c r="P215" s="516"/>
      <c r="Q215" s="515"/>
      <c r="R215" s="516"/>
      <c r="S215" s="515"/>
      <c r="W215" s="9"/>
      <c r="X215"/>
      <c r="Y215" s="172"/>
      <c r="AA215" s="172"/>
    </row>
    <row r="216" spans="1:27" ht="17.100000000000001" customHeight="1" x14ac:dyDescent="0.25">
      <c r="A216" s="64"/>
      <c r="B216" s="64"/>
      <c r="C216" s="530" t="s">
        <v>991</v>
      </c>
      <c r="D216" s="64" t="s">
        <v>992</v>
      </c>
      <c r="E216" s="64"/>
      <c r="F216" s="64"/>
      <c r="G216" s="530"/>
      <c r="H216" s="530"/>
      <c r="I216" s="530"/>
      <c r="J216" s="530"/>
      <c r="K216" s="526"/>
      <c r="L216" s="524">
        <f>SUM(L218:L237)</f>
        <v>19099000</v>
      </c>
      <c r="M216" s="525">
        <f>SUM(M218:M237)</f>
        <v>4.7492402266862254E-3</v>
      </c>
      <c r="N216" s="524">
        <f t="shared" ref="N216:S216" si="56">SUM(N218:N237)</f>
        <v>1439000</v>
      </c>
      <c r="O216" s="525">
        <f t="shared" si="56"/>
        <v>3.5782798503594318E-4</v>
      </c>
      <c r="P216" s="524">
        <f t="shared" si="56"/>
        <v>4000000</v>
      </c>
      <c r="Q216" s="525">
        <f t="shared" si="56"/>
        <v>9.9465735937718743E-4</v>
      </c>
      <c r="R216" s="524">
        <f t="shared" si="56"/>
        <v>24538000</v>
      </c>
      <c r="S216" s="525">
        <f t="shared" si="56"/>
        <v>6.1017255710993567E-3</v>
      </c>
      <c r="U216" s="32"/>
      <c r="W216" s="9"/>
      <c r="X216"/>
      <c r="Y216" s="172"/>
      <c r="AA216" s="172"/>
    </row>
    <row r="217" spans="1:27" ht="17.100000000000001" customHeight="1" x14ac:dyDescent="0.25">
      <c r="A217" s="64"/>
      <c r="B217" s="64"/>
      <c r="C217" s="64"/>
      <c r="D217" s="64"/>
      <c r="E217" s="64"/>
      <c r="F217" s="64"/>
      <c r="G217" s="486" t="s">
        <v>991</v>
      </c>
      <c r="H217" s="486"/>
      <c r="I217" s="486" t="s">
        <v>739</v>
      </c>
      <c r="J217" s="486"/>
      <c r="K217" s="536" t="s">
        <v>740</v>
      </c>
      <c r="L217" s="524"/>
      <c r="M217" s="525"/>
      <c r="N217" s="524"/>
      <c r="O217" s="525"/>
      <c r="P217" s="524"/>
      <c r="Q217" s="525"/>
      <c r="R217" s="524"/>
      <c r="S217" s="525"/>
      <c r="W217" s="9"/>
      <c r="Y217" s="172"/>
      <c r="AA217" s="172"/>
    </row>
    <row r="218" spans="1:27" ht="17.100000000000001" customHeight="1" x14ac:dyDescent="0.25">
      <c r="A218" s="64"/>
      <c r="B218" s="64"/>
      <c r="C218" s="530"/>
      <c r="D218" s="64" t="s">
        <v>14</v>
      </c>
      <c r="E218" s="64"/>
      <c r="F218" s="64"/>
      <c r="G218" s="530" t="s">
        <v>991</v>
      </c>
      <c r="H218" s="530"/>
      <c r="I218" s="530" t="s">
        <v>741</v>
      </c>
      <c r="J218" s="530"/>
      <c r="K218" s="526" t="s">
        <v>742</v>
      </c>
      <c r="L218" s="516">
        <f>+'C.E PROG. I-II Y III'!O225</f>
        <v>9052500</v>
      </c>
      <c r="M218" s="515">
        <f>+L218/$R$373*100%</f>
        <v>2.2510339364404971E-3</v>
      </c>
      <c r="N218" s="516">
        <f>+'C.E PROG. I-II Y III'!AJ225</f>
        <v>0</v>
      </c>
      <c r="O218" s="515">
        <f>+N218/$R$373*100%</f>
        <v>0</v>
      </c>
      <c r="P218" s="516">
        <f>+'C.E PROG. I-II Y III'!AL225</f>
        <v>0</v>
      </c>
      <c r="Q218" s="515">
        <f>+P218/$R$373*100%</f>
        <v>0</v>
      </c>
      <c r="R218" s="516">
        <f t="shared" ref="R218:S221" si="57">+L218+N218+P218</f>
        <v>9052500</v>
      </c>
      <c r="S218" s="515">
        <f t="shared" si="57"/>
        <v>2.2510339364404971E-3</v>
      </c>
      <c r="W218" s="9"/>
      <c r="Y218" s="172"/>
      <c r="AA218" s="172"/>
    </row>
    <row r="219" spans="1:27" ht="17.100000000000001" customHeight="1" x14ac:dyDescent="0.25">
      <c r="A219" s="64"/>
      <c r="B219" s="64"/>
      <c r="C219" s="530"/>
      <c r="D219" s="64"/>
      <c r="E219" s="64"/>
      <c r="F219" s="64"/>
      <c r="G219" s="530" t="s">
        <v>991</v>
      </c>
      <c r="H219" s="530"/>
      <c r="I219" s="530" t="s">
        <v>743</v>
      </c>
      <c r="J219" s="530"/>
      <c r="K219" s="526" t="s">
        <v>744</v>
      </c>
      <c r="L219" s="516">
        <f>+'C.E PROG. I-II Y III'!O226</f>
        <v>0</v>
      </c>
      <c r="M219" s="515">
        <f>+L219/$R$373*100%</f>
        <v>0</v>
      </c>
      <c r="N219" s="516">
        <f>+'C.E PROG. I-II Y III'!AJ226</f>
        <v>0</v>
      </c>
      <c r="O219" s="515">
        <f>+N219/$R$373*100%</f>
        <v>0</v>
      </c>
      <c r="P219" s="516">
        <f>+'C.E PROG. I-II Y III'!AL226</f>
        <v>0</v>
      </c>
      <c r="Q219" s="515">
        <f>+P219/$R$373*100%</f>
        <v>0</v>
      </c>
      <c r="R219" s="516">
        <f t="shared" si="57"/>
        <v>0</v>
      </c>
      <c r="S219" s="515">
        <f t="shared" si="57"/>
        <v>0</v>
      </c>
      <c r="W219" s="9"/>
      <c r="Y219" s="172"/>
      <c r="AA219" s="172"/>
    </row>
    <row r="220" spans="1:27" ht="17.100000000000001" customHeight="1" x14ac:dyDescent="0.25">
      <c r="A220" s="64"/>
      <c r="B220" s="64"/>
      <c r="C220" s="530"/>
      <c r="D220" s="64"/>
      <c r="E220" s="64"/>
      <c r="F220" s="64"/>
      <c r="G220" s="530" t="s">
        <v>991</v>
      </c>
      <c r="H220" s="530"/>
      <c r="I220" s="530" t="s">
        <v>745</v>
      </c>
      <c r="J220" s="530"/>
      <c r="K220" s="526" t="s">
        <v>746</v>
      </c>
      <c r="L220" s="516">
        <f>+'C.E PROG. I-II Y III'!O227</f>
        <v>6141500</v>
      </c>
      <c r="M220" s="515">
        <f>+L220/$R$373*100%</f>
        <v>1.5271720431537491E-3</v>
      </c>
      <c r="N220" s="516">
        <f>+'C.E PROG. I-II Y III'!AJ227</f>
        <v>0</v>
      </c>
      <c r="O220" s="515">
        <f>+N220/$R$373*100%</f>
        <v>0</v>
      </c>
      <c r="P220" s="516">
        <f>+'C.E PROG. I-II Y III'!AL227</f>
        <v>0</v>
      </c>
      <c r="Q220" s="515">
        <f>+P220/$R$373*100%</f>
        <v>0</v>
      </c>
      <c r="R220" s="516">
        <f t="shared" si="57"/>
        <v>6141500</v>
      </c>
      <c r="S220" s="515">
        <f t="shared" si="57"/>
        <v>1.5271720431537491E-3</v>
      </c>
      <c r="W220" s="9"/>
      <c r="X220"/>
      <c r="Y220" s="172"/>
      <c r="AA220" s="172"/>
    </row>
    <row r="221" spans="1:27" ht="17.100000000000001" customHeight="1" x14ac:dyDescent="0.25">
      <c r="A221" s="64"/>
      <c r="B221" s="64"/>
      <c r="C221" s="530"/>
      <c r="D221" s="64"/>
      <c r="E221" s="64"/>
      <c r="F221" s="64"/>
      <c r="G221" s="530" t="s">
        <v>991</v>
      </c>
      <c r="H221" s="530"/>
      <c r="I221" s="530" t="s">
        <v>747</v>
      </c>
      <c r="J221" s="530"/>
      <c r="K221" s="313" t="s">
        <v>748</v>
      </c>
      <c r="L221" s="516">
        <f>+'C.E PROG. I-II Y III'!O228</f>
        <v>0</v>
      </c>
      <c r="M221" s="515">
        <f>+L221/$R$373*100%</f>
        <v>0</v>
      </c>
      <c r="N221" s="516">
        <f>+'C.E PROG. I-II Y III'!AJ228</f>
        <v>0</v>
      </c>
      <c r="O221" s="515">
        <f>+N221/$R$373*100%</f>
        <v>0</v>
      </c>
      <c r="P221" s="516">
        <f>+'C.E PROG. I-II Y III'!AL228</f>
        <v>0</v>
      </c>
      <c r="Q221" s="515">
        <f>+P221/$R$373*100%</f>
        <v>0</v>
      </c>
      <c r="R221" s="516">
        <f t="shared" si="57"/>
        <v>0</v>
      </c>
      <c r="S221" s="515">
        <f t="shared" si="57"/>
        <v>0</v>
      </c>
      <c r="W221" s="9"/>
      <c r="Y221" s="172"/>
      <c r="AA221" s="172"/>
    </row>
    <row r="222" spans="1:27" ht="17.100000000000001" customHeight="1" x14ac:dyDescent="0.25">
      <c r="A222" s="64"/>
      <c r="B222" s="64"/>
      <c r="C222" s="530"/>
      <c r="D222" s="64"/>
      <c r="E222" s="64"/>
      <c r="F222" s="64"/>
      <c r="G222" s="530" t="s">
        <v>991</v>
      </c>
      <c r="H222" s="530"/>
      <c r="I222" s="486" t="s">
        <v>749</v>
      </c>
      <c r="J222" s="486"/>
      <c r="K222" s="536" t="s">
        <v>750</v>
      </c>
      <c r="L222" s="516"/>
      <c r="M222" s="525"/>
      <c r="N222" s="516"/>
      <c r="O222" s="525"/>
      <c r="P222" s="516"/>
      <c r="Q222" s="525"/>
      <c r="R222" s="524"/>
      <c r="S222" s="525"/>
      <c r="W222" s="9"/>
      <c r="Y222" s="172"/>
      <c r="AA222" s="172"/>
    </row>
    <row r="223" spans="1:27" ht="17.100000000000001" customHeight="1" x14ac:dyDescent="0.25">
      <c r="A223" s="64"/>
      <c r="B223" s="64"/>
      <c r="C223" s="530"/>
      <c r="D223" s="64"/>
      <c r="E223" s="64"/>
      <c r="F223" s="64"/>
      <c r="G223" s="530" t="s">
        <v>991</v>
      </c>
      <c r="H223" s="530"/>
      <c r="I223" s="530" t="s">
        <v>751</v>
      </c>
      <c r="J223" s="530"/>
      <c r="K223" s="313" t="s">
        <v>752</v>
      </c>
      <c r="L223" s="516">
        <f>+'C.E PROG. I-II Y III'!O230</f>
        <v>0</v>
      </c>
      <c r="M223" s="515">
        <f>+L223/$R$373*100%</f>
        <v>0</v>
      </c>
      <c r="N223" s="516">
        <f>+'C.E PROG. I-II Y III'!AJ230</f>
        <v>0</v>
      </c>
      <c r="O223" s="515">
        <f>+N223/$R$373*100%</f>
        <v>0</v>
      </c>
      <c r="P223" s="516">
        <f>+'C.E PROG. I-II Y III'!AL230</f>
        <v>4000000</v>
      </c>
      <c r="Q223" s="515">
        <f>+P223/$R$373*100%</f>
        <v>9.9465735937718743E-4</v>
      </c>
      <c r="R223" s="516">
        <f t="shared" ref="R223:S227" si="58">+L223+N223+P223</f>
        <v>4000000</v>
      </c>
      <c r="S223" s="515">
        <f t="shared" si="58"/>
        <v>9.9465735937718743E-4</v>
      </c>
      <c r="W223" s="9"/>
      <c r="Y223" s="172"/>
      <c r="AA223" s="172"/>
    </row>
    <row r="224" spans="1:27" ht="17.100000000000001" customHeight="1" x14ac:dyDescent="0.25">
      <c r="A224" s="64"/>
      <c r="B224" s="64"/>
      <c r="C224" s="530"/>
      <c r="D224" s="64"/>
      <c r="E224" s="64"/>
      <c r="F224" s="64"/>
      <c r="G224" s="530" t="s">
        <v>991</v>
      </c>
      <c r="H224" s="530"/>
      <c r="I224" s="530" t="s">
        <v>753</v>
      </c>
      <c r="J224" s="530"/>
      <c r="K224" s="313" t="s">
        <v>754</v>
      </c>
      <c r="L224" s="516">
        <f>+'C.E PROG. I-II Y III'!O231</f>
        <v>0</v>
      </c>
      <c r="M224" s="515">
        <f>+L224/$R$373*100%</f>
        <v>0</v>
      </c>
      <c r="N224" s="516">
        <f>+'C.E PROG. I-II Y III'!AJ231</f>
        <v>0</v>
      </c>
      <c r="O224" s="515">
        <f>+N224/$R$373*100%</f>
        <v>0</v>
      </c>
      <c r="P224" s="516">
        <f>+'C.E PROG. I-II Y III'!AL231</f>
        <v>0</v>
      </c>
      <c r="Q224" s="515">
        <f>+P224/$R$373*100%</f>
        <v>0</v>
      </c>
      <c r="R224" s="516">
        <f t="shared" si="58"/>
        <v>0</v>
      </c>
      <c r="S224" s="515">
        <f t="shared" si="58"/>
        <v>0</v>
      </c>
      <c r="W224" s="9"/>
      <c r="X224"/>
      <c r="Y224" s="172"/>
      <c r="AA224" s="172"/>
    </row>
    <row r="225" spans="1:27" ht="17.100000000000001" customHeight="1" x14ac:dyDescent="0.25">
      <c r="A225" s="64"/>
      <c r="B225" s="64"/>
      <c r="C225" s="530"/>
      <c r="D225" s="64"/>
      <c r="E225" s="64"/>
      <c r="F225" s="64"/>
      <c r="G225" s="530" t="s">
        <v>991</v>
      </c>
      <c r="H225" s="530"/>
      <c r="I225" s="530" t="s">
        <v>755</v>
      </c>
      <c r="J225" s="530"/>
      <c r="K225" s="313" t="s">
        <v>756</v>
      </c>
      <c r="L225" s="516">
        <f>+'C.E PROG. I-II Y III'!O232</f>
        <v>0</v>
      </c>
      <c r="M225" s="515">
        <f>+L225/$R$373*100%</f>
        <v>0</v>
      </c>
      <c r="N225" s="516">
        <f>+'C.E PROG. I-II Y III'!AJ232</f>
        <v>0</v>
      </c>
      <c r="O225" s="515">
        <f>+N225/$R$373*100%</f>
        <v>0</v>
      </c>
      <c r="P225" s="516">
        <f>+'C.E PROG. I-II Y III'!AL232</f>
        <v>0</v>
      </c>
      <c r="Q225" s="515">
        <f>+P225/$R$373*100%</f>
        <v>0</v>
      </c>
      <c r="R225" s="516">
        <f t="shared" si="58"/>
        <v>0</v>
      </c>
      <c r="S225" s="515">
        <f t="shared" si="58"/>
        <v>0</v>
      </c>
      <c r="W225" s="9"/>
      <c r="Y225" s="172"/>
      <c r="AA225" s="172"/>
    </row>
    <row r="226" spans="1:27" ht="17.100000000000001" customHeight="1" x14ac:dyDescent="0.25">
      <c r="A226" s="64"/>
      <c r="B226" s="64"/>
      <c r="C226" s="530"/>
      <c r="D226" s="64"/>
      <c r="E226" s="64"/>
      <c r="F226" s="64"/>
      <c r="G226" s="530" t="s">
        <v>991</v>
      </c>
      <c r="H226" s="530"/>
      <c r="I226" s="530" t="s">
        <v>757</v>
      </c>
      <c r="J226" s="530"/>
      <c r="K226" s="313" t="s">
        <v>758</v>
      </c>
      <c r="L226" s="516">
        <f>+'C.E PROG. I-II Y III'!O233</f>
        <v>0</v>
      </c>
      <c r="M226" s="515">
        <f>+L226/$R$373*100%</f>
        <v>0</v>
      </c>
      <c r="N226" s="516">
        <f>+'C.E PROG. I-II Y III'!AJ233</f>
        <v>0</v>
      </c>
      <c r="O226" s="515">
        <f>+N226/$R$373*100%</f>
        <v>0</v>
      </c>
      <c r="P226" s="516">
        <f>+'C.E PROG. I-II Y III'!AL233</f>
        <v>0</v>
      </c>
      <c r="Q226" s="515">
        <f>+P226/$R$373*100%</f>
        <v>0</v>
      </c>
      <c r="R226" s="516">
        <f t="shared" si="58"/>
        <v>0</v>
      </c>
      <c r="S226" s="515">
        <f t="shared" si="58"/>
        <v>0</v>
      </c>
      <c r="W226" s="9"/>
      <c r="Y226" s="172"/>
      <c r="AA226" s="172"/>
    </row>
    <row r="227" spans="1:27" ht="17.100000000000001" customHeight="1" x14ac:dyDescent="0.25">
      <c r="A227" s="64"/>
      <c r="B227" s="64"/>
      <c r="C227" s="530"/>
      <c r="D227" s="64"/>
      <c r="E227" s="64"/>
      <c r="F227" s="64"/>
      <c r="G227" s="530" t="s">
        <v>991</v>
      </c>
      <c r="H227" s="530"/>
      <c r="I227" s="530" t="s">
        <v>759</v>
      </c>
      <c r="J227" s="530"/>
      <c r="K227" s="313" t="s">
        <v>760</v>
      </c>
      <c r="L227" s="516">
        <f>+'C.E PROG. I-II Y III'!O234</f>
        <v>3550000</v>
      </c>
      <c r="M227" s="515">
        <f>+L227/$R$373*100%</f>
        <v>8.8275840644725387E-4</v>
      </c>
      <c r="N227" s="516">
        <f>+'C.E PROG. I-II Y III'!AJ234</f>
        <v>1439000</v>
      </c>
      <c r="O227" s="515">
        <f>+N227/$R$373*100%</f>
        <v>3.5782798503594318E-4</v>
      </c>
      <c r="P227" s="516">
        <f>+'C.E PROG. I-II Y III'!AL234</f>
        <v>0</v>
      </c>
      <c r="Q227" s="515">
        <f>+P227/$R$373*100%</f>
        <v>0</v>
      </c>
      <c r="R227" s="516">
        <f t="shared" si="58"/>
        <v>4989000</v>
      </c>
      <c r="S227" s="515">
        <f t="shared" si="58"/>
        <v>1.2405863914831971E-3</v>
      </c>
      <c r="W227" s="9"/>
      <c r="Y227" s="172"/>
      <c r="AA227" s="172"/>
    </row>
    <row r="228" spans="1:27" ht="17.100000000000001" customHeight="1" x14ac:dyDescent="0.25">
      <c r="A228" s="64"/>
      <c r="B228" s="64"/>
      <c r="C228" s="530"/>
      <c r="D228" s="64"/>
      <c r="E228" s="64"/>
      <c r="F228" s="64"/>
      <c r="G228" s="530" t="s">
        <v>991</v>
      </c>
      <c r="H228" s="530"/>
      <c r="I228" s="486" t="s">
        <v>761</v>
      </c>
      <c r="J228" s="486"/>
      <c r="K228" s="536" t="s">
        <v>762</v>
      </c>
      <c r="L228" s="516"/>
      <c r="M228" s="525"/>
      <c r="N228" s="516"/>
      <c r="O228" s="525"/>
      <c r="P228" s="516"/>
      <c r="Q228" s="525"/>
      <c r="R228" s="524"/>
      <c r="S228" s="525"/>
      <c r="W228" s="9"/>
      <c r="X228"/>
      <c r="Y228" s="172"/>
      <c r="AA228" s="172"/>
    </row>
    <row r="229" spans="1:27" ht="17.100000000000001" customHeight="1" x14ac:dyDescent="0.25">
      <c r="A229" s="64"/>
      <c r="B229" s="64"/>
      <c r="C229" s="530"/>
      <c r="D229" s="64" t="s">
        <v>14</v>
      </c>
      <c r="E229" s="64"/>
      <c r="F229" s="64"/>
      <c r="G229" s="530" t="s">
        <v>991</v>
      </c>
      <c r="H229" s="530"/>
      <c r="I229" s="530" t="s">
        <v>763</v>
      </c>
      <c r="J229" s="530"/>
      <c r="K229" s="313" t="s">
        <v>764</v>
      </c>
      <c r="L229" s="516">
        <f>+'C.E PROG. I-II Y III'!O236</f>
        <v>0</v>
      </c>
      <c r="M229" s="515">
        <f>+L229/$R$373*100%</f>
        <v>0</v>
      </c>
      <c r="N229" s="516">
        <f>+'C.E PROG. I-II Y III'!AJ236</f>
        <v>0</v>
      </c>
      <c r="O229" s="515">
        <f>+N229/$R$373*100%</f>
        <v>0</v>
      </c>
      <c r="P229" s="516">
        <f>+'C.E PROG. I-II Y III'!AL236</f>
        <v>0</v>
      </c>
      <c r="Q229" s="515">
        <f>+P229/$R$373*100%</f>
        <v>0</v>
      </c>
      <c r="R229" s="516">
        <f t="shared" ref="R229:S232" si="59">+L229+N229+P229</f>
        <v>0</v>
      </c>
      <c r="S229" s="515">
        <f t="shared" si="59"/>
        <v>0</v>
      </c>
      <c r="W229" s="9"/>
      <c r="Y229" s="172"/>
      <c r="AA229" s="172"/>
    </row>
    <row r="230" spans="1:27" ht="17.100000000000001" customHeight="1" x14ac:dyDescent="0.25">
      <c r="A230" s="64"/>
      <c r="B230" s="64"/>
      <c r="C230" s="530"/>
      <c r="D230" s="64"/>
      <c r="E230" s="64"/>
      <c r="F230" s="64"/>
      <c r="G230" s="530" t="s">
        <v>991</v>
      </c>
      <c r="H230" s="530"/>
      <c r="I230" s="530" t="s">
        <v>765</v>
      </c>
      <c r="J230" s="530"/>
      <c r="K230" s="313" t="s">
        <v>766</v>
      </c>
      <c r="L230" s="516">
        <f>+'C.E PROG. I-II Y III'!O237</f>
        <v>0</v>
      </c>
      <c r="M230" s="515">
        <f>+L230/$R$373*100%</f>
        <v>0</v>
      </c>
      <c r="N230" s="516">
        <f>+'C.E PROG. I-II Y III'!AJ237</f>
        <v>0</v>
      </c>
      <c r="O230" s="515">
        <f>+N230/$R$373*100%</f>
        <v>0</v>
      </c>
      <c r="P230" s="516">
        <f>+'C.E PROG. I-II Y III'!AL237</f>
        <v>0</v>
      </c>
      <c r="Q230" s="515">
        <f>+P230/$R$373*100%</f>
        <v>0</v>
      </c>
      <c r="R230" s="516">
        <f t="shared" si="59"/>
        <v>0</v>
      </c>
      <c r="S230" s="515">
        <f t="shared" si="59"/>
        <v>0</v>
      </c>
      <c r="W230" s="9"/>
      <c r="Y230" s="172"/>
      <c r="AA230" s="172"/>
    </row>
    <row r="231" spans="1:27" ht="17.100000000000001" customHeight="1" x14ac:dyDescent="0.25">
      <c r="A231" s="64"/>
      <c r="B231" s="64"/>
      <c r="C231" s="530"/>
      <c r="D231" s="64"/>
      <c r="E231" s="64"/>
      <c r="F231" s="64"/>
      <c r="G231" s="530" t="s">
        <v>991</v>
      </c>
      <c r="H231" s="530"/>
      <c r="I231" s="530" t="s">
        <v>767</v>
      </c>
      <c r="J231" s="530"/>
      <c r="K231" s="313" t="s">
        <v>768</v>
      </c>
      <c r="L231" s="516">
        <f>+'C.E PROG. I-II Y III'!O238</f>
        <v>0</v>
      </c>
      <c r="M231" s="515">
        <f>+L231/$R$373*100%</f>
        <v>0</v>
      </c>
      <c r="N231" s="516">
        <f>+'C.E PROG. I-II Y III'!AJ238</f>
        <v>0</v>
      </c>
      <c r="O231" s="515">
        <f>+N231/$R$373*100%</f>
        <v>0</v>
      </c>
      <c r="P231" s="516">
        <f>+'C.E PROG. I-II Y III'!AL238</f>
        <v>0</v>
      </c>
      <c r="Q231" s="515">
        <f>+P231/$R$373*100%</f>
        <v>0</v>
      </c>
      <c r="R231" s="516">
        <f t="shared" si="59"/>
        <v>0</v>
      </c>
      <c r="S231" s="515">
        <f t="shared" si="59"/>
        <v>0</v>
      </c>
      <c r="W231" s="9"/>
      <c r="Y231" s="172"/>
      <c r="AA231" s="172"/>
    </row>
    <row r="232" spans="1:27" ht="17.100000000000001" customHeight="1" x14ac:dyDescent="0.25">
      <c r="A232" s="64"/>
      <c r="B232" s="64"/>
      <c r="C232" s="530"/>
      <c r="D232" s="64"/>
      <c r="E232" s="64"/>
      <c r="F232" s="64"/>
      <c r="G232" s="530" t="s">
        <v>991</v>
      </c>
      <c r="H232" s="530"/>
      <c r="I232" s="530" t="s">
        <v>769</v>
      </c>
      <c r="J232" s="530"/>
      <c r="K232" s="313" t="s">
        <v>770</v>
      </c>
      <c r="L232" s="516">
        <f>+'C.E PROG. I-II Y III'!O239</f>
        <v>0</v>
      </c>
      <c r="M232" s="515">
        <f>+L232/$R$373*100%</f>
        <v>0</v>
      </c>
      <c r="N232" s="516">
        <f>+'C.E PROG. I-II Y III'!AJ239</f>
        <v>0</v>
      </c>
      <c r="O232" s="515">
        <f>+N232/$R$373*100%</f>
        <v>0</v>
      </c>
      <c r="P232" s="516">
        <f>+'C.E PROG. I-II Y III'!AL239</f>
        <v>0</v>
      </c>
      <c r="Q232" s="515">
        <f>+P232/$R$373*100%</f>
        <v>0</v>
      </c>
      <c r="R232" s="516">
        <f t="shared" si="59"/>
        <v>0</v>
      </c>
      <c r="S232" s="515">
        <f t="shared" si="59"/>
        <v>0</v>
      </c>
      <c r="W232" s="9"/>
      <c r="X232"/>
      <c r="Y232" s="172"/>
      <c r="AA232" s="172"/>
    </row>
    <row r="233" spans="1:27" ht="17.100000000000001" customHeight="1" x14ac:dyDescent="0.25">
      <c r="A233" s="64"/>
      <c r="B233" s="64"/>
      <c r="C233" s="530"/>
      <c r="D233" s="64"/>
      <c r="E233" s="64"/>
      <c r="F233" s="64"/>
      <c r="G233" s="530" t="s">
        <v>991</v>
      </c>
      <c r="H233" s="530"/>
      <c r="I233" s="486" t="s">
        <v>771</v>
      </c>
      <c r="J233" s="486"/>
      <c r="K233" s="536" t="s">
        <v>772</v>
      </c>
      <c r="L233" s="516"/>
      <c r="M233" s="525"/>
      <c r="N233" s="516"/>
      <c r="O233" s="525"/>
      <c r="P233" s="516"/>
      <c r="Q233" s="525"/>
      <c r="R233" s="524"/>
      <c r="S233" s="525"/>
      <c r="W233" s="9"/>
      <c r="Y233" s="172"/>
      <c r="AA233" s="172"/>
    </row>
    <row r="234" spans="1:27" ht="17.100000000000001" customHeight="1" x14ac:dyDescent="0.25">
      <c r="A234" s="64"/>
      <c r="B234" s="64"/>
      <c r="C234" s="530"/>
      <c r="D234" s="64" t="s">
        <v>14</v>
      </c>
      <c r="E234" s="64"/>
      <c r="F234" s="64"/>
      <c r="G234" s="530" t="s">
        <v>991</v>
      </c>
      <c r="H234" s="530"/>
      <c r="I234" s="530" t="s">
        <v>773</v>
      </c>
      <c r="J234" s="530"/>
      <c r="K234" s="313" t="s">
        <v>774</v>
      </c>
      <c r="L234" s="516">
        <f>+'C.E PROG. I-II Y III'!O241</f>
        <v>0</v>
      </c>
      <c r="M234" s="515">
        <f>+L234/$R$373*100%</f>
        <v>0</v>
      </c>
      <c r="N234" s="516">
        <f>+'C.E PROG. I-II Y III'!AJ241</f>
        <v>0</v>
      </c>
      <c r="O234" s="515">
        <f>+N234/$R$373*100%</f>
        <v>0</v>
      </c>
      <c r="P234" s="516">
        <f>+'C.E PROG. I-II Y III'!AL241</f>
        <v>0</v>
      </c>
      <c r="Q234" s="515">
        <f>+P234/$R$373*100%</f>
        <v>0</v>
      </c>
      <c r="R234" s="516">
        <f>+L234+N234+P234</f>
        <v>0</v>
      </c>
      <c r="S234" s="515">
        <f>+M234+O234+Q234</f>
        <v>0</v>
      </c>
      <c r="W234" s="9"/>
      <c r="Y234" s="172"/>
      <c r="AA234" s="172"/>
    </row>
    <row r="235" spans="1:27" ht="17.100000000000001" customHeight="1" x14ac:dyDescent="0.25">
      <c r="A235" s="64"/>
      <c r="B235" s="64"/>
      <c r="C235" s="530"/>
      <c r="D235" s="64"/>
      <c r="E235" s="64"/>
      <c r="F235" s="64"/>
      <c r="G235" s="530" t="s">
        <v>991</v>
      </c>
      <c r="H235" s="530"/>
      <c r="I235" s="486" t="s">
        <v>775</v>
      </c>
      <c r="J235" s="486"/>
      <c r="K235" s="536" t="s">
        <v>776</v>
      </c>
      <c r="L235" s="516"/>
      <c r="M235" s="525"/>
      <c r="N235" s="516"/>
      <c r="O235" s="525"/>
      <c r="P235" s="516"/>
      <c r="Q235" s="525"/>
      <c r="R235" s="524"/>
      <c r="S235" s="525"/>
      <c r="W235" s="9"/>
      <c r="Y235" s="172"/>
      <c r="AA235" s="172"/>
    </row>
    <row r="236" spans="1:27" ht="17.100000000000001" customHeight="1" x14ac:dyDescent="0.25">
      <c r="A236" s="64"/>
      <c r="B236" s="64"/>
      <c r="C236" s="530"/>
      <c r="D236" s="64"/>
      <c r="E236" s="64"/>
      <c r="F236" s="64"/>
      <c r="G236" s="530" t="s">
        <v>991</v>
      </c>
      <c r="H236" s="530"/>
      <c r="I236" s="530" t="s">
        <v>777</v>
      </c>
      <c r="J236" s="530"/>
      <c r="K236" s="313" t="s">
        <v>778</v>
      </c>
      <c r="L236" s="516">
        <f>+'C.E PROG. I-II Y III'!O243</f>
        <v>0</v>
      </c>
      <c r="M236" s="515">
        <f>+L236/$R$373*100%</f>
        <v>0</v>
      </c>
      <c r="N236" s="516">
        <f>+'C.E PROG. I-II Y III'!AJ243</f>
        <v>0</v>
      </c>
      <c r="O236" s="515">
        <f>+N236/$R$373*100%</f>
        <v>0</v>
      </c>
      <c r="P236" s="516">
        <f>+'C.E PROG. I-II Y III'!AL243</f>
        <v>0</v>
      </c>
      <c r="Q236" s="515">
        <f>+P236/$R$373*100%</f>
        <v>0</v>
      </c>
      <c r="R236" s="516">
        <f>+L236+N236+P236</f>
        <v>0</v>
      </c>
      <c r="S236" s="515">
        <f>+M236+O236+Q236</f>
        <v>0</v>
      </c>
      <c r="W236" s="9"/>
      <c r="X236"/>
      <c r="Y236" s="172"/>
      <c r="AA236" s="172"/>
    </row>
    <row r="237" spans="1:27" ht="17.100000000000001" customHeight="1" x14ac:dyDescent="0.25">
      <c r="A237" s="64"/>
      <c r="B237" s="64"/>
      <c r="C237" s="530"/>
      <c r="D237" s="64"/>
      <c r="E237" s="64"/>
      <c r="F237" s="64"/>
      <c r="G237" s="530" t="s">
        <v>991</v>
      </c>
      <c r="H237" s="530"/>
      <c r="I237" s="530" t="s">
        <v>779</v>
      </c>
      <c r="J237" s="530"/>
      <c r="K237" s="313" t="s">
        <v>780</v>
      </c>
      <c r="L237" s="516">
        <f>+'C.E PROG. I-II Y III'!O244</f>
        <v>355000</v>
      </c>
      <c r="M237" s="515">
        <f>+L237/$R$373*100%</f>
        <v>8.8275840644725384E-5</v>
      </c>
      <c r="N237" s="516">
        <f>+'C.E PROG. I-II Y III'!AJ244</f>
        <v>0</v>
      </c>
      <c r="O237" s="515">
        <f>+N237/$R$373*100%</f>
        <v>0</v>
      </c>
      <c r="P237" s="516">
        <f>+'C.E PROG. I-II Y III'!AL244</f>
        <v>0</v>
      </c>
      <c r="Q237" s="515">
        <f>+P237/$R$373*100%</f>
        <v>0</v>
      </c>
      <c r="R237" s="516">
        <f>+L237+N237+P237</f>
        <v>355000</v>
      </c>
      <c r="S237" s="515">
        <f>+M237+O237+Q237</f>
        <v>8.8275840644725384E-5</v>
      </c>
      <c r="W237" s="9"/>
      <c r="Y237" s="172"/>
      <c r="AA237" s="172"/>
    </row>
    <row r="238" spans="1:27" ht="17.100000000000001" customHeight="1" x14ac:dyDescent="0.25">
      <c r="A238" s="64"/>
      <c r="B238" s="64"/>
      <c r="C238" s="530"/>
      <c r="D238" s="64"/>
      <c r="E238" s="64"/>
      <c r="F238" s="64"/>
      <c r="G238" s="530" t="s">
        <v>14</v>
      </c>
      <c r="H238" s="530"/>
      <c r="I238" s="530"/>
      <c r="J238" s="530"/>
      <c r="K238" s="526"/>
      <c r="L238" s="516"/>
      <c r="M238" s="515"/>
      <c r="N238" s="516"/>
      <c r="O238" s="515"/>
      <c r="P238" s="516"/>
      <c r="Q238" s="515"/>
      <c r="R238" s="516"/>
      <c r="S238" s="515"/>
      <c r="W238" s="9"/>
      <c r="Y238" s="172"/>
      <c r="AA238" s="172"/>
    </row>
    <row r="239" spans="1:27" ht="17.100000000000001" customHeight="1" x14ac:dyDescent="0.25">
      <c r="A239" s="64"/>
      <c r="B239" s="64"/>
      <c r="C239" s="530" t="s">
        <v>993</v>
      </c>
      <c r="D239" s="64" t="s">
        <v>994</v>
      </c>
      <c r="E239" s="64"/>
      <c r="F239" s="64"/>
      <c r="G239" s="530"/>
      <c r="H239" s="530"/>
      <c r="I239" s="530"/>
      <c r="J239" s="530"/>
      <c r="K239" s="526"/>
      <c r="L239" s="524">
        <f>SUM(L241:L242)</f>
        <v>0</v>
      </c>
      <c r="M239" s="525">
        <f>SUM(M241:M242)</f>
        <v>0</v>
      </c>
      <c r="N239" s="524">
        <f t="shared" ref="N239:S239" si="60">SUM(N241:N242)</f>
        <v>0</v>
      </c>
      <c r="O239" s="525">
        <f t="shared" si="60"/>
        <v>0</v>
      </c>
      <c r="P239" s="524">
        <f t="shared" si="60"/>
        <v>0</v>
      </c>
      <c r="Q239" s="525">
        <f t="shared" si="60"/>
        <v>0</v>
      </c>
      <c r="R239" s="524">
        <f t="shared" si="60"/>
        <v>0</v>
      </c>
      <c r="S239" s="525">
        <f t="shared" si="60"/>
        <v>0</v>
      </c>
      <c r="W239" s="9"/>
      <c r="Y239" s="172"/>
      <c r="AA239" s="172"/>
    </row>
    <row r="240" spans="1:27" ht="17.100000000000001" customHeight="1" x14ac:dyDescent="0.25">
      <c r="A240" s="64"/>
      <c r="B240" s="64"/>
      <c r="C240" s="64"/>
      <c r="D240" s="64"/>
      <c r="E240" s="64"/>
      <c r="F240" s="64"/>
      <c r="G240" s="486" t="s">
        <v>993</v>
      </c>
      <c r="H240" s="486"/>
      <c r="I240" s="486" t="s">
        <v>781</v>
      </c>
      <c r="J240" s="486"/>
      <c r="K240" s="536" t="s">
        <v>782</v>
      </c>
      <c r="L240" s="524"/>
      <c r="M240" s="525"/>
      <c r="N240" s="524"/>
      <c r="O240" s="525"/>
      <c r="P240" s="524"/>
      <c r="Q240" s="525"/>
      <c r="R240" s="524"/>
      <c r="S240" s="525"/>
      <c r="W240" s="9"/>
      <c r="Y240" s="172"/>
      <c r="AA240" s="172"/>
    </row>
    <row r="241" spans="1:27" ht="17.100000000000001" customHeight="1" x14ac:dyDescent="0.25">
      <c r="A241" s="64"/>
      <c r="B241" s="64"/>
      <c r="C241" s="64"/>
      <c r="D241" s="64" t="s">
        <v>14</v>
      </c>
      <c r="E241" s="64"/>
      <c r="F241" s="64"/>
      <c r="G241" s="530" t="s">
        <v>993</v>
      </c>
      <c r="H241" s="530"/>
      <c r="I241" s="530" t="s">
        <v>783</v>
      </c>
      <c r="J241" s="530"/>
      <c r="K241" s="526" t="s">
        <v>784</v>
      </c>
      <c r="L241" s="516">
        <f>+'C.E PROG. I-II Y III'!O247</f>
        <v>0</v>
      </c>
      <c r="M241" s="515">
        <f>+L241/$R$373*100%</f>
        <v>0</v>
      </c>
      <c r="N241" s="516">
        <f>+'C.E PROG. I-II Y III'!AJ247</f>
        <v>0</v>
      </c>
      <c r="O241" s="515">
        <f>+N241/$R$373*100%</f>
        <v>0</v>
      </c>
      <c r="P241" s="516">
        <f>+'C.E PROG. I-II Y III'!AL247</f>
        <v>0</v>
      </c>
      <c r="Q241" s="515">
        <f>+P241/$R$373*100%</f>
        <v>0</v>
      </c>
      <c r="R241" s="516">
        <f>+L241+N241+P241</f>
        <v>0</v>
      </c>
      <c r="S241" s="515">
        <f>+M241+O241+Q241</f>
        <v>0</v>
      </c>
      <c r="W241" s="9"/>
      <c r="X241"/>
      <c r="Y241" s="172"/>
      <c r="AA241" s="172"/>
    </row>
    <row r="242" spans="1:27" ht="17.100000000000001" customHeight="1" x14ac:dyDescent="0.25">
      <c r="A242" s="64"/>
      <c r="B242" s="64"/>
      <c r="C242" s="64"/>
      <c r="D242" s="64" t="s">
        <v>14</v>
      </c>
      <c r="E242" s="64"/>
      <c r="F242" s="64"/>
      <c r="G242" s="530" t="s">
        <v>993</v>
      </c>
      <c r="H242" s="530"/>
      <c r="I242" s="530" t="s">
        <v>785</v>
      </c>
      <c r="J242" s="530"/>
      <c r="K242" s="526" t="s">
        <v>786</v>
      </c>
      <c r="L242" s="516">
        <f>+'C.E PROG. I-II Y III'!O248</f>
        <v>0</v>
      </c>
      <c r="M242" s="515">
        <f>+L242/$R$373*100%</f>
        <v>0</v>
      </c>
      <c r="N242" s="516">
        <f>+'C.E PROG. I-II Y III'!AJ248</f>
        <v>0</v>
      </c>
      <c r="O242" s="515">
        <f>+N242/$R$373*100%</f>
        <v>0</v>
      </c>
      <c r="P242" s="516">
        <f>+'C.E PROG. I-II Y III'!AL248</f>
        <v>0</v>
      </c>
      <c r="Q242" s="515">
        <f>+P242/$R$373*100%</f>
        <v>0</v>
      </c>
      <c r="R242" s="516">
        <f>+L242+N242+P242</f>
        <v>0</v>
      </c>
      <c r="S242" s="515">
        <f>+M242+O242+Q242</f>
        <v>0</v>
      </c>
      <c r="W242" s="9"/>
      <c r="Y242" s="172"/>
      <c r="AA242" s="172"/>
    </row>
    <row r="243" spans="1:27" ht="17.100000000000001" customHeight="1" thickBot="1" x14ac:dyDescent="0.3">
      <c r="A243" s="64"/>
      <c r="B243" s="64"/>
      <c r="C243" s="64"/>
      <c r="D243" s="64"/>
      <c r="E243" s="64"/>
      <c r="F243" s="64"/>
      <c r="G243" s="530"/>
      <c r="H243" s="530"/>
      <c r="I243" s="530"/>
      <c r="J243" s="530"/>
      <c r="K243" s="526"/>
      <c r="L243" s="516"/>
      <c r="M243" s="515"/>
      <c r="N243" s="516"/>
      <c r="O243" s="515"/>
      <c r="P243" s="516"/>
      <c r="Q243" s="515"/>
      <c r="R243" s="516"/>
      <c r="S243" s="515"/>
      <c r="W243" s="9"/>
      <c r="Y243" s="172"/>
      <c r="AA243" s="172"/>
    </row>
    <row r="244" spans="1:27" ht="17.100000000000001" customHeight="1" thickBot="1" x14ac:dyDescent="0.3">
      <c r="A244" s="517" t="s">
        <v>995</v>
      </c>
      <c r="B244" s="518" t="s">
        <v>996</v>
      </c>
      <c r="C244" s="518"/>
      <c r="D244" s="518"/>
      <c r="E244" s="518"/>
      <c r="F244" s="537"/>
      <c r="G244" s="518"/>
      <c r="H244" s="518"/>
      <c r="I244" s="537"/>
      <c r="J244" s="537"/>
      <c r="K244" s="537"/>
      <c r="L244" s="520">
        <f>+L246+L258+L286</f>
        <v>45255000</v>
      </c>
      <c r="M244" s="521">
        <f>+M246+M258+M286</f>
        <v>1.1253304699653653E-2</v>
      </c>
      <c r="N244" s="520">
        <f t="shared" ref="N244:S244" si="61">+N246+N258+N286</f>
        <v>8671900</v>
      </c>
      <c r="O244" s="521">
        <f t="shared" si="61"/>
        <v>2.1563922886957579E-3</v>
      </c>
      <c r="P244" s="520">
        <f t="shared" si="61"/>
        <v>1881361415.4087145</v>
      </c>
      <c r="Q244" s="521">
        <f t="shared" si="61"/>
        <v>0.46782749437113991</v>
      </c>
      <c r="R244" s="520">
        <f t="shared" si="61"/>
        <v>1935288315.4087145</v>
      </c>
      <c r="S244" s="521">
        <f t="shared" si="61"/>
        <v>0.48123719135948934</v>
      </c>
      <c r="U244" s="32"/>
      <c r="W244" s="9"/>
      <c r="Y244" s="172"/>
      <c r="AA244" s="172"/>
    </row>
    <row r="245" spans="1:27" ht="17.100000000000001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486">
        <v>5</v>
      </c>
      <c r="J245" s="486"/>
      <c r="K245" s="529" t="s">
        <v>194</v>
      </c>
      <c r="L245" s="516"/>
      <c r="M245" s="515"/>
      <c r="N245" s="516"/>
      <c r="O245" s="515"/>
      <c r="P245" s="516"/>
      <c r="Q245" s="515"/>
      <c r="R245" s="516"/>
      <c r="S245" s="515"/>
      <c r="W245" s="9"/>
      <c r="X245"/>
      <c r="Y245" s="172"/>
      <c r="AA245" s="172"/>
    </row>
    <row r="246" spans="1:27" ht="17.100000000000001" customHeight="1" x14ac:dyDescent="0.25">
      <c r="A246" s="64"/>
      <c r="B246" s="486" t="s">
        <v>997</v>
      </c>
      <c r="C246" s="522" t="s">
        <v>998</v>
      </c>
      <c r="D246" s="64"/>
      <c r="E246" s="64"/>
      <c r="F246" s="64"/>
      <c r="G246" s="486" t="s">
        <v>14</v>
      </c>
      <c r="H246" s="486"/>
      <c r="I246" s="64"/>
      <c r="J246" s="64"/>
      <c r="K246" s="64"/>
      <c r="L246" s="527">
        <f>+L248+L249+L254+L255+L256</f>
        <v>0</v>
      </c>
      <c r="M246" s="528">
        <f>+M248+M249+M254+M255+M256</f>
        <v>0</v>
      </c>
      <c r="N246" s="527">
        <f t="shared" ref="N246:S246" si="62">+N248+N249+N254+N255+N256</f>
        <v>0</v>
      </c>
      <c r="O246" s="528">
        <f t="shared" si="62"/>
        <v>0</v>
      </c>
      <c r="P246" s="527">
        <f t="shared" si="62"/>
        <v>1870268935.9387145</v>
      </c>
      <c r="Q246" s="528">
        <f t="shared" si="62"/>
        <v>0.46506919028649596</v>
      </c>
      <c r="R246" s="527">
        <f t="shared" si="62"/>
        <v>1870268935.9387145</v>
      </c>
      <c r="S246" s="528">
        <f t="shared" si="62"/>
        <v>0.46506919028649596</v>
      </c>
      <c r="W246" s="9"/>
      <c r="Y246" s="172"/>
      <c r="AA246" s="172"/>
    </row>
    <row r="247" spans="1:27" ht="17.100000000000001" customHeight="1" x14ac:dyDescent="0.25">
      <c r="A247" s="64"/>
      <c r="B247" s="486"/>
      <c r="C247" s="522"/>
      <c r="D247" s="64"/>
      <c r="E247" s="64"/>
      <c r="F247" s="64"/>
      <c r="G247" s="486"/>
      <c r="H247" s="486"/>
      <c r="I247" s="486" t="s">
        <v>787</v>
      </c>
      <c r="J247" s="486"/>
      <c r="K247" s="529" t="s">
        <v>788</v>
      </c>
      <c r="L247" s="527"/>
      <c r="M247" s="528"/>
      <c r="N247" s="527"/>
      <c r="O247" s="528"/>
      <c r="P247" s="527"/>
      <c r="Q247" s="528"/>
      <c r="R247" s="527"/>
      <c r="S247" s="528"/>
      <c r="W247" s="9"/>
      <c r="Y247" s="172"/>
      <c r="AA247" s="172"/>
    </row>
    <row r="248" spans="1:27" ht="17.100000000000001" customHeight="1" x14ac:dyDescent="0.25">
      <c r="A248" s="64"/>
      <c r="B248" s="538"/>
      <c r="C248" s="530" t="s">
        <v>999</v>
      </c>
      <c r="D248" s="64" t="s">
        <v>1000</v>
      </c>
      <c r="E248" s="64"/>
      <c r="F248" s="64"/>
      <c r="G248" s="530" t="s">
        <v>999</v>
      </c>
      <c r="H248" s="530"/>
      <c r="I248" s="530" t="s">
        <v>789</v>
      </c>
      <c r="J248" s="530"/>
      <c r="K248" s="526" t="s">
        <v>790</v>
      </c>
      <c r="L248" s="516">
        <f>+'C.E PROG. I-II Y III'!O255</f>
        <v>0</v>
      </c>
      <c r="M248" s="515">
        <f>+L248/$R$373*100%</f>
        <v>0</v>
      </c>
      <c r="N248" s="516">
        <f>+'C.E PROG. I-II Y III'!AJ255</f>
        <v>0</v>
      </c>
      <c r="O248" s="515">
        <f>+N248/$R$373*100%</f>
        <v>0</v>
      </c>
      <c r="P248" s="516">
        <f>+'C.E PROG. I-II Y III'!AL255</f>
        <v>0</v>
      </c>
      <c r="Q248" s="515">
        <f>+P248/$R$373*100%</f>
        <v>0</v>
      </c>
      <c r="R248" s="516">
        <f t="shared" ref="R248:S256" si="63">+L248+N248+P248</f>
        <v>0</v>
      </c>
      <c r="S248" s="515">
        <f t="shared" si="63"/>
        <v>0</v>
      </c>
      <c r="W248" s="9"/>
      <c r="Y248" s="172"/>
      <c r="AA248" s="172"/>
    </row>
    <row r="249" spans="1:27" ht="17.100000000000001" customHeight="1" x14ac:dyDescent="0.25">
      <c r="A249" s="64"/>
      <c r="B249" s="538"/>
      <c r="C249" s="530" t="s">
        <v>1001</v>
      </c>
      <c r="D249" s="64" t="s">
        <v>1002</v>
      </c>
      <c r="E249" s="64"/>
      <c r="F249" s="64"/>
      <c r="G249" s="530"/>
      <c r="H249" s="530"/>
      <c r="I249" s="530"/>
      <c r="J249" s="530"/>
      <c r="K249" s="526"/>
      <c r="L249" s="524">
        <f>SUM(L250:L253)</f>
        <v>0</v>
      </c>
      <c r="M249" s="525">
        <f>SUM(M250:M253)</f>
        <v>0</v>
      </c>
      <c r="N249" s="524">
        <f t="shared" ref="N249:S249" si="64">SUM(N250:N253)</f>
        <v>0</v>
      </c>
      <c r="O249" s="525">
        <f t="shared" si="64"/>
        <v>0</v>
      </c>
      <c r="P249" s="524">
        <f t="shared" si="64"/>
        <v>1702059938.4539521</v>
      </c>
      <c r="Q249" s="525">
        <f t="shared" si="64"/>
        <v>0.42324161097107654</v>
      </c>
      <c r="R249" s="524">
        <f t="shared" si="64"/>
        <v>1702059938.4539521</v>
      </c>
      <c r="S249" s="525">
        <f t="shared" si="64"/>
        <v>0.42324161097107654</v>
      </c>
      <c r="W249" s="9"/>
      <c r="Y249" s="172"/>
      <c r="AA249" s="172"/>
    </row>
    <row r="250" spans="1:27" ht="17.100000000000001" customHeight="1" x14ac:dyDescent="0.25">
      <c r="A250" s="64"/>
      <c r="B250" s="538"/>
      <c r="C250" s="64"/>
      <c r="D250" s="64"/>
      <c r="E250" s="64"/>
      <c r="F250" s="64"/>
      <c r="G250" s="530" t="s">
        <v>1001</v>
      </c>
      <c r="H250" s="530"/>
      <c r="I250" s="530" t="s">
        <v>791</v>
      </c>
      <c r="J250" s="530"/>
      <c r="K250" s="526" t="s">
        <v>792</v>
      </c>
      <c r="L250" s="516">
        <f>+'C.E PROG. I-II Y III'!O257</f>
        <v>0</v>
      </c>
      <c r="M250" s="515">
        <f t="shared" ref="M250:M256" si="65">+L250/$R$373*100%</f>
        <v>0</v>
      </c>
      <c r="N250" s="516">
        <f>+'C.E PROG. I-II Y III'!AJ257</f>
        <v>0</v>
      </c>
      <c r="O250" s="515">
        <f t="shared" ref="O250:O256" si="66">+N250/$R$373*100%</f>
        <v>0</v>
      </c>
      <c r="P250" s="516">
        <f>+'C.E PROG. I-II Y III'!AL257</f>
        <v>1702059938.4539521</v>
      </c>
      <c r="Q250" s="515">
        <f t="shared" ref="Q250:Q256" si="67">+P250/$R$373*100%</f>
        <v>0.42324161097107654</v>
      </c>
      <c r="R250" s="516">
        <f t="shared" si="63"/>
        <v>1702059938.4539521</v>
      </c>
      <c r="S250" s="515">
        <f t="shared" si="63"/>
        <v>0.42324161097107654</v>
      </c>
      <c r="W250" s="9"/>
      <c r="X250"/>
      <c r="Y250" s="172"/>
      <c r="AA250" s="172"/>
    </row>
    <row r="251" spans="1:27" ht="17.100000000000001" customHeight="1" x14ac:dyDescent="0.25">
      <c r="A251" s="64"/>
      <c r="B251" s="538"/>
      <c r="C251" s="64"/>
      <c r="D251" s="64"/>
      <c r="E251" s="64"/>
      <c r="F251" s="64"/>
      <c r="G251" s="530" t="s">
        <v>1001</v>
      </c>
      <c r="H251" s="530"/>
      <c r="I251" s="530" t="s">
        <v>793</v>
      </c>
      <c r="J251" s="530"/>
      <c r="K251" s="526" t="s">
        <v>794</v>
      </c>
      <c r="L251" s="516">
        <f>+'C.E PROG. I-II Y III'!O258</f>
        <v>0</v>
      </c>
      <c r="M251" s="515">
        <f t="shared" si="65"/>
        <v>0</v>
      </c>
      <c r="N251" s="516">
        <f>+'C.E PROG. I-II Y III'!AJ258</f>
        <v>0</v>
      </c>
      <c r="O251" s="515">
        <f t="shared" si="66"/>
        <v>0</v>
      </c>
      <c r="P251" s="516">
        <f>+'C.E PROG. I-II Y III'!AL258</f>
        <v>0</v>
      </c>
      <c r="Q251" s="515">
        <f t="shared" si="67"/>
        <v>0</v>
      </c>
      <c r="R251" s="516">
        <f t="shared" si="63"/>
        <v>0</v>
      </c>
      <c r="S251" s="515">
        <f t="shared" si="63"/>
        <v>0</v>
      </c>
      <c r="W251" s="9"/>
      <c r="Y251" s="172"/>
      <c r="AA251" s="172"/>
    </row>
    <row r="252" spans="1:27" ht="17.100000000000001" customHeight="1" x14ac:dyDescent="0.25">
      <c r="A252" s="64"/>
      <c r="B252" s="64"/>
      <c r="C252" s="64"/>
      <c r="D252" s="64"/>
      <c r="E252" s="64"/>
      <c r="F252" s="64"/>
      <c r="G252" s="530" t="s">
        <v>1001</v>
      </c>
      <c r="H252" s="530"/>
      <c r="I252" s="530" t="s">
        <v>795</v>
      </c>
      <c r="J252" s="530"/>
      <c r="K252" s="526" t="s">
        <v>796</v>
      </c>
      <c r="L252" s="516">
        <f>+'C.E PROG. I-II Y III'!O259</f>
        <v>0</v>
      </c>
      <c r="M252" s="515">
        <f t="shared" si="65"/>
        <v>0</v>
      </c>
      <c r="N252" s="516">
        <f>+'C.E PROG. I-II Y III'!AJ259</f>
        <v>0</v>
      </c>
      <c r="O252" s="515">
        <f t="shared" si="66"/>
        <v>0</v>
      </c>
      <c r="P252" s="516">
        <f>+'C.E PROG. I-II Y III'!AL259</f>
        <v>0</v>
      </c>
      <c r="Q252" s="515">
        <f t="shared" si="67"/>
        <v>0</v>
      </c>
      <c r="R252" s="516">
        <f t="shared" si="63"/>
        <v>0</v>
      </c>
      <c r="S252" s="515">
        <f t="shared" si="63"/>
        <v>0</v>
      </c>
      <c r="W252" s="9"/>
      <c r="Y252" s="172"/>
      <c r="AA252" s="172"/>
    </row>
    <row r="253" spans="1:27" ht="17.100000000000001" customHeight="1" x14ac:dyDescent="0.25">
      <c r="A253" s="64"/>
      <c r="B253" s="64"/>
      <c r="C253" s="64"/>
      <c r="D253" s="64"/>
      <c r="E253" s="64"/>
      <c r="F253" s="64"/>
      <c r="G253" s="530" t="s">
        <v>1001</v>
      </c>
      <c r="H253" s="530"/>
      <c r="I253" s="530" t="s">
        <v>797</v>
      </c>
      <c r="J253" s="530"/>
      <c r="K253" s="526" t="s">
        <v>798</v>
      </c>
      <c r="L253" s="516">
        <f>+'C.E PROG. I-II Y III'!O260</f>
        <v>0</v>
      </c>
      <c r="M253" s="515">
        <f t="shared" si="65"/>
        <v>0</v>
      </c>
      <c r="N253" s="516">
        <f>+'C.E PROG. I-II Y III'!AJ260</f>
        <v>0</v>
      </c>
      <c r="O253" s="515">
        <f t="shared" si="66"/>
        <v>0</v>
      </c>
      <c r="P253" s="516">
        <f>+'C.E PROG. I-II Y III'!AL260</f>
        <v>0</v>
      </c>
      <c r="Q253" s="515">
        <f t="shared" si="67"/>
        <v>0</v>
      </c>
      <c r="R253" s="516">
        <f t="shared" si="63"/>
        <v>0</v>
      </c>
      <c r="S253" s="515">
        <f t="shared" si="63"/>
        <v>0</v>
      </c>
      <c r="W253" s="9"/>
      <c r="Y253" s="172"/>
      <c r="AA253" s="172"/>
    </row>
    <row r="254" spans="1:27" ht="17.100000000000001" customHeight="1" x14ac:dyDescent="0.25">
      <c r="A254" s="64"/>
      <c r="B254" s="64"/>
      <c r="C254" s="530" t="s">
        <v>1003</v>
      </c>
      <c r="D254" s="64" t="s">
        <v>800</v>
      </c>
      <c r="E254" s="64"/>
      <c r="F254" s="64"/>
      <c r="G254" s="530" t="s">
        <v>1003</v>
      </c>
      <c r="H254" s="530"/>
      <c r="I254" s="530" t="s">
        <v>799</v>
      </c>
      <c r="J254" s="530"/>
      <c r="K254" s="526" t="s">
        <v>800</v>
      </c>
      <c r="L254" s="516">
        <f>+'C.E PROG. I-II Y III'!O261</f>
        <v>0</v>
      </c>
      <c r="M254" s="515">
        <f t="shared" si="65"/>
        <v>0</v>
      </c>
      <c r="N254" s="516">
        <f>+'C.E PROG. I-II Y III'!AJ261</f>
        <v>0</v>
      </c>
      <c r="O254" s="515">
        <f t="shared" si="66"/>
        <v>0</v>
      </c>
      <c r="P254" s="516">
        <f>+'C.E PROG. I-II Y III'!AL261</f>
        <v>0</v>
      </c>
      <c r="Q254" s="515">
        <f t="shared" si="67"/>
        <v>0</v>
      </c>
      <c r="R254" s="516">
        <f t="shared" si="63"/>
        <v>0</v>
      </c>
      <c r="S254" s="515">
        <f t="shared" si="63"/>
        <v>0</v>
      </c>
      <c r="W254" s="9"/>
      <c r="X254"/>
      <c r="Y254" s="172"/>
      <c r="AA254" s="172"/>
    </row>
    <row r="255" spans="1:27" ht="17.100000000000001" customHeight="1" x14ac:dyDescent="0.25">
      <c r="A255" s="64"/>
      <c r="B255" s="64"/>
      <c r="C255" s="530" t="s">
        <v>1004</v>
      </c>
      <c r="D255" s="64" t="s">
        <v>802</v>
      </c>
      <c r="E255" s="64"/>
      <c r="F255" s="64"/>
      <c r="G255" s="530" t="s">
        <v>1004</v>
      </c>
      <c r="H255" s="530"/>
      <c r="I255" s="530" t="s">
        <v>801</v>
      </c>
      <c r="J255" s="530"/>
      <c r="K255" s="526" t="s">
        <v>802</v>
      </c>
      <c r="L255" s="516">
        <f>+'C.E PROG. I-II Y III'!O262</f>
        <v>0</v>
      </c>
      <c r="M255" s="515">
        <f t="shared" si="65"/>
        <v>0</v>
      </c>
      <c r="N255" s="516">
        <f>+'C.E PROG. I-II Y III'!AJ262</f>
        <v>0</v>
      </c>
      <c r="O255" s="515">
        <f t="shared" si="66"/>
        <v>0</v>
      </c>
      <c r="P255" s="516">
        <f>+'C.E PROG. I-II Y III'!AL262</f>
        <v>0</v>
      </c>
      <c r="Q255" s="515">
        <f t="shared" si="67"/>
        <v>0</v>
      </c>
      <c r="R255" s="516">
        <f t="shared" si="63"/>
        <v>0</v>
      </c>
      <c r="S255" s="515">
        <f t="shared" si="63"/>
        <v>0</v>
      </c>
      <c r="W255" s="9"/>
      <c r="Y255" s="172"/>
      <c r="AA255" s="172"/>
    </row>
    <row r="256" spans="1:27" ht="17.100000000000001" customHeight="1" x14ac:dyDescent="0.25">
      <c r="A256" s="64"/>
      <c r="B256" s="64"/>
      <c r="C256" s="530" t="s">
        <v>1005</v>
      </c>
      <c r="D256" s="64" t="s">
        <v>1006</v>
      </c>
      <c r="E256" s="64"/>
      <c r="F256" s="64"/>
      <c r="G256" s="530" t="s">
        <v>1005</v>
      </c>
      <c r="H256" s="530"/>
      <c r="I256" s="530" t="s">
        <v>803</v>
      </c>
      <c r="J256" s="530"/>
      <c r="K256" s="526" t="s">
        <v>804</v>
      </c>
      <c r="L256" s="516">
        <f>+'C.E PROG. I-II Y III'!O263</f>
        <v>0</v>
      </c>
      <c r="M256" s="515">
        <f t="shared" si="65"/>
        <v>0</v>
      </c>
      <c r="N256" s="516">
        <f>+'C.E PROG. I-II Y III'!AJ263</f>
        <v>0</v>
      </c>
      <c r="O256" s="515">
        <f t="shared" si="66"/>
        <v>0</v>
      </c>
      <c r="P256" s="516">
        <f>+'C.E PROG. I-II Y III'!AL263</f>
        <v>168208997.48476234</v>
      </c>
      <c r="Q256" s="515">
        <f t="shared" si="67"/>
        <v>4.1827579315419416E-2</v>
      </c>
      <c r="R256" s="516">
        <f t="shared" si="63"/>
        <v>168208997.48476234</v>
      </c>
      <c r="S256" s="515">
        <f t="shared" si="63"/>
        <v>4.1827579315419416E-2</v>
      </c>
      <c r="W256" s="9"/>
      <c r="Y256" s="172"/>
      <c r="AA256" s="172"/>
    </row>
    <row r="257" spans="1:27" ht="17.100000000000001" customHeight="1" x14ac:dyDescent="0.25">
      <c r="A257" s="64"/>
      <c r="B257" s="64"/>
      <c r="C257" s="530"/>
      <c r="D257" s="64"/>
      <c r="E257" s="64"/>
      <c r="F257" s="64"/>
      <c r="G257" s="530"/>
      <c r="H257" s="530"/>
      <c r="I257" s="530"/>
      <c r="J257" s="530"/>
      <c r="K257" s="526"/>
      <c r="L257" s="516"/>
      <c r="M257" s="515"/>
      <c r="N257" s="516"/>
      <c r="O257" s="515"/>
      <c r="P257" s="516"/>
      <c r="Q257" s="515"/>
      <c r="R257" s="516"/>
      <c r="S257" s="515"/>
      <c r="W257" s="9"/>
      <c r="Y257" s="172"/>
      <c r="AA257" s="172"/>
    </row>
    <row r="258" spans="1:27" ht="17.100000000000001" customHeight="1" x14ac:dyDescent="0.25">
      <c r="A258" s="64"/>
      <c r="B258" s="486" t="s">
        <v>1007</v>
      </c>
      <c r="C258" s="522" t="s">
        <v>1008</v>
      </c>
      <c r="D258" s="64"/>
      <c r="E258" s="64"/>
      <c r="F258" s="64"/>
      <c r="G258" s="530"/>
      <c r="H258" s="530"/>
      <c r="I258" s="64"/>
      <c r="J258" s="64"/>
      <c r="K258" s="526"/>
      <c r="L258" s="527">
        <f>+L259+L274+L275+L280+L281</f>
        <v>45255000</v>
      </c>
      <c r="M258" s="528">
        <f>+M259+M274+M275+M280+M281</f>
        <v>1.1253304699653653E-2</v>
      </c>
      <c r="N258" s="527">
        <f t="shared" ref="N258:S258" si="68">+N259+N274+N275+N280+N281</f>
        <v>8671900</v>
      </c>
      <c r="O258" s="528">
        <f t="shared" si="68"/>
        <v>2.1563922886957579E-3</v>
      </c>
      <c r="P258" s="527">
        <f t="shared" si="68"/>
        <v>11092479.469999999</v>
      </c>
      <c r="Q258" s="528">
        <f t="shared" si="68"/>
        <v>2.7583040846439659E-3</v>
      </c>
      <c r="R258" s="527">
        <f t="shared" si="68"/>
        <v>65019379.469999999</v>
      </c>
      <c r="S258" s="528">
        <f t="shared" si="68"/>
        <v>1.6168001072993377E-2</v>
      </c>
      <c r="U258" s="32"/>
      <c r="W258" s="9"/>
      <c r="X258"/>
      <c r="Y258" s="172"/>
      <c r="AA258" s="172"/>
    </row>
    <row r="259" spans="1:27" ht="17.100000000000001" customHeight="1" x14ac:dyDescent="0.25">
      <c r="A259" s="64"/>
      <c r="B259" s="486"/>
      <c r="C259" s="530" t="s">
        <v>1009</v>
      </c>
      <c r="D259" s="64" t="s">
        <v>1010</v>
      </c>
      <c r="E259" s="64"/>
      <c r="F259" s="64"/>
      <c r="G259" s="530"/>
      <c r="H259" s="530"/>
      <c r="I259" s="64"/>
      <c r="J259" s="64"/>
      <c r="K259" s="526"/>
      <c r="L259" s="524">
        <f>SUM(L260:L271)</f>
        <v>22255000</v>
      </c>
      <c r="M259" s="525">
        <f>SUM(M260:M271)</f>
        <v>5.5340248832348267E-3</v>
      </c>
      <c r="N259" s="524">
        <f t="shared" ref="N259:S259" si="69">SUM(N260:N271)</f>
        <v>8671900</v>
      </c>
      <c r="O259" s="525">
        <f t="shared" si="69"/>
        <v>2.1563922886957579E-3</v>
      </c>
      <c r="P259" s="524">
        <f t="shared" si="69"/>
        <v>3592479.4699999997</v>
      </c>
      <c r="Q259" s="525">
        <f t="shared" si="69"/>
        <v>8.9332153581173947E-4</v>
      </c>
      <c r="R259" s="524">
        <f t="shared" si="69"/>
        <v>34519379.469999999</v>
      </c>
      <c r="S259" s="525">
        <f t="shared" si="69"/>
        <v>8.5837387077423236E-3</v>
      </c>
      <c r="U259" s="32"/>
      <c r="W259" s="9"/>
      <c r="Y259" s="172"/>
      <c r="AA259" s="172"/>
    </row>
    <row r="260" spans="1:27" ht="17.100000000000001" customHeight="1" x14ac:dyDescent="0.25">
      <c r="A260" s="64"/>
      <c r="B260" s="64"/>
      <c r="C260" s="64"/>
      <c r="D260" s="64"/>
      <c r="E260" s="64"/>
      <c r="F260" s="64"/>
      <c r="G260" s="486" t="s">
        <v>1009</v>
      </c>
      <c r="H260" s="486"/>
      <c r="I260" s="486" t="s">
        <v>805</v>
      </c>
      <c r="J260" s="486"/>
      <c r="K260" s="529" t="s">
        <v>806</v>
      </c>
      <c r="L260" s="524"/>
      <c r="M260" s="525"/>
      <c r="N260" s="524"/>
      <c r="O260" s="525"/>
      <c r="P260" s="524"/>
      <c r="Q260" s="525"/>
      <c r="R260" s="524"/>
      <c r="S260" s="525"/>
      <c r="W260" s="9"/>
      <c r="Y260" s="172"/>
      <c r="AA260" s="172"/>
    </row>
    <row r="261" spans="1:27" ht="17.100000000000001" customHeight="1" x14ac:dyDescent="0.25">
      <c r="A261" s="64"/>
      <c r="B261" s="64"/>
      <c r="C261" s="64"/>
      <c r="D261" s="64"/>
      <c r="E261" s="64"/>
      <c r="F261" s="64"/>
      <c r="G261" s="530" t="s">
        <v>1009</v>
      </c>
      <c r="H261" s="530"/>
      <c r="I261" s="530" t="s">
        <v>807</v>
      </c>
      <c r="J261" s="530"/>
      <c r="K261" s="526" t="s">
        <v>808</v>
      </c>
      <c r="L261" s="516">
        <f>+'C.E PROG. I-II Y III'!O268</f>
        <v>1800000</v>
      </c>
      <c r="M261" s="515">
        <f t="shared" ref="M261:M268" si="70">+L261/$R$373*100%</f>
        <v>4.4759581171973436E-4</v>
      </c>
      <c r="N261" s="516">
        <f>+'C.E PROG. I-II Y III'!AJ268</f>
        <v>397600</v>
      </c>
      <c r="O261" s="515">
        <f t="shared" ref="O261:O268" si="71">+N261/$R$373*100%</f>
        <v>9.886894152209243E-5</v>
      </c>
      <c r="P261" s="516">
        <f>+'C.E PROG. I-II Y III'!AL268</f>
        <v>0</v>
      </c>
      <c r="Q261" s="515">
        <f t="shared" ref="Q261:Q268" si="72">+P261/$R$373*100%</f>
        <v>0</v>
      </c>
      <c r="R261" s="516">
        <f t="shared" ref="R261:S268" si="73">+L261+N261+P261</f>
        <v>2197600</v>
      </c>
      <c r="S261" s="515">
        <f t="shared" si="73"/>
        <v>5.4646475324182675E-4</v>
      </c>
      <c r="W261" s="9"/>
      <c r="Y261" s="172"/>
      <c r="AA261" s="172"/>
    </row>
    <row r="262" spans="1:27" ht="17.100000000000001" customHeight="1" x14ac:dyDescent="0.25">
      <c r="A262" s="64"/>
      <c r="B262" s="64"/>
      <c r="C262" s="64"/>
      <c r="D262" s="64"/>
      <c r="E262" s="64"/>
      <c r="F262" s="64"/>
      <c r="G262" s="530" t="s">
        <v>1009</v>
      </c>
      <c r="H262" s="530"/>
      <c r="I262" s="530" t="s">
        <v>809</v>
      </c>
      <c r="J262" s="530"/>
      <c r="K262" s="526" t="s">
        <v>810</v>
      </c>
      <c r="L262" s="516">
        <f>+'C.E PROG. I-II Y III'!O269</f>
        <v>0</v>
      </c>
      <c r="M262" s="515">
        <f t="shared" si="70"/>
        <v>0</v>
      </c>
      <c r="N262" s="516">
        <f>+'C.E PROG. I-II Y III'!AJ269</f>
        <v>0</v>
      </c>
      <c r="O262" s="515">
        <f t="shared" si="71"/>
        <v>0</v>
      </c>
      <c r="P262" s="516">
        <f>+'C.E PROG. I-II Y III'!AL269</f>
        <v>0</v>
      </c>
      <c r="Q262" s="515">
        <f t="shared" si="72"/>
        <v>0</v>
      </c>
      <c r="R262" s="516">
        <f t="shared" si="73"/>
        <v>0</v>
      </c>
      <c r="S262" s="515">
        <f t="shared" si="73"/>
        <v>0</v>
      </c>
      <c r="W262" s="9"/>
      <c r="X262"/>
      <c r="Y262" s="172"/>
      <c r="AA262" s="172"/>
    </row>
    <row r="263" spans="1:27" ht="17.100000000000001" customHeight="1" x14ac:dyDescent="0.25">
      <c r="A263" s="64"/>
      <c r="B263" s="64"/>
      <c r="C263" s="64"/>
      <c r="D263" s="64"/>
      <c r="E263" s="64"/>
      <c r="F263" s="64"/>
      <c r="G263" s="530" t="s">
        <v>1009</v>
      </c>
      <c r="H263" s="530"/>
      <c r="I263" s="530" t="s">
        <v>811</v>
      </c>
      <c r="J263" s="530"/>
      <c r="K263" s="526" t="s">
        <v>812</v>
      </c>
      <c r="L263" s="516">
        <f>+'C.E PROG. I-II Y III'!O270</f>
        <v>8650000</v>
      </c>
      <c r="M263" s="515">
        <f t="shared" si="70"/>
        <v>2.1509465396531676E-3</v>
      </c>
      <c r="N263" s="516">
        <f>+'C.E PROG. I-II Y III'!AJ270</f>
        <v>0</v>
      </c>
      <c r="O263" s="515">
        <f t="shared" si="71"/>
        <v>0</v>
      </c>
      <c r="P263" s="516">
        <f>+'C.E PROG. I-II Y III'!AL270</f>
        <v>0</v>
      </c>
      <c r="Q263" s="515">
        <f t="shared" si="72"/>
        <v>0</v>
      </c>
      <c r="R263" s="516">
        <f t="shared" si="73"/>
        <v>8650000</v>
      </c>
      <c r="S263" s="515">
        <f t="shared" si="73"/>
        <v>2.1509465396531676E-3</v>
      </c>
      <c r="W263" s="9"/>
      <c r="Y263" s="172"/>
      <c r="AA263" s="172"/>
    </row>
    <row r="264" spans="1:27" ht="17.100000000000001" customHeight="1" x14ac:dyDescent="0.25">
      <c r="A264" s="64"/>
      <c r="B264" s="64"/>
      <c r="C264" s="64"/>
      <c r="D264" s="64"/>
      <c r="E264" s="64"/>
      <c r="F264" s="64"/>
      <c r="G264" s="530" t="s">
        <v>1009</v>
      </c>
      <c r="H264" s="530"/>
      <c r="I264" s="530" t="s">
        <v>813</v>
      </c>
      <c r="J264" s="530"/>
      <c r="K264" s="526" t="s">
        <v>814</v>
      </c>
      <c r="L264" s="516">
        <f>+'C.E PROG. I-II Y III'!O271</f>
        <v>8035000</v>
      </c>
      <c r="M264" s="515">
        <f t="shared" si="70"/>
        <v>1.9980179706489253E-3</v>
      </c>
      <c r="N264" s="516">
        <f>+'C.E PROG. I-II Y III'!AJ271</f>
        <v>2571700</v>
      </c>
      <c r="O264" s="515">
        <f t="shared" si="71"/>
        <v>6.3949008277757824E-4</v>
      </c>
      <c r="P264" s="516">
        <f>+'C.E PROG. I-II Y III'!AL271</f>
        <v>0</v>
      </c>
      <c r="Q264" s="515">
        <f t="shared" si="72"/>
        <v>0</v>
      </c>
      <c r="R264" s="516">
        <f t="shared" si="73"/>
        <v>10606700</v>
      </c>
      <c r="S264" s="515">
        <f t="shared" si="73"/>
        <v>2.6375080534265035E-3</v>
      </c>
      <c r="W264" s="9"/>
      <c r="Y264" s="172"/>
      <c r="AA264" s="172"/>
    </row>
    <row r="265" spans="1:27" ht="17.100000000000001" customHeight="1" x14ac:dyDescent="0.25">
      <c r="A265" s="64"/>
      <c r="B265" s="64"/>
      <c r="C265" s="64"/>
      <c r="D265" s="64"/>
      <c r="E265" s="64"/>
      <c r="F265" s="64"/>
      <c r="G265" s="530" t="s">
        <v>1009</v>
      </c>
      <c r="H265" s="530"/>
      <c r="I265" s="530" t="s">
        <v>815</v>
      </c>
      <c r="J265" s="530"/>
      <c r="K265" s="533" t="s">
        <v>816</v>
      </c>
      <c r="L265" s="516">
        <f>+'C.E PROG. I-II Y III'!O272</f>
        <v>3770000</v>
      </c>
      <c r="M265" s="515">
        <f t="shared" si="70"/>
        <v>9.3746456121299919E-4</v>
      </c>
      <c r="N265" s="516">
        <f>+'C.E PROG. I-II Y III'!AJ272</f>
        <v>500000</v>
      </c>
      <c r="O265" s="515">
        <f t="shared" si="71"/>
        <v>1.2433216992214843E-4</v>
      </c>
      <c r="P265" s="516">
        <f>+'C.E PROG. I-II Y III'!AL272</f>
        <v>497000</v>
      </c>
      <c r="Q265" s="515">
        <f t="shared" si="72"/>
        <v>1.2358617690261554E-4</v>
      </c>
      <c r="R265" s="516">
        <f t="shared" si="73"/>
        <v>4767000</v>
      </c>
      <c r="S265" s="515">
        <f t="shared" si="73"/>
        <v>1.1853829080377633E-3</v>
      </c>
      <c r="W265" s="9"/>
      <c r="Y265" s="172"/>
      <c r="AA265" s="172"/>
    </row>
    <row r="266" spans="1:27" ht="17.100000000000001" customHeight="1" x14ac:dyDescent="0.25">
      <c r="A266" s="64"/>
      <c r="B266" s="64"/>
      <c r="C266" s="64"/>
      <c r="D266" s="64"/>
      <c r="E266" s="64"/>
      <c r="F266" s="64"/>
      <c r="G266" s="530" t="s">
        <v>1009</v>
      </c>
      <c r="H266" s="530"/>
      <c r="I266" s="530" t="s">
        <v>817</v>
      </c>
      <c r="J266" s="530"/>
      <c r="K266" s="526" t="s">
        <v>818</v>
      </c>
      <c r="L266" s="516">
        <f>+'C.E PROG. I-II Y III'!O273</f>
        <v>0</v>
      </c>
      <c r="M266" s="515">
        <f t="shared" si="70"/>
        <v>0</v>
      </c>
      <c r="N266" s="516">
        <f>+'C.E PROG. I-II Y III'!AJ273</f>
        <v>0</v>
      </c>
      <c r="O266" s="515">
        <f t="shared" si="71"/>
        <v>0</v>
      </c>
      <c r="P266" s="516">
        <f>+'C.E PROG. I-II Y III'!AL273</f>
        <v>1455479.47</v>
      </c>
      <c r="Q266" s="515">
        <f t="shared" si="72"/>
        <v>3.6192584156447704E-4</v>
      </c>
      <c r="R266" s="516">
        <f t="shared" si="73"/>
        <v>1455479.47</v>
      </c>
      <c r="S266" s="515">
        <f t="shared" si="73"/>
        <v>3.6192584156447704E-4</v>
      </c>
      <c r="W266" s="9"/>
      <c r="X266"/>
      <c r="Y266" s="172"/>
      <c r="AA266" s="172"/>
    </row>
    <row r="267" spans="1:27" ht="17.100000000000001" customHeight="1" x14ac:dyDescent="0.25">
      <c r="A267" s="64"/>
      <c r="B267" s="64"/>
      <c r="C267" s="64"/>
      <c r="D267" s="64"/>
      <c r="E267" s="64"/>
      <c r="F267" s="64"/>
      <c r="G267" s="530" t="s">
        <v>1009</v>
      </c>
      <c r="H267" s="530"/>
      <c r="I267" s="530" t="s">
        <v>819</v>
      </c>
      <c r="J267" s="530"/>
      <c r="K267" s="526" t="s">
        <v>820</v>
      </c>
      <c r="L267" s="516">
        <f>+'C.E PROG. I-II Y III'!O274</f>
        <v>0</v>
      </c>
      <c r="M267" s="515">
        <f t="shared" si="70"/>
        <v>0</v>
      </c>
      <c r="N267" s="516">
        <f>+'C.E PROG. I-II Y III'!AJ274</f>
        <v>0</v>
      </c>
      <c r="O267" s="515">
        <f t="shared" si="71"/>
        <v>0</v>
      </c>
      <c r="P267" s="539">
        <f>+'C.E PROG. I-II Y III'!AL274</f>
        <v>0</v>
      </c>
      <c r="Q267" s="515">
        <f t="shared" si="72"/>
        <v>0</v>
      </c>
      <c r="R267" s="516">
        <f t="shared" si="73"/>
        <v>0</v>
      </c>
      <c r="S267" s="515">
        <f t="shared" si="73"/>
        <v>0</v>
      </c>
      <c r="W267" s="9"/>
      <c r="Y267" s="172"/>
      <c r="AA267" s="172"/>
    </row>
    <row r="268" spans="1:27" ht="17.100000000000001" customHeight="1" x14ac:dyDescent="0.25">
      <c r="A268" s="64"/>
      <c r="B268" s="64"/>
      <c r="C268" s="64"/>
      <c r="D268" s="64"/>
      <c r="E268" s="64"/>
      <c r="F268" s="64"/>
      <c r="G268" s="530" t="s">
        <v>1009</v>
      </c>
      <c r="H268" s="530"/>
      <c r="I268" s="530" t="s">
        <v>821</v>
      </c>
      <c r="J268" s="530"/>
      <c r="K268" s="526" t="s">
        <v>822</v>
      </c>
      <c r="L268" s="516">
        <f>+'C.E PROG. I-II Y III'!O275</f>
        <v>0</v>
      </c>
      <c r="M268" s="515">
        <f t="shared" si="70"/>
        <v>0</v>
      </c>
      <c r="N268" s="516">
        <f>+'C.E PROG. I-II Y III'!AJ275</f>
        <v>5202600</v>
      </c>
      <c r="O268" s="515">
        <f t="shared" si="71"/>
        <v>1.2937010944739388E-3</v>
      </c>
      <c r="P268" s="516">
        <f>+'C.E PROG. I-II Y III'!AL275</f>
        <v>1640000</v>
      </c>
      <c r="Q268" s="515">
        <f t="shared" si="72"/>
        <v>4.0780951734464686E-4</v>
      </c>
      <c r="R268" s="516">
        <f t="shared" si="73"/>
        <v>6842600</v>
      </c>
      <c r="S268" s="515">
        <f t="shared" si="73"/>
        <v>1.7015106118185856E-3</v>
      </c>
      <c r="W268" s="9"/>
      <c r="Y268" s="172"/>
      <c r="AA268" s="172"/>
    </row>
    <row r="269" spans="1:27" ht="17.100000000000001" customHeight="1" x14ac:dyDescent="0.25">
      <c r="A269" s="64"/>
      <c r="B269" s="64"/>
      <c r="C269" s="64"/>
      <c r="D269" s="64"/>
      <c r="E269" s="64"/>
      <c r="F269" s="64"/>
      <c r="G269" s="530"/>
      <c r="H269" s="530"/>
      <c r="I269" s="530"/>
      <c r="J269" s="530"/>
      <c r="K269" s="534"/>
      <c r="L269" s="516"/>
      <c r="M269" s="515"/>
      <c r="N269" s="516"/>
      <c r="O269" s="515"/>
      <c r="P269" s="516"/>
      <c r="Q269" s="515"/>
      <c r="R269" s="516"/>
      <c r="S269" s="515"/>
      <c r="W269" s="9"/>
      <c r="Y269" s="172"/>
      <c r="AA269" s="172"/>
    </row>
    <row r="270" spans="1:27" ht="17.100000000000001" customHeight="1" x14ac:dyDescent="0.25">
      <c r="A270" s="64"/>
      <c r="B270" s="64"/>
      <c r="C270" s="64"/>
      <c r="D270" s="64"/>
      <c r="E270" s="64"/>
      <c r="F270" s="64"/>
      <c r="G270" s="486" t="s">
        <v>1009</v>
      </c>
      <c r="H270" s="486"/>
      <c r="I270" s="486" t="s">
        <v>823</v>
      </c>
      <c r="J270" s="486"/>
      <c r="K270" s="529" t="s">
        <v>824</v>
      </c>
      <c r="L270" s="524"/>
      <c r="M270" s="525"/>
      <c r="N270" s="516"/>
      <c r="O270" s="525"/>
      <c r="P270" s="516"/>
      <c r="Q270" s="525"/>
      <c r="R270" s="524"/>
      <c r="S270" s="525"/>
      <c r="W270" s="9"/>
      <c r="X270"/>
      <c r="Y270" s="172"/>
      <c r="AA270" s="172"/>
    </row>
    <row r="271" spans="1:27" ht="17.100000000000001" customHeight="1" x14ac:dyDescent="0.25">
      <c r="A271" s="64"/>
      <c r="B271" s="64"/>
      <c r="C271" s="64"/>
      <c r="D271" s="64"/>
      <c r="E271" s="64"/>
      <c r="F271" s="64"/>
      <c r="G271" s="530" t="s">
        <v>1009</v>
      </c>
      <c r="H271" s="530"/>
      <c r="I271" s="530" t="s">
        <v>825</v>
      </c>
      <c r="J271" s="530"/>
      <c r="K271" s="526" t="s">
        <v>826</v>
      </c>
      <c r="L271" s="516">
        <f>+'C.E PROG. I-II Y III'!O278</f>
        <v>0</v>
      </c>
      <c r="M271" s="515">
        <f>+L271/$R$373*100%</f>
        <v>0</v>
      </c>
      <c r="N271" s="516">
        <f>+'C.E PROG. I-II Y III'!AJ278</f>
        <v>0</v>
      </c>
      <c r="O271" s="515">
        <f>+N271/$R$373*100%</f>
        <v>0</v>
      </c>
      <c r="P271" s="516">
        <f>+'C.E PROG. I-II Y III'!AL278</f>
        <v>0</v>
      </c>
      <c r="Q271" s="515">
        <f>+P271/$R$373*100%</f>
        <v>0</v>
      </c>
      <c r="R271" s="516">
        <f>+L271+N271+P271</f>
        <v>0</v>
      </c>
      <c r="S271" s="515">
        <f>+M271+O271+Q271</f>
        <v>0</v>
      </c>
      <c r="W271" s="9"/>
      <c r="Y271" s="172"/>
      <c r="AA271" s="172"/>
    </row>
    <row r="272" spans="1:27" ht="17.100000000000001" customHeight="1" x14ac:dyDescent="0.25">
      <c r="A272" s="64"/>
      <c r="B272" s="64"/>
      <c r="C272" s="64"/>
      <c r="D272" s="64"/>
      <c r="E272" s="64"/>
      <c r="F272" s="64"/>
      <c r="G272" s="530" t="s">
        <v>14</v>
      </c>
      <c r="H272" s="530"/>
      <c r="I272" s="530"/>
      <c r="J272" s="530"/>
      <c r="K272" s="526"/>
      <c r="L272" s="516"/>
      <c r="M272" s="515"/>
      <c r="N272" s="516"/>
      <c r="O272" s="515"/>
      <c r="P272" s="516"/>
      <c r="Q272" s="515"/>
      <c r="R272" s="516"/>
      <c r="S272" s="515"/>
      <c r="W272" s="9"/>
      <c r="Y272" s="172"/>
      <c r="AA272" s="172"/>
    </row>
    <row r="273" spans="1:27" ht="17.100000000000001" customHeight="1" x14ac:dyDescent="0.25">
      <c r="A273" s="64"/>
      <c r="B273" s="64"/>
      <c r="C273" s="64"/>
      <c r="D273" s="64"/>
      <c r="E273" s="64"/>
      <c r="F273" s="64"/>
      <c r="G273" s="530" t="s">
        <v>14</v>
      </c>
      <c r="H273" s="530"/>
      <c r="I273" s="486" t="s">
        <v>827</v>
      </c>
      <c r="J273" s="486"/>
      <c r="K273" s="529" t="s">
        <v>828</v>
      </c>
      <c r="L273" s="524"/>
      <c r="M273" s="525"/>
      <c r="N273" s="516"/>
      <c r="O273" s="525"/>
      <c r="P273" s="516"/>
      <c r="Q273" s="525"/>
      <c r="R273" s="524"/>
      <c r="S273" s="525"/>
      <c r="W273" s="9"/>
      <c r="Y273" s="172"/>
      <c r="AA273" s="172"/>
    </row>
    <row r="274" spans="1:27" ht="17.100000000000001" customHeight="1" x14ac:dyDescent="0.25">
      <c r="A274" s="64"/>
      <c r="B274" s="64"/>
      <c r="C274" s="530" t="s">
        <v>1011</v>
      </c>
      <c r="D274" s="64" t="s">
        <v>830</v>
      </c>
      <c r="E274" s="64"/>
      <c r="F274" s="64"/>
      <c r="G274" s="530" t="s">
        <v>1011</v>
      </c>
      <c r="H274" s="530"/>
      <c r="I274" s="530" t="s">
        <v>829</v>
      </c>
      <c r="J274" s="530"/>
      <c r="K274" s="526" t="s">
        <v>830</v>
      </c>
      <c r="L274" s="516">
        <f>+'C.E PROG. I-II Y III'!O281</f>
        <v>0</v>
      </c>
      <c r="M274" s="515">
        <f>+L274/$R$373*100%</f>
        <v>0</v>
      </c>
      <c r="N274" s="516">
        <f>+'C.E PROG. I-II Y III'!AJ281</f>
        <v>0</v>
      </c>
      <c r="O274" s="515">
        <f>+N274/$R$373*100%</f>
        <v>0</v>
      </c>
      <c r="P274" s="516">
        <f>+'C.E PROG. I-II Y III'!AL281</f>
        <v>0</v>
      </c>
      <c r="Q274" s="515">
        <f>+P274/$R$373*100%</f>
        <v>0</v>
      </c>
      <c r="R274" s="516">
        <f t="shared" ref="R274:S277" si="74">+L274+N274+P274</f>
        <v>0</v>
      </c>
      <c r="S274" s="515">
        <f t="shared" si="74"/>
        <v>0</v>
      </c>
      <c r="W274" s="9"/>
      <c r="X274"/>
      <c r="Y274" s="172"/>
      <c r="AA274" s="172"/>
    </row>
    <row r="275" spans="1:27" ht="17.100000000000001" customHeight="1" x14ac:dyDescent="0.25">
      <c r="A275" s="64"/>
      <c r="B275" s="64"/>
      <c r="C275" s="530" t="s">
        <v>1012</v>
      </c>
      <c r="D275" s="64" t="s">
        <v>790</v>
      </c>
      <c r="E275" s="64"/>
      <c r="F275" s="64"/>
      <c r="G275" s="530"/>
      <c r="H275" s="530"/>
      <c r="I275" s="530"/>
      <c r="J275" s="530"/>
      <c r="K275" s="526"/>
      <c r="L275" s="524">
        <f>SUM(L276:L277)</f>
        <v>0</v>
      </c>
      <c r="M275" s="525">
        <f>SUM(M276:M277)</f>
        <v>0</v>
      </c>
      <c r="N275" s="524">
        <f t="shared" ref="N275:S275" si="75">SUM(N276:N277)</f>
        <v>0</v>
      </c>
      <c r="O275" s="525">
        <f t="shared" si="75"/>
        <v>0</v>
      </c>
      <c r="P275" s="524">
        <f t="shared" si="75"/>
        <v>0</v>
      </c>
      <c r="Q275" s="525">
        <f t="shared" si="75"/>
        <v>0</v>
      </c>
      <c r="R275" s="524">
        <f t="shared" si="75"/>
        <v>0</v>
      </c>
      <c r="S275" s="525">
        <f t="shared" si="75"/>
        <v>0</v>
      </c>
      <c r="W275" s="9"/>
      <c r="X275"/>
      <c r="Y275" s="172"/>
      <c r="AA275" s="172"/>
    </row>
    <row r="276" spans="1:27" ht="17.100000000000001" customHeight="1" x14ac:dyDescent="0.25">
      <c r="A276" s="64"/>
      <c r="B276" s="64"/>
      <c r="C276" s="64"/>
      <c r="D276" s="64"/>
      <c r="E276" s="64"/>
      <c r="F276" s="64"/>
      <c r="G276" s="530" t="s">
        <v>1012</v>
      </c>
      <c r="H276" s="530"/>
      <c r="I276" s="530" t="s">
        <v>831</v>
      </c>
      <c r="J276" s="530"/>
      <c r="K276" s="526" t="s">
        <v>832</v>
      </c>
      <c r="L276" s="516">
        <f>+'C.E PROG. I-II Y III'!O283</f>
        <v>0</v>
      </c>
      <c r="M276" s="515">
        <f>+L276/$R$373*100%</f>
        <v>0</v>
      </c>
      <c r="N276" s="516">
        <f>+'C.E PROG. I-II Y III'!AJ283</f>
        <v>0</v>
      </c>
      <c r="O276" s="515">
        <f>+N276/$R$373*100%</f>
        <v>0</v>
      </c>
      <c r="P276" s="516">
        <f>+'C.E PROG. I-II Y III'!AL283</f>
        <v>0</v>
      </c>
      <c r="Q276" s="515">
        <f>+P276/$R$373*100%</f>
        <v>0</v>
      </c>
      <c r="R276" s="516">
        <f t="shared" si="74"/>
        <v>0</v>
      </c>
      <c r="S276" s="515">
        <f t="shared" si="74"/>
        <v>0</v>
      </c>
      <c r="W276" s="9"/>
      <c r="Y276" s="172"/>
      <c r="AA276" s="172"/>
    </row>
    <row r="277" spans="1:27" ht="17.100000000000001" customHeight="1" x14ac:dyDescent="0.25">
      <c r="A277" s="64"/>
      <c r="B277" s="64"/>
      <c r="C277" s="530"/>
      <c r="D277" s="64"/>
      <c r="E277" s="64"/>
      <c r="F277" s="64"/>
      <c r="G277" s="530" t="s">
        <v>1012</v>
      </c>
      <c r="H277" s="530"/>
      <c r="I277" s="530" t="s">
        <v>833</v>
      </c>
      <c r="J277" s="530"/>
      <c r="K277" s="526" t="s">
        <v>834</v>
      </c>
      <c r="L277" s="516">
        <f>+'C.E PROG. I-II Y III'!O284</f>
        <v>0</v>
      </c>
      <c r="M277" s="515">
        <f>+L277/$R$373*100%</f>
        <v>0</v>
      </c>
      <c r="N277" s="516">
        <f>+'C.E PROG. I-II Y III'!AJ284</f>
        <v>0</v>
      </c>
      <c r="O277" s="515">
        <f>+N277/$R$373*100%</f>
        <v>0</v>
      </c>
      <c r="P277" s="516">
        <f>+'C.E PROG. I-II Y III'!AL284</f>
        <v>0</v>
      </c>
      <c r="Q277" s="515">
        <f>+P277/$R$373*100%</f>
        <v>0</v>
      </c>
      <c r="R277" s="516">
        <f t="shared" si="74"/>
        <v>0</v>
      </c>
      <c r="S277" s="515">
        <f t="shared" si="74"/>
        <v>0</v>
      </c>
      <c r="W277" s="9"/>
      <c r="Y277" s="172"/>
      <c r="AA277" s="172"/>
    </row>
    <row r="278" spans="1:27" ht="17.100000000000001" customHeight="1" x14ac:dyDescent="0.25">
      <c r="A278" s="64"/>
      <c r="B278" s="64"/>
      <c r="C278" s="530"/>
      <c r="D278" s="64"/>
      <c r="E278" s="64"/>
      <c r="F278" s="64"/>
      <c r="G278" s="64"/>
      <c r="H278" s="64"/>
      <c r="I278" s="64"/>
      <c r="J278" s="64"/>
      <c r="K278" s="526"/>
      <c r="L278" s="516"/>
      <c r="M278" s="515"/>
      <c r="N278" s="516">
        <f>+'C.E PROG. I-II Y III'!AJ285</f>
        <v>0</v>
      </c>
      <c r="O278" s="515"/>
      <c r="P278" s="516">
        <f>+'C.E PROG. I-II Y III'!AL285</f>
        <v>0</v>
      </c>
      <c r="Q278" s="515"/>
      <c r="R278" s="516"/>
      <c r="S278" s="515"/>
      <c r="W278" s="9"/>
      <c r="Y278" s="172"/>
      <c r="AA278" s="172"/>
    </row>
    <row r="279" spans="1:27" ht="17.100000000000001" customHeight="1" x14ac:dyDescent="0.25">
      <c r="A279" s="64"/>
      <c r="B279" s="64"/>
      <c r="C279" s="64"/>
      <c r="D279" s="64"/>
      <c r="E279" s="64"/>
      <c r="F279" s="64"/>
      <c r="G279" s="64" t="s">
        <v>14</v>
      </c>
      <c r="H279" s="64"/>
      <c r="I279" s="486" t="s">
        <v>823</v>
      </c>
      <c r="J279" s="486"/>
      <c r="K279" s="529" t="s">
        <v>824</v>
      </c>
      <c r="L279" s="524"/>
      <c r="M279" s="525"/>
      <c r="N279" s="516">
        <f>+'C.E PROG. I-II Y III'!AJ286</f>
        <v>0</v>
      </c>
      <c r="O279" s="525"/>
      <c r="P279" s="516">
        <f>+'C.E PROG. I-II Y III'!AL286</f>
        <v>0</v>
      </c>
      <c r="Q279" s="525"/>
      <c r="R279" s="524"/>
      <c r="S279" s="525"/>
      <c r="W279" s="9"/>
      <c r="X279"/>
      <c r="Y279" s="172"/>
      <c r="AA279" s="172"/>
    </row>
    <row r="280" spans="1:27" ht="17.100000000000001" customHeight="1" x14ac:dyDescent="0.25">
      <c r="A280" s="64"/>
      <c r="B280" s="64"/>
      <c r="C280" s="530" t="s">
        <v>1013</v>
      </c>
      <c r="D280" s="64" t="s">
        <v>1014</v>
      </c>
      <c r="E280" s="64"/>
      <c r="F280" s="64"/>
      <c r="G280" s="530" t="s">
        <v>1013</v>
      </c>
      <c r="H280" s="530"/>
      <c r="I280" s="530" t="s">
        <v>835</v>
      </c>
      <c r="J280" s="530"/>
      <c r="K280" s="526" t="s">
        <v>836</v>
      </c>
      <c r="L280" s="516">
        <f>+'C.E PROG. I-II Y III'!O287</f>
        <v>23000000</v>
      </c>
      <c r="M280" s="515">
        <f>+L280/$R$373*100%</f>
        <v>5.7192798164188274E-3</v>
      </c>
      <c r="N280" s="516">
        <f>+'C.E PROG. I-II Y III'!AJ287</f>
        <v>0</v>
      </c>
      <c r="O280" s="515">
        <f>+N280/$R$373*100%</f>
        <v>0</v>
      </c>
      <c r="P280" s="516">
        <f>+'C.E PROG. I-II Y III'!AL287</f>
        <v>7500000</v>
      </c>
      <c r="Q280" s="515">
        <f>+P280/$R$373*100%</f>
        <v>1.8649825488322265E-3</v>
      </c>
      <c r="R280" s="516">
        <f t="shared" ref="R280:S283" si="76">+L280+N280+P280</f>
        <v>30500000</v>
      </c>
      <c r="S280" s="515">
        <f t="shared" si="76"/>
        <v>7.5842623652510538E-3</v>
      </c>
      <c r="W280" s="9"/>
      <c r="Y280" s="172"/>
      <c r="AA280" s="172"/>
    </row>
    <row r="281" spans="1:27" ht="17.100000000000001" customHeight="1" x14ac:dyDescent="0.25">
      <c r="A281" s="64"/>
      <c r="B281" s="64"/>
      <c r="C281" s="530" t="s">
        <v>1015</v>
      </c>
      <c r="D281" s="64" t="s">
        <v>1016</v>
      </c>
      <c r="E281" s="64"/>
      <c r="F281" s="64"/>
      <c r="G281" s="530"/>
      <c r="H281" s="530"/>
      <c r="I281" s="530"/>
      <c r="J281" s="530"/>
      <c r="K281" s="526"/>
      <c r="L281" s="540">
        <f>SUM(L282:L283)</f>
        <v>0</v>
      </c>
      <c r="M281" s="541">
        <f>SUM(M282:M283)</f>
        <v>0</v>
      </c>
      <c r="N281" s="540">
        <f t="shared" ref="N281:S281" si="77">SUM(N282:N283)</f>
        <v>0</v>
      </c>
      <c r="O281" s="541">
        <f t="shared" si="77"/>
        <v>0</v>
      </c>
      <c r="P281" s="540">
        <f t="shared" si="77"/>
        <v>0</v>
      </c>
      <c r="Q281" s="541">
        <f t="shared" si="77"/>
        <v>0</v>
      </c>
      <c r="R281" s="540">
        <f t="shared" si="77"/>
        <v>0</v>
      </c>
      <c r="S281" s="541">
        <f t="shared" si="77"/>
        <v>0</v>
      </c>
      <c r="W281" s="9"/>
      <c r="Y281" s="172"/>
      <c r="AA281" s="172"/>
    </row>
    <row r="282" spans="1:27" ht="17.100000000000001" customHeight="1" x14ac:dyDescent="0.25">
      <c r="A282" s="64"/>
      <c r="B282" s="64"/>
      <c r="C282" s="64"/>
      <c r="D282" s="64"/>
      <c r="E282" s="64"/>
      <c r="F282" s="64"/>
      <c r="G282" s="530" t="s">
        <v>1015</v>
      </c>
      <c r="H282" s="530"/>
      <c r="I282" s="530" t="s">
        <v>837</v>
      </c>
      <c r="J282" s="530"/>
      <c r="K282" s="526" t="s">
        <v>838</v>
      </c>
      <c r="L282" s="516">
        <f>+'C.E PROG. I-II Y III'!O289</f>
        <v>0</v>
      </c>
      <c r="M282" s="515">
        <f>+L282/$R$373*100%</f>
        <v>0</v>
      </c>
      <c r="N282" s="516">
        <f>+'C.E PROG. I-II Y III'!AJ289</f>
        <v>0</v>
      </c>
      <c r="O282" s="515">
        <f>+N282/$R$373*100%</f>
        <v>0</v>
      </c>
      <c r="P282" s="516">
        <v>0</v>
      </c>
      <c r="Q282" s="515">
        <f>+P282/$R$373*100%</f>
        <v>0</v>
      </c>
      <c r="R282" s="516">
        <f t="shared" si="76"/>
        <v>0</v>
      </c>
      <c r="S282" s="515">
        <f t="shared" si="76"/>
        <v>0</v>
      </c>
      <c r="W282" s="9"/>
      <c r="Y282" s="172"/>
      <c r="AA282" s="172"/>
    </row>
    <row r="283" spans="1:27" ht="17.100000000000001" customHeight="1" x14ac:dyDescent="0.25">
      <c r="A283" s="64"/>
      <c r="B283" s="64"/>
      <c r="C283" s="64"/>
      <c r="D283" s="64"/>
      <c r="E283" s="64"/>
      <c r="F283" s="64"/>
      <c r="G283" s="530" t="s">
        <v>1015</v>
      </c>
      <c r="H283" s="530"/>
      <c r="I283" s="530" t="s">
        <v>839</v>
      </c>
      <c r="J283" s="530"/>
      <c r="K283" s="526" t="s">
        <v>840</v>
      </c>
      <c r="L283" s="516">
        <f>+'C.E PROG. I-II Y III'!O290</f>
        <v>0</v>
      </c>
      <c r="M283" s="515">
        <f>+L283/$R$373*100%</f>
        <v>0</v>
      </c>
      <c r="N283" s="516">
        <f>+'C.E PROG. I-II Y III'!AJ290</f>
        <v>0</v>
      </c>
      <c r="O283" s="515">
        <f>+N283/$R$373*100%</f>
        <v>0</v>
      </c>
      <c r="P283" s="516">
        <f>+'C.E PROG. I-II Y III'!AL290</f>
        <v>0</v>
      </c>
      <c r="Q283" s="515">
        <f>+P283/$R$373*100%</f>
        <v>0</v>
      </c>
      <c r="R283" s="516">
        <f t="shared" si="76"/>
        <v>0</v>
      </c>
      <c r="S283" s="515">
        <f t="shared" si="76"/>
        <v>0</v>
      </c>
      <c r="W283" s="9"/>
      <c r="Y283" s="172"/>
      <c r="AA283" s="172"/>
    </row>
    <row r="284" spans="1:27" ht="17.100000000000001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530"/>
      <c r="J284" s="530"/>
      <c r="K284" s="526"/>
      <c r="L284" s="516"/>
      <c r="M284" s="515"/>
      <c r="N284" s="516"/>
      <c r="O284" s="515"/>
      <c r="P284" s="516"/>
      <c r="Q284" s="515"/>
      <c r="R284" s="516"/>
      <c r="S284" s="515"/>
      <c r="W284" s="9"/>
      <c r="X284"/>
      <c r="Y284" s="172"/>
      <c r="AA284" s="172"/>
    </row>
    <row r="285" spans="1:27" ht="17.100000000000001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530"/>
      <c r="J285" s="530"/>
      <c r="K285" s="526"/>
      <c r="L285" s="516"/>
      <c r="M285" s="515"/>
      <c r="N285" s="516"/>
      <c r="O285" s="515"/>
      <c r="P285" s="516"/>
      <c r="Q285" s="515"/>
      <c r="R285" s="516"/>
      <c r="S285" s="515"/>
      <c r="W285" s="9"/>
      <c r="Y285" s="172"/>
      <c r="AA285" s="172"/>
    </row>
    <row r="286" spans="1:27" ht="17.100000000000001" customHeight="1" x14ac:dyDescent="0.25">
      <c r="A286" s="64"/>
      <c r="B286" s="486" t="s">
        <v>1017</v>
      </c>
      <c r="C286" s="522" t="s">
        <v>167</v>
      </c>
      <c r="D286" s="64"/>
      <c r="E286" s="64"/>
      <c r="F286" s="64"/>
      <c r="G286" s="486"/>
      <c r="H286" s="486"/>
      <c r="I286" s="486">
        <v>7</v>
      </c>
      <c r="J286" s="486"/>
      <c r="K286" s="529" t="s">
        <v>167</v>
      </c>
      <c r="L286" s="527">
        <f>+L288+L298+L309</f>
        <v>0</v>
      </c>
      <c r="M286" s="528">
        <f>+M288+M298+M309</f>
        <v>0</v>
      </c>
      <c r="N286" s="527">
        <f t="shared" ref="N286:S286" si="78">+N288+N298+N309</f>
        <v>0</v>
      </c>
      <c r="O286" s="528">
        <f t="shared" si="78"/>
        <v>0</v>
      </c>
      <c r="P286" s="527">
        <f t="shared" si="78"/>
        <v>0</v>
      </c>
      <c r="Q286" s="528">
        <f t="shared" si="78"/>
        <v>0</v>
      </c>
      <c r="R286" s="527">
        <f t="shared" si="78"/>
        <v>0</v>
      </c>
      <c r="S286" s="528">
        <f t="shared" si="78"/>
        <v>0</v>
      </c>
      <c r="W286" s="9"/>
      <c r="Y286" s="172"/>
      <c r="AA286" s="172"/>
    </row>
    <row r="287" spans="1:27" ht="17.100000000000001" customHeight="1" x14ac:dyDescent="0.25">
      <c r="A287" s="64"/>
      <c r="B287" s="64"/>
      <c r="C287" s="64"/>
      <c r="D287" s="64"/>
      <c r="E287" s="64"/>
      <c r="F287" s="64"/>
      <c r="G287" s="64"/>
      <c r="H287" s="64"/>
      <c r="I287" s="530"/>
      <c r="J287" s="530"/>
      <c r="K287" s="526"/>
      <c r="L287" s="516"/>
      <c r="M287" s="515"/>
      <c r="N287" s="516"/>
      <c r="O287" s="515"/>
      <c r="P287" s="516"/>
      <c r="Q287" s="515"/>
      <c r="R287" s="516"/>
      <c r="S287" s="515"/>
      <c r="W287" s="9"/>
      <c r="Y287" s="172"/>
      <c r="AA287" s="172"/>
    </row>
    <row r="288" spans="1:27" ht="17.100000000000001" customHeight="1" x14ac:dyDescent="0.25">
      <c r="A288" s="64"/>
      <c r="B288" s="64"/>
      <c r="C288" s="530" t="s">
        <v>1018</v>
      </c>
      <c r="D288" s="64" t="s">
        <v>1019</v>
      </c>
      <c r="E288" s="64"/>
      <c r="F288" s="64"/>
      <c r="G288" s="64"/>
      <c r="H288" s="64"/>
      <c r="I288" s="530"/>
      <c r="J288" s="530"/>
      <c r="K288" s="526"/>
      <c r="L288" s="524">
        <f>SUM(L290:L296)</f>
        <v>0</v>
      </c>
      <c r="M288" s="525">
        <f>SUM(M290:M296)</f>
        <v>0</v>
      </c>
      <c r="N288" s="524">
        <f t="shared" ref="N288:S288" si="79">SUM(N290:N296)</f>
        <v>0</v>
      </c>
      <c r="O288" s="525">
        <f t="shared" si="79"/>
        <v>0</v>
      </c>
      <c r="P288" s="524">
        <f t="shared" si="79"/>
        <v>0</v>
      </c>
      <c r="Q288" s="525">
        <f t="shared" si="79"/>
        <v>0</v>
      </c>
      <c r="R288" s="524">
        <f t="shared" si="79"/>
        <v>0</v>
      </c>
      <c r="S288" s="525">
        <f t="shared" si="79"/>
        <v>0</v>
      </c>
      <c r="W288" s="9"/>
      <c r="Y288" s="172"/>
      <c r="AA288" s="172"/>
    </row>
    <row r="289" spans="1:27" ht="17.100000000000001" customHeight="1" x14ac:dyDescent="0.25">
      <c r="A289" s="64"/>
      <c r="B289" s="64"/>
      <c r="C289" s="64"/>
      <c r="D289" s="64"/>
      <c r="E289" s="64"/>
      <c r="F289" s="64"/>
      <c r="G289" s="486" t="s">
        <v>1018</v>
      </c>
      <c r="H289" s="486"/>
      <c r="I289" s="486" t="s">
        <v>841</v>
      </c>
      <c r="J289" s="486"/>
      <c r="K289" s="529" t="s">
        <v>842</v>
      </c>
      <c r="L289" s="524"/>
      <c r="M289" s="525"/>
      <c r="N289" s="524"/>
      <c r="O289" s="525"/>
      <c r="P289" s="524"/>
      <c r="Q289" s="525"/>
      <c r="R289" s="524"/>
      <c r="S289" s="525"/>
      <c r="W289" s="9"/>
      <c r="X289"/>
      <c r="Y289" s="172"/>
      <c r="AA289" s="172"/>
    </row>
    <row r="290" spans="1:27" ht="17.100000000000001" customHeight="1" x14ac:dyDescent="0.25">
      <c r="A290" s="64"/>
      <c r="B290" s="64"/>
      <c r="C290" s="530"/>
      <c r="D290" s="64"/>
      <c r="E290" s="64"/>
      <c r="F290" s="64"/>
      <c r="G290" s="530" t="s">
        <v>1018</v>
      </c>
      <c r="H290" s="530"/>
      <c r="I290" s="530" t="s">
        <v>843</v>
      </c>
      <c r="J290" s="530"/>
      <c r="K290" s="526" t="s">
        <v>844</v>
      </c>
      <c r="L290" s="516">
        <f>+'C.E PROG. I-II Y III'!O296</f>
        <v>0</v>
      </c>
      <c r="M290" s="515">
        <f t="shared" ref="M290:M296" si="80">+L290/$R$373*100%</f>
        <v>0</v>
      </c>
      <c r="N290" s="516">
        <f>+'C.E PROG. I-II Y III'!AJ296</f>
        <v>0</v>
      </c>
      <c r="O290" s="515">
        <f t="shared" ref="O290:O296" si="81">+N290/$R$373*100%</f>
        <v>0</v>
      </c>
      <c r="P290" s="516">
        <f>+'C.E PROG. I-II Y III'!AL296</f>
        <v>0</v>
      </c>
      <c r="Q290" s="515">
        <f t="shared" ref="Q290:Q296" si="82">+P290/$R$373*100%</f>
        <v>0</v>
      </c>
      <c r="R290" s="516">
        <f t="shared" ref="R290:S296" si="83">+L290+N290+P290</f>
        <v>0</v>
      </c>
      <c r="S290" s="515">
        <f t="shared" si="83"/>
        <v>0</v>
      </c>
      <c r="W290" s="9"/>
      <c r="Y290" s="172"/>
      <c r="AA290" s="172"/>
    </row>
    <row r="291" spans="1:27" ht="17.100000000000001" customHeight="1" x14ac:dyDescent="0.25">
      <c r="A291" s="64"/>
      <c r="B291" s="64"/>
      <c r="C291" s="530"/>
      <c r="D291" s="64"/>
      <c r="E291" s="64"/>
      <c r="F291" s="64"/>
      <c r="G291" s="530" t="s">
        <v>1018</v>
      </c>
      <c r="H291" s="530"/>
      <c r="I291" s="530" t="s">
        <v>845</v>
      </c>
      <c r="J291" s="530"/>
      <c r="K291" s="526" t="s">
        <v>846</v>
      </c>
      <c r="L291" s="516">
        <f>+'C.E PROG. I-II Y III'!O297</f>
        <v>0</v>
      </c>
      <c r="M291" s="515">
        <f t="shared" si="80"/>
        <v>0</v>
      </c>
      <c r="N291" s="516">
        <f>+'C.E PROG. I-II Y III'!AJ297</f>
        <v>0</v>
      </c>
      <c r="O291" s="515">
        <f t="shared" si="81"/>
        <v>0</v>
      </c>
      <c r="P291" s="516">
        <f>+'C.E PROG. I-II Y III'!AL297</f>
        <v>0</v>
      </c>
      <c r="Q291" s="515">
        <f t="shared" si="82"/>
        <v>0</v>
      </c>
      <c r="R291" s="516">
        <f t="shared" si="83"/>
        <v>0</v>
      </c>
      <c r="S291" s="515">
        <f t="shared" si="83"/>
        <v>0</v>
      </c>
      <c r="W291" s="9"/>
      <c r="Y291" s="172"/>
      <c r="AA291" s="172"/>
    </row>
    <row r="292" spans="1:27" ht="17.100000000000001" customHeight="1" x14ac:dyDescent="0.25">
      <c r="A292" s="64"/>
      <c r="B292" s="64"/>
      <c r="C292" s="530"/>
      <c r="D292" s="64"/>
      <c r="E292" s="64"/>
      <c r="F292" s="64"/>
      <c r="G292" s="530" t="s">
        <v>1018</v>
      </c>
      <c r="H292" s="530"/>
      <c r="I292" s="530" t="s">
        <v>847</v>
      </c>
      <c r="J292" s="530"/>
      <c r="K292" s="526" t="s">
        <v>848</v>
      </c>
      <c r="L292" s="516">
        <f>+'C.E PROG. I-II Y III'!O299</f>
        <v>0</v>
      </c>
      <c r="M292" s="515">
        <f t="shared" si="80"/>
        <v>0</v>
      </c>
      <c r="N292" s="516">
        <f>+'C.E PROG. I-II Y III'!AJ299</f>
        <v>0</v>
      </c>
      <c r="O292" s="515">
        <f t="shared" si="81"/>
        <v>0</v>
      </c>
      <c r="P292" s="516">
        <f>+'C.E PROG. I-II Y III'!AL299</f>
        <v>0</v>
      </c>
      <c r="Q292" s="515">
        <f t="shared" si="82"/>
        <v>0</v>
      </c>
      <c r="R292" s="516">
        <f t="shared" si="83"/>
        <v>0</v>
      </c>
      <c r="S292" s="515">
        <f t="shared" si="83"/>
        <v>0</v>
      </c>
      <c r="W292" s="9"/>
      <c r="Y292" s="172"/>
      <c r="AA292" s="172"/>
    </row>
    <row r="293" spans="1:27" ht="17.100000000000001" customHeight="1" x14ac:dyDescent="0.25">
      <c r="A293" s="64"/>
      <c r="B293" s="64"/>
      <c r="C293" s="530"/>
      <c r="D293" s="64"/>
      <c r="E293" s="64"/>
      <c r="F293" s="64"/>
      <c r="G293" s="530" t="s">
        <v>1018</v>
      </c>
      <c r="H293" s="530"/>
      <c r="I293" s="530" t="s">
        <v>849</v>
      </c>
      <c r="J293" s="530"/>
      <c r="K293" s="526" t="s">
        <v>850</v>
      </c>
      <c r="L293" s="516">
        <f>+'C.E PROG. I-II Y III'!O300</f>
        <v>0</v>
      </c>
      <c r="M293" s="515">
        <f t="shared" si="80"/>
        <v>0</v>
      </c>
      <c r="N293" s="516">
        <f>+'C.E PROG. I-II Y III'!AJ300</f>
        <v>0</v>
      </c>
      <c r="O293" s="515">
        <f t="shared" si="81"/>
        <v>0</v>
      </c>
      <c r="P293" s="516">
        <f>+'C.E PROG. I-II Y III'!AL300</f>
        <v>0</v>
      </c>
      <c r="Q293" s="515">
        <f t="shared" si="82"/>
        <v>0</v>
      </c>
      <c r="R293" s="516">
        <f t="shared" si="83"/>
        <v>0</v>
      </c>
      <c r="S293" s="515">
        <f t="shared" si="83"/>
        <v>0</v>
      </c>
      <c r="W293" s="9"/>
      <c r="X293"/>
      <c r="Y293" s="172"/>
      <c r="AA293" s="172"/>
    </row>
    <row r="294" spans="1:27" ht="17.100000000000001" customHeight="1" x14ac:dyDescent="0.25">
      <c r="A294" s="64"/>
      <c r="B294" s="64"/>
      <c r="C294" s="530"/>
      <c r="D294" s="64"/>
      <c r="E294" s="64"/>
      <c r="F294" s="64"/>
      <c r="G294" s="530" t="s">
        <v>1018</v>
      </c>
      <c r="H294" s="530"/>
      <c r="I294" s="530" t="s">
        <v>851</v>
      </c>
      <c r="J294" s="530"/>
      <c r="K294" s="526" t="s">
        <v>852</v>
      </c>
      <c r="L294" s="516">
        <f>+'C.E PROG. I-II Y III'!O301</f>
        <v>0</v>
      </c>
      <c r="M294" s="515">
        <f t="shared" si="80"/>
        <v>0</v>
      </c>
      <c r="N294" s="516">
        <f>+'C.E PROG. I-II Y III'!AJ301</f>
        <v>0</v>
      </c>
      <c r="O294" s="515">
        <f t="shared" si="81"/>
        <v>0</v>
      </c>
      <c r="P294" s="516">
        <f>+'C.E PROG. I-II Y III'!AL301</f>
        <v>0</v>
      </c>
      <c r="Q294" s="515">
        <f t="shared" si="82"/>
        <v>0</v>
      </c>
      <c r="R294" s="516">
        <f t="shared" si="83"/>
        <v>0</v>
      </c>
      <c r="S294" s="515">
        <f t="shared" si="83"/>
        <v>0</v>
      </c>
      <c r="W294" s="9"/>
      <c r="Y294" s="172"/>
      <c r="AA294" s="172"/>
    </row>
    <row r="295" spans="1:27" ht="17.100000000000001" customHeight="1" x14ac:dyDescent="0.25">
      <c r="A295" s="64"/>
      <c r="B295" s="64"/>
      <c r="C295" s="530"/>
      <c r="D295" s="64"/>
      <c r="E295" s="64"/>
      <c r="F295" s="64"/>
      <c r="G295" s="530" t="s">
        <v>1018</v>
      </c>
      <c r="H295" s="530"/>
      <c r="I295" s="530" t="s">
        <v>853</v>
      </c>
      <c r="J295" s="530"/>
      <c r="K295" s="526" t="s">
        <v>854</v>
      </c>
      <c r="L295" s="516">
        <f>+'C.E PROG. I-II Y III'!O302</f>
        <v>0</v>
      </c>
      <c r="M295" s="515">
        <f t="shared" si="80"/>
        <v>0</v>
      </c>
      <c r="N295" s="516">
        <f>+'C.E PROG. I-II Y III'!AJ302</f>
        <v>0</v>
      </c>
      <c r="O295" s="515">
        <f t="shared" si="81"/>
        <v>0</v>
      </c>
      <c r="P295" s="516">
        <f>+'C.E PROG. I-II Y III'!AL302</f>
        <v>0</v>
      </c>
      <c r="Q295" s="515">
        <f t="shared" si="82"/>
        <v>0</v>
      </c>
      <c r="R295" s="516">
        <f t="shared" si="83"/>
        <v>0</v>
      </c>
      <c r="S295" s="515">
        <f t="shared" si="83"/>
        <v>0</v>
      </c>
      <c r="W295" s="9"/>
      <c r="Y295" s="172"/>
      <c r="AA295" s="172"/>
    </row>
    <row r="296" spans="1:27" ht="17.100000000000001" customHeight="1" x14ac:dyDescent="0.25">
      <c r="A296" s="64"/>
      <c r="B296" s="64"/>
      <c r="C296" s="530"/>
      <c r="D296" s="64"/>
      <c r="E296" s="64"/>
      <c r="F296" s="64"/>
      <c r="G296" s="530" t="s">
        <v>1018</v>
      </c>
      <c r="H296" s="530"/>
      <c r="I296" s="530" t="s">
        <v>855</v>
      </c>
      <c r="J296" s="530"/>
      <c r="K296" s="526" t="s">
        <v>856</v>
      </c>
      <c r="L296" s="516">
        <f>+'C.E PROG. I-II Y III'!O303</f>
        <v>0</v>
      </c>
      <c r="M296" s="515">
        <f t="shared" si="80"/>
        <v>0</v>
      </c>
      <c r="N296" s="516">
        <f>+'C.E PROG. I-II Y III'!AJ303</f>
        <v>0</v>
      </c>
      <c r="O296" s="515">
        <f t="shared" si="81"/>
        <v>0</v>
      </c>
      <c r="P296" s="516">
        <f>+'C.E PROG. I-II Y III'!AL303</f>
        <v>0</v>
      </c>
      <c r="Q296" s="515">
        <f t="shared" si="82"/>
        <v>0</v>
      </c>
      <c r="R296" s="516">
        <f t="shared" si="83"/>
        <v>0</v>
      </c>
      <c r="S296" s="515">
        <f t="shared" si="83"/>
        <v>0</v>
      </c>
      <c r="W296" s="9"/>
      <c r="Y296" s="172"/>
      <c r="AA296" s="172"/>
    </row>
    <row r="297" spans="1:27" ht="17.100000000000001" customHeight="1" x14ac:dyDescent="0.25">
      <c r="A297" s="64"/>
      <c r="B297" s="64"/>
      <c r="C297" s="530"/>
      <c r="D297" s="64"/>
      <c r="E297" s="64"/>
      <c r="F297" s="64"/>
      <c r="G297" s="64"/>
      <c r="H297" s="64"/>
      <c r="I297" s="530"/>
      <c r="J297" s="530"/>
      <c r="K297" s="526"/>
      <c r="L297" s="516"/>
      <c r="M297" s="515"/>
      <c r="N297" s="516"/>
      <c r="O297" s="515"/>
      <c r="P297" s="516"/>
      <c r="Q297" s="515"/>
      <c r="R297" s="516"/>
      <c r="S297" s="515"/>
      <c r="W297" s="9"/>
      <c r="X297"/>
      <c r="Y297" s="172"/>
      <c r="AA297" s="172"/>
    </row>
    <row r="298" spans="1:27" ht="17.100000000000001" customHeight="1" x14ac:dyDescent="0.25">
      <c r="A298" s="64"/>
      <c r="B298" s="64"/>
      <c r="C298" s="530" t="s">
        <v>1020</v>
      </c>
      <c r="D298" s="64" t="s">
        <v>1021</v>
      </c>
      <c r="E298" s="64"/>
      <c r="F298" s="64"/>
      <c r="G298" s="64"/>
      <c r="H298" s="64"/>
      <c r="I298" s="530"/>
      <c r="J298" s="530"/>
      <c r="K298" s="526"/>
      <c r="L298" s="524">
        <f>SUM(L299:L307)</f>
        <v>0</v>
      </c>
      <c r="M298" s="525">
        <f>SUM(M299:M307)</f>
        <v>0</v>
      </c>
      <c r="N298" s="524">
        <f t="shared" ref="N298:S298" si="84">SUM(N299:N307)</f>
        <v>0</v>
      </c>
      <c r="O298" s="525">
        <f t="shared" si="84"/>
        <v>0</v>
      </c>
      <c r="P298" s="524">
        <f t="shared" si="84"/>
        <v>0</v>
      </c>
      <c r="Q298" s="525">
        <f t="shared" si="84"/>
        <v>0</v>
      </c>
      <c r="R298" s="524">
        <f t="shared" si="84"/>
        <v>0</v>
      </c>
      <c r="S298" s="525">
        <f t="shared" si="84"/>
        <v>0</v>
      </c>
      <c r="W298" s="9"/>
      <c r="X298"/>
      <c r="Y298" s="172"/>
      <c r="AA298" s="172"/>
    </row>
    <row r="299" spans="1:27" ht="17.100000000000001" customHeight="1" x14ac:dyDescent="0.25">
      <c r="A299" s="64"/>
      <c r="B299" s="64"/>
      <c r="C299" s="64"/>
      <c r="D299" s="64"/>
      <c r="E299" s="64"/>
      <c r="F299" s="64"/>
      <c r="G299" s="486" t="s">
        <v>1020</v>
      </c>
      <c r="H299" s="486"/>
      <c r="I299" s="486" t="s">
        <v>857</v>
      </c>
      <c r="J299" s="486"/>
      <c r="K299" s="529" t="s">
        <v>858</v>
      </c>
      <c r="L299" s="524"/>
      <c r="M299" s="525"/>
      <c r="N299" s="524"/>
      <c r="O299" s="525"/>
      <c r="P299" s="524"/>
      <c r="Q299" s="525"/>
      <c r="R299" s="524"/>
      <c r="S299" s="525"/>
      <c r="W299" s="9"/>
      <c r="Y299" s="172"/>
      <c r="AA299" s="172"/>
    </row>
    <row r="300" spans="1:27" ht="17.100000000000001" customHeight="1" x14ac:dyDescent="0.25">
      <c r="A300" s="64"/>
      <c r="B300" s="64"/>
      <c r="C300" s="530"/>
      <c r="D300" s="64" t="s">
        <v>14</v>
      </c>
      <c r="E300" s="64"/>
      <c r="F300" s="64"/>
      <c r="G300" s="530" t="s">
        <v>1020</v>
      </c>
      <c r="H300" s="530"/>
      <c r="I300" s="530" t="s">
        <v>859</v>
      </c>
      <c r="J300" s="530"/>
      <c r="K300" s="526" t="s">
        <v>860</v>
      </c>
      <c r="L300" s="516">
        <f>+'C.E PROG. I-II Y III'!O307</f>
        <v>0</v>
      </c>
      <c r="M300" s="515">
        <f>+L300/$R$373*100%</f>
        <v>0</v>
      </c>
      <c r="N300" s="516">
        <f>+'C.E PROG. I-II Y III'!AJ307</f>
        <v>0</v>
      </c>
      <c r="O300" s="515">
        <f>+N300/$R$373*100%</f>
        <v>0</v>
      </c>
      <c r="P300" s="516">
        <v>0</v>
      </c>
      <c r="Q300" s="515">
        <f>+P300/$R$373*100%</f>
        <v>0</v>
      </c>
      <c r="R300" s="516">
        <f>+L300+N300+P300</f>
        <v>0</v>
      </c>
      <c r="S300" s="515">
        <f>+M300+O300+Q300</f>
        <v>0</v>
      </c>
      <c r="W300" s="9"/>
      <c r="Y300" s="172"/>
      <c r="AA300" s="172"/>
    </row>
    <row r="301" spans="1:27" ht="17.100000000000001" customHeight="1" x14ac:dyDescent="0.25">
      <c r="A301" s="64"/>
      <c r="B301" s="64"/>
      <c r="C301" s="530"/>
      <c r="D301" s="64"/>
      <c r="E301" s="64"/>
      <c r="F301" s="64"/>
      <c r="G301" s="530" t="s">
        <v>1020</v>
      </c>
      <c r="H301" s="530"/>
      <c r="I301" s="486" t="s">
        <v>861</v>
      </c>
      <c r="J301" s="486"/>
      <c r="K301" s="529" t="s">
        <v>862</v>
      </c>
      <c r="L301" s="516"/>
      <c r="M301" s="525"/>
      <c r="N301" s="516"/>
      <c r="O301" s="525"/>
      <c r="P301" s="524"/>
      <c r="Q301" s="525"/>
      <c r="R301" s="524"/>
      <c r="S301" s="525"/>
      <c r="W301" s="9"/>
      <c r="Y301" s="172"/>
      <c r="AA301" s="172"/>
    </row>
    <row r="302" spans="1:27" ht="17.100000000000001" customHeight="1" x14ac:dyDescent="0.25">
      <c r="A302" s="64"/>
      <c r="B302" s="64"/>
      <c r="C302" s="530"/>
      <c r="D302" s="64"/>
      <c r="E302" s="64"/>
      <c r="F302" s="64"/>
      <c r="G302" s="530" t="s">
        <v>1020</v>
      </c>
      <c r="H302" s="530"/>
      <c r="I302" s="530" t="s">
        <v>863</v>
      </c>
      <c r="J302" s="530"/>
      <c r="K302" s="526" t="s">
        <v>864</v>
      </c>
      <c r="L302" s="516">
        <f>+'C.E PROG. I-II Y III'!O309</f>
        <v>0</v>
      </c>
      <c r="M302" s="515">
        <f>+L302/$R$373*100%</f>
        <v>0</v>
      </c>
      <c r="N302" s="516">
        <f>+'C.E PROG. I-II Y III'!AJ309</f>
        <v>0</v>
      </c>
      <c r="O302" s="515">
        <f>+N302/$R$373*100%</f>
        <v>0</v>
      </c>
      <c r="P302" s="516">
        <f>+'C.E PROG. I-II Y III'!AL309</f>
        <v>0</v>
      </c>
      <c r="Q302" s="515">
        <f>+P302/$R$373*100%</f>
        <v>0</v>
      </c>
      <c r="R302" s="516">
        <f t="shared" ref="R302:S305" si="85">+L302+N302+P302</f>
        <v>0</v>
      </c>
      <c r="S302" s="515">
        <f t="shared" si="85"/>
        <v>0</v>
      </c>
      <c r="W302" s="9"/>
      <c r="X302"/>
      <c r="Y302" s="172"/>
      <c r="AA302" s="172"/>
    </row>
    <row r="303" spans="1:27" ht="17.100000000000001" customHeight="1" x14ac:dyDescent="0.25">
      <c r="A303" s="64"/>
      <c r="B303" s="64"/>
      <c r="C303" s="530"/>
      <c r="D303" s="64"/>
      <c r="E303" s="64"/>
      <c r="F303" s="64"/>
      <c r="G303" s="530" t="s">
        <v>1020</v>
      </c>
      <c r="H303" s="530"/>
      <c r="I303" s="530" t="s">
        <v>865</v>
      </c>
      <c r="J303" s="530"/>
      <c r="K303" s="526" t="s">
        <v>866</v>
      </c>
      <c r="L303" s="516">
        <f>+'C.E PROG. I-II Y III'!O310</f>
        <v>0</v>
      </c>
      <c r="M303" s="515">
        <f>+L303/$R$373*100%</f>
        <v>0</v>
      </c>
      <c r="N303" s="516">
        <f>+'C.E PROG. I-II Y III'!AJ310</f>
        <v>0</v>
      </c>
      <c r="O303" s="515">
        <f>+N303/$R$373*100%</f>
        <v>0</v>
      </c>
      <c r="P303" s="516">
        <f>+'C.E PROG. I-II Y III'!AL310</f>
        <v>0</v>
      </c>
      <c r="Q303" s="515">
        <f>+P303/$R$373*100%</f>
        <v>0</v>
      </c>
      <c r="R303" s="516">
        <f t="shared" si="85"/>
        <v>0</v>
      </c>
      <c r="S303" s="515">
        <f t="shared" si="85"/>
        <v>0</v>
      </c>
      <c r="W303" s="9"/>
      <c r="Y303" s="172"/>
      <c r="AA303" s="172"/>
    </row>
    <row r="304" spans="1:27" ht="17.100000000000001" customHeight="1" x14ac:dyDescent="0.25">
      <c r="A304" s="64"/>
      <c r="B304" s="64"/>
      <c r="C304" s="530"/>
      <c r="D304" s="64"/>
      <c r="E304" s="64"/>
      <c r="F304" s="64"/>
      <c r="G304" s="530" t="s">
        <v>1020</v>
      </c>
      <c r="H304" s="530"/>
      <c r="I304" s="530" t="s">
        <v>867</v>
      </c>
      <c r="J304" s="530"/>
      <c r="K304" s="526" t="s">
        <v>868</v>
      </c>
      <c r="L304" s="516">
        <f>+'C.E PROG. I-II Y III'!O311</f>
        <v>0</v>
      </c>
      <c r="M304" s="515">
        <f>+L304/$R$373*100%</f>
        <v>0</v>
      </c>
      <c r="N304" s="516">
        <f>+'C.E PROG. I-II Y III'!AJ311</f>
        <v>0</v>
      </c>
      <c r="O304" s="515">
        <f>+N304/$R$373*100%</f>
        <v>0</v>
      </c>
      <c r="P304" s="516">
        <f>+'C.E PROG. I-II Y III'!AL311</f>
        <v>0</v>
      </c>
      <c r="Q304" s="515">
        <f>+P304/$R$373*100%</f>
        <v>0</v>
      </c>
      <c r="R304" s="516">
        <f t="shared" si="85"/>
        <v>0</v>
      </c>
      <c r="S304" s="515">
        <f t="shared" si="85"/>
        <v>0</v>
      </c>
      <c r="W304" s="9"/>
      <c r="Y304" s="172"/>
      <c r="AA304" s="172"/>
    </row>
    <row r="305" spans="1:27" ht="17.100000000000001" customHeight="1" x14ac:dyDescent="0.25">
      <c r="A305" s="64"/>
      <c r="B305" s="64"/>
      <c r="C305" s="530"/>
      <c r="D305" s="64" t="s">
        <v>14</v>
      </c>
      <c r="E305" s="64"/>
      <c r="F305" s="64"/>
      <c r="G305" s="530" t="s">
        <v>1020</v>
      </c>
      <c r="H305" s="530"/>
      <c r="I305" s="530" t="s">
        <v>869</v>
      </c>
      <c r="J305" s="530"/>
      <c r="K305" s="526" t="s">
        <v>870</v>
      </c>
      <c r="L305" s="516">
        <f>+'C.E PROG. I-II Y III'!O312</f>
        <v>0</v>
      </c>
      <c r="M305" s="515">
        <f>+L305/$R$373*100%</f>
        <v>0</v>
      </c>
      <c r="N305" s="516">
        <f>+'C.E PROG. I-II Y III'!AJ312</f>
        <v>0</v>
      </c>
      <c r="O305" s="515">
        <f>+N305/$R$373*100%</f>
        <v>0</v>
      </c>
      <c r="P305" s="516">
        <f>+'C.E PROG. I-II Y III'!AL312</f>
        <v>0</v>
      </c>
      <c r="Q305" s="515">
        <f>+P305/$R$373*100%</f>
        <v>0</v>
      </c>
      <c r="R305" s="516">
        <f t="shared" si="85"/>
        <v>0</v>
      </c>
      <c r="S305" s="515">
        <f t="shared" si="85"/>
        <v>0</v>
      </c>
      <c r="W305" s="9"/>
      <c r="Y305" s="172"/>
      <c r="AA305" s="172"/>
    </row>
    <row r="306" spans="1:27" ht="17.100000000000001" customHeight="1" x14ac:dyDescent="0.25">
      <c r="A306" s="64"/>
      <c r="B306" s="64"/>
      <c r="C306" s="530"/>
      <c r="D306" s="64"/>
      <c r="E306" s="64"/>
      <c r="F306" s="64"/>
      <c r="G306" s="530" t="s">
        <v>1020</v>
      </c>
      <c r="H306" s="530"/>
      <c r="I306" s="486" t="s">
        <v>871</v>
      </c>
      <c r="J306" s="486"/>
      <c r="K306" s="529" t="s">
        <v>872</v>
      </c>
      <c r="L306" s="516"/>
      <c r="M306" s="525"/>
      <c r="N306" s="516"/>
      <c r="O306" s="525"/>
      <c r="P306" s="516"/>
      <c r="Q306" s="525"/>
      <c r="R306" s="524"/>
      <c r="S306" s="525"/>
      <c r="W306" s="9"/>
      <c r="X306"/>
      <c r="Y306" s="172"/>
      <c r="AA306" s="172"/>
    </row>
    <row r="307" spans="1:27" ht="17.100000000000001" customHeight="1" x14ac:dyDescent="0.25">
      <c r="A307" s="522" t="s">
        <v>14</v>
      </c>
      <c r="B307" s="64"/>
      <c r="C307" s="530"/>
      <c r="D307" s="64"/>
      <c r="E307" s="64"/>
      <c r="F307" s="64"/>
      <c r="G307" s="530" t="s">
        <v>1020</v>
      </c>
      <c r="H307" s="530"/>
      <c r="I307" s="530" t="s">
        <v>873</v>
      </c>
      <c r="J307" s="530"/>
      <c r="K307" s="526" t="s">
        <v>874</v>
      </c>
      <c r="L307" s="516">
        <f>+'C.E PROG. I-II Y III'!O314</f>
        <v>0</v>
      </c>
      <c r="M307" s="515">
        <f>+L307/$R$373*100%</f>
        <v>0</v>
      </c>
      <c r="N307" s="516">
        <f>+'C.E PROG. I-II Y III'!AJ314</f>
        <v>0</v>
      </c>
      <c r="O307" s="515">
        <f>+N307/$R$373*100%</f>
        <v>0</v>
      </c>
      <c r="P307" s="516">
        <v>0</v>
      </c>
      <c r="Q307" s="515">
        <f>+P307/$R$373*100%</f>
        <v>0</v>
      </c>
      <c r="R307" s="516">
        <f>+L307+N307+P307</f>
        <v>0</v>
      </c>
      <c r="S307" s="515">
        <f>+M307+O307+Q307</f>
        <v>0</v>
      </c>
      <c r="W307" s="9"/>
      <c r="Y307" s="172"/>
      <c r="AA307" s="172"/>
    </row>
    <row r="308" spans="1:27" ht="17.100000000000001" customHeight="1" x14ac:dyDescent="0.25">
      <c r="A308" s="64"/>
      <c r="B308" s="64"/>
      <c r="C308" s="530"/>
      <c r="D308" s="64"/>
      <c r="E308" s="64"/>
      <c r="F308" s="64"/>
      <c r="G308" s="64"/>
      <c r="H308" s="64"/>
      <c r="I308" s="530"/>
      <c r="J308" s="530"/>
      <c r="K308" s="526"/>
      <c r="L308" s="516"/>
      <c r="M308" s="515"/>
      <c r="N308" s="516"/>
      <c r="O308" s="515"/>
      <c r="P308" s="516"/>
      <c r="Q308" s="515"/>
      <c r="R308" s="516"/>
      <c r="S308" s="515"/>
      <c r="W308" s="9"/>
      <c r="Y308" s="172"/>
      <c r="AA308" s="172"/>
    </row>
    <row r="309" spans="1:27" ht="17.100000000000001" customHeight="1" x14ac:dyDescent="0.25">
      <c r="A309" s="64"/>
      <c r="B309" s="64"/>
      <c r="C309" s="530" t="s">
        <v>1022</v>
      </c>
      <c r="D309" s="64" t="s">
        <v>1023</v>
      </c>
      <c r="E309" s="64"/>
      <c r="F309" s="64"/>
      <c r="G309" s="530"/>
      <c r="H309" s="530"/>
      <c r="I309" s="530"/>
      <c r="J309" s="530"/>
      <c r="K309" s="526"/>
      <c r="L309" s="524">
        <f>SUM(L311:L312)</f>
        <v>0</v>
      </c>
      <c r="M309" s="525">
        <f>SUM(M311:M312)</f>
        <v>0</v>
      </c>
      <c r="N309" s="524">
        <f t="shared" ref="N309:S309" si="86">SUM(N311:N312)</f>
        <v>0</v>
      </c>
      <c r="O309" s="525">
        <f t="shared" si="86"/>
        <v>0</v>
      </c>
      <c r="P309" s="524">
        <f t="shared" si="86"/>
        <v>0</v>
      </c>
      <c r="Q309" s="525">
        <f t="shared" si="86"/>
        <v>0</v>
      </c>
      <c r="R309" s="524">
        <f t="shared" si="86"/>
        <v>0</v>
      </c>
      <c r="S309" s="525">
        <f t="shared" si="86"/>
        <v>0</v>
      </c>
      <c r="W309" s="9"/>
      <c r="Y309" s="172"/>
      <c r="AA309" s="172"/>
    </row>
    <row r="310" spans="1:27" ht="17.100000000000001" customHeight="1" x14ac:dyDescent="0.25">
      <c r="A310" s="64"/>
      <c r="B310" s="64"/>
      <c r="C310" s="64"/>
      <c r="D310" s="64"/>
      <c r="E310" s="64"/>
      <c r="F310" s="64"/>
      <c r="G310" s="486" t="s">
        <v>1022</v>
      </c>
      <c r="H310" s="486"/>
      <c r="I310" s="486" t="s">
        <v>875</v>
      </c>
      <c r="J310" s="486"/>
      <c r="K310" s="529" t="s">
        <v>876</v>
      </c>
      <c r="L310" s="524"/>
      <c r="M310" s="525"/>
      <c r="N310" s="516"/>
      <c r="O310" s="525"/>
      <c r="P310" s="524"/>
      <c r="Q310" s="525"/>
      <c r="R310" s="524"/>
      <c r="S310" s="525"/>
      <c r="W310" s="9"/>
      <c r="X310"/>
      <c r="Y310" s="172"/>
      <c r="AA310" s="172"/>
    </row>
    <row r="311" spans="1:27" ht="17.100000000000001" customHeight="1" x14ac:dyDescent="0.25">
      <c r="A311" s="64"/>
      <c r="B311" s="64"/>
      <c r="C311" s="64"/>
      <c r="D311" s="64"/>
      <c r="E311" s="64"/>
      <c r="F311" s="64"/>
      <c r="G311" s="530" t="s">
        <v>1022</v>
      </c>
      <c r="H311" s="530"/>
      <c r="I311" s="530" t="s">
        <v>877</v>
      </c>
      <c r="J311" s="530"/>
      <c r="K311" s="526" t="s">
        <v>1024</v>
      </c>
      <c r="L311" s="516">
        <f>+'C.E PROG. I-II Y III'!O318</f>
        <v>0</v>
      </c>
      <c r="M311" s="515">
        <f>+L311/$R$373*100%</f>
        <v>0</v>
      </c>
      <c r="N311" s="516">
        <f>+'C.E PROG. I-II Y III'!AJ318</f>
        <v>0</v>
      </c>
      <c r="O311" s="515">
        <f>+N311/$R$373*100%</f>
        <v>0</v>
      </c>
      <c r="P311" s="516">
        <f>+'C.E PROG. I-II Y III'!AL318</f>
        <v>0</v>
      </c>
      <c r="Q311" s="515">
        <f>+P311/$R$373*100%</f>
        <v>0</v>
      </c>
      <c r="R311" s="516">
        <f>+L311+N311+P311</f>
        <v>0</v>
      </c>
      <c r="S311" s="515">
        <f>+M311+O311+Q311</f>
        <v>0</v>
      </c>
      <c r="W311" s="9"/>
      <c r="Y311" s="172"/>
      <c r="AA311" s="172"/>
    </row>
    <row r="312" spans="1:27" ht="17.100000000000001" customHeight="1" x14ac:dyDescent="0.25">
      <c r="A312" s="64"/>
      <c r="B312" s="64"/>
      <c r="C312" s="64"/>
      <c r="D312" s="64"/>
      <c r="E312" s="64"/>
      <c r="F312" s="64"/>
      <c r="G312" s="530" t="s">
        <v>1022</v>
      </c>
      <c r="H312" s="530"/>
      <c r="I312" s="530" t="s">
        <v>879</v>
      </c>
      <c r="J312" s="530"/>
      <c r="K312" s="526" t="s">
        <v>880</v>
      </c>
      <c r="L312" s="516">
        <f>+'C.E PROG. I-II Y III'!O319</f>
        <v>0</v>
      </c>
      <c r="M312" s="515">
        <f>+L312/$R$373*100%</f>
        <v>0</v>
      </c>
      <c r="N312" s="516">
        <f>+'C.E PROG. I-II Y III'!AJ319</f>
        <v>0</v>
      </c>
      <c r="O312" s="515">
        <f>+N312/$R$373*100%</f>
        <v>0</v>
      </c>
      <c r="P312" s="516">
        <f>+'C.E PROG. I-II Y III'!AL319</f>
        <v>0</v>
      </c>
      <c r="Q312" s="515">
        <f>+P312/$R$373*100%</f>
        <v>0</v>
      </c>
      <c r="R312" s="516">
        <f>+L312+N312+P312</f>
        <v>0</v>
      </c>
      <c r="S312" s="515">
        <f>+M312+O312+Q312</f>
        <v>0</v>
      </c>
      <c r="W312" s="9"/>
      <c r="Y312" s="172"/>
      <c r="AA312" s="172"/>
    </row>
    <row r="313" spans="1:27" ht="17.100000000000001" customHeight="1" thickBot="1" x14ac:dyDescent="0.3">
      <c r="A313" s="64"/>
      <c r="B313" s="64"/>
      <c r="C313" s="64"/>
      <c r="D313" s="64"/>
      <c r="E313" s="64"/>
      <c r="F313" s="64"/>
      <c r="G313" s="522"/>
      <c r="H313" s="522"/>
      <c r="I313" s="486"/>
      <c r="J313" s="486"/>
      <c r="K313" s="526"/>
      <c r="L313" s="516"/>
      <c r="M313" s="515"/>
      <c r="N313" s="516"/>
      <c r="O313" s="515"/>
      <c r="P313" s="516"/>
      <c r="Q313" s="515"/>
      <c r="R313" s="516"/>
      <c r="S313" s="515"/>
      <c r="W313" s="9"/>
      <c r="Y313" s="172"/>
      <c r="AA313" s="172"/>
    </row>
    <row r="314" spans="1:27" ht="17.100000000000001" customHeight="1" thickBot="1" x14ac:dyDescent="0.3">
      <c r="A314" s="517">
        <v>3</v>
      </c>
      <c r="B314" s="518" t="s">
        <v>1025</v>
      </c>
      <c r="C314" s="537"/>
      <c r="D314" s="518"/>
      <c r="E314" s="518"/>
      <c r="F314" s="537"/>
      <c r="G314" s="518"/>
      <c r="H314" s="518"/>
      <c r="I314" s="537"/>
      <c r="J314" s="537"/>
      <c r="K314" s="542"/>
      <c r="L314" s="520">
        <f>+L316+L327+L338+L362</f>
        <v>8040000</v>
      </c>
      <c r="M314" s="521">
        <f>+M316+M327+M338+M362</f>
        <v>1.9992612923481466E-3</v>
      </c>
      <c r="N314" s="520">
        <f t="shared" ref="N314:S314" si="87">+N316+N327+N338+N362</f>
        <v>43675910</v>
      </c>
      <c r="O314" s="521">
        <f t="shared" si="87"/>
        <v>1.0860641327248923E-2</v>
      </c>
      <c r="P314" s="520">
        <f t="shared" si="87"/>
        <v>21844246.34</v>
      </c>
      <c r="Q314" s="521">
        <f t="shared" si="87"/>
        <v>5.4318850955322974E-3</v>
      </c>
      <c r="R314" s="520">
        <f t="shared" si="87"/>
        <v>73560156.340000004</v>
      </c>
      <c r="S314" s="521">
        <f t="shared" si="87"/>
        <v>1.8291787715129366E-2</v>
      </c>
      <c r="U314" s="32"/>
      <c r="W314" s="9"/>
      <c r="X314"/>
      <c r="Y314" s="172"/>
      <c r="AA314" s="172"/>
    </row>
    <row r="315" spans="1:27" ht="17.100000000000001" customHeight="1" x14ac:dyDescent="0.25">
      <c r="A315" s="64"/>
      <c r="B315" s="522" t="s">
        <v>14</v>
      </c>
      <c r="C315" s="522"/>
      <c r="D315" s="64"/>
      <c r="E315" s="64"/>
      <c r="F315" s="64"/>
      <c r="G315" s="64"/>
      <c r="H315" s="64"/>
      <c r="I315" s="486">
        <v>4</v>
      </c>
      <c r="J315" s="486"/>
      <c r="K315" s="529" t="s">
        <v>881</v>
      </c>
      <c r="L315" s="516"/>
      <c r="M315" s="515"/>
      <c r="N315" s="516"/>
      <c r="O315" s="515"/>
      <c r="P315" s="516"/>
      <c r="Q315" s="515"/>
      <c r="R315" s="516"/>
      <c r="S315" s="515"/>
      <c r="W315" s="9"/>
      <c r="Y315" s="172"/>
      <c r="AA315" s="172"/>
    </row>
    <row r="316" spans="1:27" ht="17.100000000000001" customHeight="1" x14ac:dyDescent="0.25">
      <c r="A316" s="64"/>
      <c r="B316" s="486" t="s">
        <v>1026</v>
      </c>
      <c r="C316" s="543" t="s">
        <v>1027</v>
      </c>
      <c r="D316" s="64"/>
      <c r="E316" s="64"/>
      <c r="F316" s="544"/>
      <c r="G316" s="64"/>
      <c r="H316" s="64"/>
      <c r="I316" s="530"/>
      <c r="J316" s="530"/>
      <c r="K316" s="526"/>
      <c r="L316" s="527">
        <f>SUM(L317:L325)</f>
        <v>0</v>
      </c>
      <c r="M316" s="528">
        <f>SUM(M317:M325)</f>
        <v>0</v>
      </c>
      <c r="N316" s="527">
        <f t="shared" ref="N316:S316" si="88">SUM(N317:N325)</f>
        <v>0</v>
      </c>
      <c r="O316" s="528">
        <f t="shared" si="88"/>
        <v>0</v>
      </c>
      <c r="P316" s="527">
        <f t="shared" si="88"/>
        <v>0</v>
      </c>
      <c r="Q316" s="528">
        <f t="shared" si="88"/>
        <v>0</v>
      </c>
      <c r="R316" s="527">
        <f t="shared" si="88"/>
        <v>0</v>
      </c>
      <c r="S316" s="528">
        <f t="shared" si="88"/>
        <v>0</v>
      </c>
      <c r="W316" s="9"/>
      <c r="Y316" s="172"/>
      <c r="AA316" s="172"/>
    </row>
    <row r="317" spans="1:27" ht="17.100000000000001" customHeight="1" x14ac:dyDescent="0.25">
      <c r="A317" s="64"/>
      <c r="B317" s="64"/>
      <c r="C317" s="64"/>
      <c r="D317" s="64"/>
      <c r="E317" s="64"/>
      <c r="F317" s="64"/>
      <c r="G317" s="486" t="s">
        <v>1026</v>
      </c>
      <c r="H317" s="486"/>
      <c r="I317" s="486" t="s">
        <v>882</v>
      </c>
      <c r="J317" s="486"/>
      <c r="K317" s="529" t="s">
        <v>883</v>
      </c>
      <c r="L317" s="524"/>
      <c r="M317" s="525"/>
      <c r="N317" s="524"/>
      <c r="O317" s="525"/>
      <c r="P317" s="524"/>
      <c r="Q317" s="525"/>
      <c r="R317" s="524"/>
      <c r="S317" s="525"/>
      <c r="W317" s="9"/>
      <c r="Y317" s="172"/>
      <c r="AA317" s="172"/>
    </row>
    <row r="318" spans="1:27" ht="17.100000000000001" customHeight="1" x14ac:dyDescent="0.25">
      <c r="A318" s="64"/>
      <c r="B318" s="545"/>
      <c r="C318" s="64"/>
      <c r="D318" s="64"/>
      <c r="E318" s="64"/>
      <c r="F318" s="64"/>
      <c r="G318" s="530" t="s">
        <v>1026</v>
      </c>
      <c r="H318" s="530"/>
      <c r="I318" s="530" t="s">
        <v>884</v>
      </c>
      <c r="J318" s="530"/>
      <c r="K318" s="526" t="s">
        <v>885</v>
      </c>
      <c r="L318" s="516">
        <f>+'C.E PROG. I-II Y III'!O325</f>
        <v>0</v>
      </c>
      <c r="M318" s="515">
        <f t="shared" ref="M318:M325" si="89">+L318/$R$373*100%</f>
        <v>0</v>
      </c>
      <c r="N318" s="516">
        <f>+'C.E PROG. I-II Y III'!AJ325</f>
        <v>0</v>
      </c>
      <c r="O318" s="515">
        <f t="shared" ref="O318:O325" si="90">+N318/$R$373*100%</f>
        <v>0</v>
      </c>
      <c r="P318" s="516">
        <f>+'C.E PROG. I-II Y III'!AL325</f>
        <v>0</v>
      </c>
      <c r="Q318" s="515">
        <f t="shared" ref="Q318:Q325" si="91">+P318/$R$373*100%</f>
        <v>0</v>
      </c>
      <c r="R318" s="516">
        <f t="shared" ref="R318:S325" si="92">+L318+N318+P318</f>
        <v>0</v>
      </c>
      <c r="S318" s="515">
        <f t="shared" si="92"/>
        <v>0</v>
      </c>
      <c r="W318" s="9"/>
      <c r="Y318" s="172"/>
      <c r="AA318" s="172"/>
    </row>
    <row r="319" spans="1:27" ht="17.100000000000001" customHeight="1" x14ac:dyDescent="0.25">
      <c r="A319" s="64"/>
      <c r="B319" s="64"/>
      <c r="C319" s="64"/>
      <c r="D319" s="64"/>
      <c r="E319" s="64"/>
      <c r="F319" s="64"/>
      <c r="G319" s="530" t="s">
        <v>1026</v>
      </c>
      <c r="H319" s="530"/>
      <c r="I319" s="530" t="s">
        <v>886</v>
      </c>
      <c r="J319" s="530"/>
      <c r="K319" s="526" t="s">
        <v>887</v>
      </c>
      <c r="L319" s="516">
        <f>+'C.E PROG. I-II Y III'!O326</f>
        <v>0</v>
      </c>
      <c r="M319" s="515">
        <f t="shared" si="89"/>
        <v>0</v>
      </c>
      <c r="N319" s="516">
        <f>+'C.E PROG. I-II Y III'!AJ326</f>
        <v>0</v>
      </c>
      <c r="O319" s="515">
        <f t="shared" si="90"/>
        <v>0</v>
      </c>
      <c r="P319" s="516">
        <f>+'C.E PROG. I-II Y III'!AL326</f>
        <v>0</v>
      </c>
      <c r="Q319" s="515">
        <f t="shared" si="91"/>
        <v>0</v>
      </c>
      <c r="R319" s="516">
        <f t="shared" si="92"/>
        <v>0</v>
      </c>
      <c r="S319" s="515">
        <f t="shared" si="92"/>
        <v>0</v>
      </c>
      <c r="W319" s="9"/>
      <c r="X319"/>
      <c r="Y319" s="172"/>
      <c r="AA319" s="172"/>
    </row>
    <row r="320" spans="1:27" ht="17.100000000000001" customHeight="1" x14ac:dyDescent="0.25">
      <c r="A320" s="64"/>
      <c r="B320" s="545"/>
      <c r="C320" s="64"/>
      <c r="D320" s="64"/>
      <c r="E320" s="64"/>
      <c r="F320" s="64"/>
      <c r="G320" s="530" t="s">
        <v>1026</v>
      </c>
      <c r="H320" s="530"/>
      <c r="I320" s="530" t="s">
        <v>888</v>
      </c>
      <c r="J320" s="530"/>
      <c r="K320" s="526" t="s">
        <v>889</v>
      </c>
      <c r="L320" s="516">
        <f>+'C.E PROG. I-II Y III'!O327</f>
        <v>0</v>
      </c>
      <c r="M320" s="515">
        <f t="shared" si="89"/>
        <v>0</v>
      </c>
      <c r="N320" s="516">
        <f>+'C.E PROG. I-II Y III'!AJ327</f>
        <v>0</v>
      </c>
      <c r="O320" s="515">
        <f t="shared" si="90"/>
        <v>0</v>
      </c>
      <c r="P320" s="516">
        <f>+'C.E PROG. I-II Y III'!AL327</f>
        <v>0</v>
      </c>
      <c r="Q320" s="515">
        <f t="shared" si="91"/>
        <v>0</v>
      </c>
      <c r="R320" s="516">
        <f t="shared" si="92"/>
        <v>0</v>
      </c>
      <c r="S320" s="515">
        <f t="shared" si="92"/>
        <v>0</v>
      </c>
      <c r="W320" s="9"/>
      <c r="Y320" s="172"/>
      <c r="AA320" s="172"/>
    </row>
    <row r="321" spans="1:27" ht="17.100000000000001" customHeight="1" x14ac:dyDescent="0.25">
      <c r="A321" s="64"/>
      <c r="B321" s="545"/>
      <c r="C321" s="64"/>
      <c r="D321" s="64"/>
      <c r="E321" s="64"/>
      <c r="F321" s="64"/>
      <c r="G321" s="530" t="s">
        <v>1026</v>
      </c>
      <c r="H321" s="530"/>
      <c r="I321" s="530" t="s">
        <v>890</v>
      </c>
      <c r="J321" s="530"/>
      <c r="K321" s="526" t="s">
        <v>891</v>
      </c>
      <c r="L321" s="516">
        <f>+'C.E PROG. I-II Y III'!O328</f>
        <v>0</v>
      </c>
      <c r="M321" s="515">
        <f t="shared" si="89"/>
        <v>0</v>
      </c>
      <c r="N321" s="516">
        <f>+'C.E PROG. I-II Y III'!AJ328</f>
        <v>0</v>
      </c>
      <c r="O321" s="515">
        <f t="shared" si="90"/>
        <v>0</v>
      </c>
      <c r="P321" s="516">
        <f>+'C.E PROG. I-II Y III'!AL328</f>
        <v>0</v>
      </c>
      <c r="Q321" s="515">
        <f t="shared" si="91"/>
        <v>0</v>
      </c>
      <c r="R321" s="516">
        <f t="shared" si="92"/>
        <v>0</v>
      </c>
      <c r="S321" s="515">
        <f t="shared" si="92"/>
        <v>0</v>
      </c>
      <c r="W321" s="9"/>
      <c r="Y321" s="172"/>
      <c r="AA321" s="172"/>
    </row>
    <row r="322" spans="1:27" ht="17.100000000000001" customHeight="1" x14ac:dyDescent="0.25">
      <c r="A322" s="64"/>
      <c r="B322" s="545"/>
      <c r="C322" s="64"/>
      <c r="D322" s="64"/>
      <c r="E322" s="64"/>
      <c r="F322" s="64"/>
      <c r="G322" s="530" t="s">
        <v>1026</v>
      </c>
      <c r="H322" s="530"/>
      <c r="I322" s="530" t="s">
        <v>892</v>
      </c>
      <c r="J322" s="530"/>
      <c r="K322" s="526" t="s">
        <v>893</v>
      </c>
      <c r="L322" s="516">
        <f>+'C.E PROG. I-II Y III'!O329</f>
        <v>0</v>
      </c>
      <c r="M322" s="515">
        <f t="shared" si="89"/>
        <v>0</v>
      </c>
      <c r="N322" s="516">
        <f>+'C.E PROG. I-II Y III'!AJ329</f>
        <v>0</v>
      </c>
      <c r="O322" s="515">
        <f t="shared" si="90"/>
        <v>0</v>
      </c>
      <c r="P322" s="516">
        <f>+'C.E PROG. I-II Y III'!AL329</f>
        <v>0</v>
      </c>
      <c r="Q322" s="515">
        <f t="shared" si="91"/>
        <v>0</v>
      </c>
      <c r="R322" s="516">
        <f t="shared" si="92"/>
        <v>0</v>
      </c>
      <c r="S322" s="515">
        <f t="shared" si="92"/>
        <v>0</v>
      </c>
      <c r="W322" s="9"/>
      <c r="Y322" s="172"/>
      <c r="AA322" s="172"/>
    </row>
    <row r="323" spans="1:27" ht="17.100000000000001" customHeight="1" x14ac:dyDescent="0.25">
      <c r="A323" s="64"/>
      <c r="B323" s="545"/>
      <c r="C323" s="64"/>
      <c r="D323" s="64"/>
      <c r="E323" s="64"/>
      <c r="F323" s="64"/>
      <c r="G323" s="530" t="s">
        <v>1026</v>
      </c>
      <c r="H323" s="530"/>
      <c r="I323" s="530" t="s">
        <v>894</v>
      </c>
      <c r="J323" s="530"/>
      <c r="K323" s="526" t="s">
        <v>895</v>
      </c>
      <c r="L323" s="516">
        <f>+'C.E PROG. I-II Y III'!O330</f>
        <v>0</v>
      </c>
      <c r="M323" s="515">
        <f t="shared" si="89"/>
        <v>0</v>
      </c>
      <c r="N323" s="516">
        <f>+'C.E PROG. I-II Y III'!AJ330</f>
        <v>0</v>
      </c>
      <c r="O323" s="515">
        <f t="shared" si="90"/>
        <v>0</v>
      </c>
      <c r="P323" s="516">
        <f>+'C.E PROG. I-II Y III'!AL330</f>
        <v>0</v>
      </c>
      <c r="Q323" s="515">
        <f t="shared" si="91"/>
        <v>0</v>
      </c>
      <c r="R323" s="516">
        <f t="shared" si="92"/>
        <v>0</v>
      </c>
      <c r="S323" s="515">
        <f t="shared" si="92"/>
        <v>0</v>
      </c>
      <c r="W323" s="9"/>
      <c r="X323"/>
      <c r="Y323" s="172"/>
      <c r="AA323" s="172"/>
    </row>
    <row r="324" spans="1:27" ht="17.100000000000001" customHeight="1" x14ac:dyDescent="0.25">
      <c r="A324" s="64"/>
      <c r="B324" s="545"/>
      <c r="C324" s="64"/>
      <c r="D324" s="64"/>
      <c r="E324" s="64"/>
      <c r="F324" s="64"/>
      <c r="G324" s="530" t="s">
        <v>1026</v>
      </c>
      <c r="H324" s="530"/>
      <c r="I324" s="530" t="s">
        <v>896</v>
      </c>
      <c r="J324" s="530"/>
      <c r="K324" s="526" t="s">
        <v>897</v>
      </c>
      <c r="L324" s="516">
        <f>+'C.E PROG. I-II Y III'!O331</f>
        <v>0</v>
      </c>
      <c r="M324" s="515">
        <f t="shared" si="89"/>
        <v>0</v>
      </c>
      <c r="N324" s="516">
        <f>+'C.E PROG. I-II Y III'!AJ331</f>
        <v>0</v>
      </c>
      <c r="O324" s="515">
        <f t="shared" si="90"/>
        <v>0</v>
      </c>
      <c r="P324" s="516">
        <f>+'C.E PROG. I-II Y III'!AL331</f>
        <v>0</v>
      </c>
      <c r="Q324" s="515">
        <f t="shared" si="91"/>
        <v>0</v>
      </c>
      <c r="R324" s="516">
        <f t="shared" si="92"/>
        <v>0</v>
      </c>
      <c r="S324" s="515">
        <f t="shared" si="92"/>
        <v>0</v>
      </c>
      <c r="W324" s="9"/>
      <c r="Y324" s="172"/>
      <c r="AA324" s="172"/>
    </row>
    <row r="325" spans="1:27" ht="17.100000000000001" customHeight="1" x14ac:dyDescent="0.25">
      <c r="A325" s="64"/>
      <c r="B325" s="545"/>
      <c r="C325" s="64"/>
      <c r="D325" s="64"/>
      <c r="E325" s="64"/>
      <c r="F325" s="64"/>
      <c r="G325" s="530" t="s">
        <v>1026</v>
      </c>
      <c r="H325" s="530"/>
      <c r="I325" s="530" t="s">
        <v>898</v>
      </c>
      <c r="J325" s="530"/>
      <c r="K325" s="526" t="s">
        <v>899</v>
      </c>
      <c r="L325" s="516">
        <f>+'C.E PROG. I-II Y III'!O332</f>
        <v>0</v>
      </c>
      <c r="M325" s="515">
        <f t="shared" si="89"/>
        <v>0</v>
      </c>
      <c r="N325" s="516">
        <f>+'C.E PROG. I-II Y III'!AJ332</f>
        <v>0</v>
      </c>
      <c r="O325" s="515">
        <f t="shared" si="90"/>
        <v>0</v>
      </c>
      <c r="P325" s="516">
        <f>+'C.E PROG. I-II Y III'!AL332</f>
        <v>0</v>
      </c>
      <c r="Q325" s="515">
        <f t="shared" si="91"/>
        <v>0</v>
      </c>
      <c r="R325" s="516">
        <f t="shared" si="92"/>
        <v>0</v>
      </c>
      <c r="S325" s="515">
        <f t="shared" si="92"/>
        <v>0</v>
      </c>
      <c r="W325" s="9"/>
      <c r="Y325" s="172"/>
      <c r="AA325" s="172"/>
    </row>
    <row r="326" spans="1:27" ht="17.100000000000001" customHeight="1" x14ac:dyDescent="0.25">
      <c r="A326" s="64"/>
      <c r="B326" s="545"/>
      <c r="C326" s="64"/>
      <c r="D326" s="522"/>
      <c r="E326" s="522"/>
      <c r="F326" s="64"/>
      <c r="G326" s="64"/>
      <c r="H326" s="64"/>
      <c r="I326" s="530"/>
      <c r="J326" s="530"/>
      <c r="K326" s="526"/>
      <c r="L326" s="516"/>
      <c r="M326" s="515"/>
      <c r="N326" s="516"/>
      <c r="O326" s="515"/>
      <c r="P326" s="516"/>
      <c r="Q326" s="515"/>
      <c r="R326" s="516"/>
      <c r="S326" s="515"/>
      <c r="W326" s="9"/>
      <c r="Y326" s="172"/>
      <c r="AA326" s="172"/>
    </row>
    <row r="327" spans="1:27" ht="17.100000000000001" customHeight="1" x14ac:dyDescent="0.25">
      <c r="A327" s="64"/>
      <c r="B327" s="538" t="s">
        <v>1028</v>
      </c>
      <c r="C327" s="522" t="s">
        <v>901</v>
      </c>
      <c r="D327" s="64"/>
      <c r="E327" s="64"/>
      <c r="F327" s="64"/>
      <c r="G327" s="64"/>
      <c r="H327" s="64"/>
      <c r="I327" s="530"/>
      <c r="J327" s="530"/>
      <c r="K327" s="526"/>
      <c r="L327" s="527">
        <f>SUM(L329:L336)</f>
        <v>0</v>
      </c>
      <c r="M327" s="528">
        <f>SUM(M329:M336)</f>
        <v>0</v>
      </c>
      <c r="N327" s="527">
        <f t="shared" ref="N327:S327" si="93">SUM(N329:N336)</f>
        <v>0</v>
      </c>
      <c r="O327" s="528">
        <f t="shared" si="93"/>
        <v>0</v>
      </c>
      <c r="P327" s="527">
        <f t="shared" si="93"/>
        <v>0</v>
      </c>
      <c r="Q327" s="528">
        <f t="shared" si="93"/>
        <v>0</v>
      </c>
      <c r="R327" s="527">
        <f t="shared" si="93"/>
        <v>0</v>
      </c>
      <c r="S327" s="528">
        <f t="shared" si="93"/>
        <v>0</v>
      </c>
      <c r="W327" s="9"/>
      <c r="Y327" s="172"/>
      <c r="AA327" s="172"/>
    </row>
    <row r="328" spans="1:27" ht="17.100000000000001" customHeight="1" x14ac:dyDescent="0.25">
      <c r="A328" s="64"/>
      <c r="B328" s="64"/>
      <c r="C328" s="64"/>
      <c r="D328" s="64"/>
      <c r="E328" s="64"/>
      <c r="F328" s="64"/>
      <c r="G328" s="486" t="s">
        <v>1028</v>
      </c>
      <c r="H328" s="486"/>
      <c r="I328" s="486" t="s">
        <v>900</v>
      </c>
      <c r="J328" s="486"/>
      <c r="K328" s="529" t="s">
        <v>901</v>
      </c>
      <c r="L328" s="524"/>
      <c r="M328" s="525"/>
      <c r="N328" s="524"/>
      <c r="O328" s="525"/>
      <c r="P328" s="524"/>
      <c r="Q328" s="525"/>
      <c r="R328" s="524"/>
      <c r="S328" s="525"/>
      <c r="W328" s="9"/>
      <c r="X328"/>
      <c r="Y328" s="172"/>
      <c r="AA328" s="172"/>
    </row>
    <row r="329" spans="1:27" ht="17.100000000000001" customHeight="1" x14ac:dyDescent="0.25">
      <c r="A329" s="64"/>
      <c r="B329" s="64"/>
      <c r="C329" s="64"/>
      <c r="D329" s="64"/>
      <c r="E329" s="64"/>
      <c r="F329" s="64"/>
      <c r="G329" s="530" t="s">
        <v>1028</v>
      </c>
      <c r="H329" s="530"/>
      <c r="I329" s="530" t="s">
        <v>902</v>
      </c>
      <c r="J329" s="530"/>
      <c r="K329" s="526" t="s">
        <v>903</v>
      </c>
      <c r="L329" s="516">
        <f>+'C.E PROG. I-II Y III'!O336</f>
        <v>0</v>
      </c>
      <c r="M329" s="515">
        <f t="shared" ref="M329:M336" si="94">+L329/$R$373*100%</f>
        <v>0</v>
      </c>
      <c r="N329" s="516">
        <f>+'C.E PROG. I-II Y III'!AJ336</f>
        <v>0</v>
      </c>
      <c r="O329" s="515">
        <f t="shared" ref="O329:O336" si="95">+N329/$R$373*100%</f>
        <v>0</v>
      </c>
      <c r="P329" s="516">
        <f>+'C.E PROG. I-II Y III'!AL336</f>
        <v>0</v>
      </c>
      <c r="Q329" s="515">
        <f t="shared" ref="Q329:Q336" si="96">+P329/$R$373*100%</f>
        <v>0</v>
      </c>
      <c r="R329" s="516">
        <f t="shared" ref="R329:S336" si="97">+L329+N329+P329</f>
        <v>0</v>
      </c>
      <c r="S329" s="515">
        <f t="shared" si="97"/>
        <v>0</v>
      </c>
      <c r="W329" s="9"/>
      <c r="Y329" s="172"/>
      <c r="AA329" s="172"/>
    </row>
    <row r="330" spans="1:27" ht="17.100000000000001" customHeight="1" x14ac:dyDescent="0.25">
      <c r="A330" s="64"/>
      <c r="B330" s="64"/>
      <c r="C330" s="64"/>
      <c r="D330" s="64"/>
      <c r="E330" s="64"/>
      <c r="F330" s="64"/>
      <c r="G330" s="530" t="s">
        <v>1028</v>
      </c>
      <c r="H330" s="530"/>
      <c r="I330" s="530" t="s">
        <v>904</v>
      </c>
      <c r="J330" s="530"/>
      <c r="K330" s="526" t="s">
        <v>905</v>
      </c>
      <c r="L330" s="516">
        <f>+'C.E PROG. I-II Y III'!O337</f>
        <v>0</v>
      </c>
      <c r="M330" s="515">
        <f t="shared" si="94"/>
        <v>0</v>
      </c>
      <c r="N330" s="516">
        <f>+'C.E PROG. I-II Y III'!AJ337</f>
        <v>0</v>
      </c>
      <c r="O330" s="515">
        <f t="shared" si="95"/>
        <v>0</v>
      </c>
      <c r="P330" s="516">
        <f>+'C.E PROG. I-II Y III'!AL337</f>
        <v>0</v>
      </c>
      <c r="Q330" s="515">
        <f t="shared" si="96"/>
        <v>0</v>
      </c>
      <c r="R330" s="516">
        <f t="shared" si="97"/>
        <v>0</v>
      </c>
      <c r="S330" s="515">
        <f t="shared" si="97"/>
        <v>0</v>
      </c>
      <c r="W330" s="9"/>
      <c r="Y330" s="172"/>
      <c r="AA330" s="172"/>
    </row>
    <row r="331" spans="1:27" ht="17.100000000000001" customHeight="1" x14ac:dyDescent="0.25">
      <c r="A331" s="64"/>
      <c r="B331" s="64"/>
      <c r="C331" s="64"/>
      <c r="D331" s="64"/>
      <c r="E331" s="64"/>
      <c r="F331" s="64"/>
      <c r="G331" s="530" t="s">
        <v>1028</v>
      </c>
      <c r="H331" s="530"/>
      <c r="I331" s="530" t="s">
        <v>906</v>
      </c>
      <c r="J331" s="530"/>
      <c r="K331" s="526" t="s">
        <v>907</v>
      </c>
      <c r="L331" s="516">
        <f>+'C.E PROG. I-II Y III'!O338</f>
        <v>0</v>
      </c>
      <c r="M331" s="515">
        <f t="shared" si="94"/>
        <v>0</v>
      </c>
      <c r="N331" s="516">
        <f>+'C.E PROG. I-II Y III'!AJ338</f>
        <v>0</v>
      </c>
      <c r="O331" s="515">
        <f t="shared" si="95"/>
        <v>0</v>
      </c>
      <c r="P331" s="516">
        <f>+'C.E PROG. I-II Y III'!AL338</f>
        <v>0</v>
      </c>
      <c r="Q331" s="515">
        <f t="shared" si="96"/>
        <v>0</v>
      </c>
      <c r="R331" s="516">
        <f t="shared" si="97"/>
        <v>0</v>
      </c>
      <c r="S331" s="515">
        <f t="shared" si="97"/>
        <v>0</v>
      </c>
      <c r="W331" s="9"/>
      <c r="Y331" s="172"/>
      <c r="AA331" s="172"/>
    </row>
    <row r="332" spans="1:27" ht="17.100000000000001" customHeight="1" x14ac:dyDescent="0.25">
      <c r="A332" s="64"/>
      <c r="B332" s="64"/>
      <c r="C332" s="64"/>
      <c r="D332" s="64"/>
      <c r="E332" s="64"/>
      <c r="F332" s="64"/>
      <c r="G332" s="530" t="s">
        <v>1028</v>
      </c>
      <c r="H332" s="530"/>
      <c r="I332" s="530" t="s">
        <v>908</v>
      </c>
      <c r="J332" s="530"/>
      <c r="K332" s="526" t="s">
        <v>909</v>
      </c>
      <c r="L332" s="516">
        <f>+'C.E PROG. I-II Y III'!O339</f>
        <v>0</v>
      </c>
      <c r="M332" s="515">
        <f t="shared" si="94"/>
        <v>0</v>
      </c>
      <c r="N332" s="516">
        <f>+'C.E PROG. I-II Y III'!AJ339</f>
        <v>0</v>
      </c>
      <c r="O332" s="515">
        <f t="shared" si="95"/>
        <v>0</v>
      </c>
      <c r="P332" s="516">
        <f>+'C.E PROG. I-II Y III'!AL339</f>
        <v>0</v>
      </c>
      <c r="Q332" s="515">
        <f t="shared" si="96"/>
        <v>0</v>
      </c>
      <c r="R332" s="516">
        <f t="shared" si="97"/>
        <v>0</v>
      </c>
      <c r="S332" s="515">
        <f t="shared" si="97"/>
        <v>0</v>
      </c>
      <c r="W332" s="9"/>
      <c r="X332"/>
      <c r="Y332" s="172"/>
      <c r="AA332" s="172"/>
    </row>
    <row r="333" spans="1:27" ht="17.100000000000001" customHeight="1" x14ac:dyDescent="0.25">
      <c r="A333" s="64"/>
      <c r="B333" s="64"/>
      <c r="C333" s="64"/>
      <c r="D333" s="64"/>
      <c r="E333" s="64"/>
      <c r="F333" s="64"/>
      <c r="G333" s="530" t="s">
        <v>1028</v>
      </c>
      <c r="H333" s="530"/>
      <c r="I333" s="530" t="s">
        <v>910</v>
      </c>
      <c r="J333" s="530"/>
      <c r="K333" s="526" t="s">
        <v>911</v>
      </c>
      <c r="L333" s="516">
        <f>+'C.E PROG. I-II Y III'!O340</f>
        <v>0</v>
      </c>
      <c r="M333" s="515">
        <f t="shared" si="94"/>
        <v>0</v>
      </c>
      <c r="N333" s="516">
        <f>+'C.E PROG. I-II Y III'!AJ340</f>
        <v>0</v>
      </c>
      <c r="O333" s="515">
        <f t="shared" si="95"/>
        <v>0</v>
      </c>
      <c r="P333" s="516">
        <f>+'C.E PROG. I-II Y III'!AL340</f>
        <v>0</v>
      </c>
      <c r="Q333" s="515">
        <f t="shared" si="96"/>
        <v>0</v>
      </c>
      <c r="R333" s="516">
        <f t="shared" si="97"/>
        <v>0</v>
      </c>
      <c r="S333" s="515">
        <f t="shared" si="97"/>
        <v>0</v>
      </c>
      <c r="W333" s="9"/>
      <c r="Y333" s="172"/>
      <c r="AA333" s="172"/>
    </row>
    <row r="334" spans="1:27" ht="17.100000000000001" customHeight="1" x14ac:dyDescent="0.25">
      <c r="A334" s="64"/>
      <c r="B334" s="64"/>
      <c r="C334" s="64"/>
      <c r="D334" s="64"/>
      <c r="E334" s="64"/>
      <c r="F334" s="64"/>
      <c r="G334" s="530" t="s">
        <v>1028</v>
      </c>
      <c r="H334" s="530"/>
      <c r="I334" s="530" t="s">
        <v>912</v>
      </c>
      <c r="J334" s="530"/>
      <c r="K334" s="526" t="s">
        <v>913</v>
      </c>
      <c r="L334" s="516">
        <f>+'C.E PROG. I-II Y III'!O341</f>
        <v>0</v>
      </c>
      <c r="M334" s="515">
        <f t="shared" si="94"/>
        <v>0</v>
      </c>
      <c r="N334" s="516">
        <f>+'C.E PROG. I-II Y III'!AJ341</f>
        <v>0</v>
      </c>
      <c r="O334" s="515">
        <f t="shared" si="95"/>
        <v>0</v>
      </c>
      <c r="P334" s="516">
        <f>+'C.E PROG. I-II Y III'!AL341</f>
        <v>0</v>
      </c>
      <c r="Q334" s="515">
        <f t="shared" si="96"/>
        <v>0</v>
      </c>
      <c r="R334" s="516">
        <f t="shared" si="97"/>
        <v>0</v>
      </c>
      <c r="S334" s="515">
        <f t="shared" si="97"/>
        <v>0</v>
      </c>
      <c r="W334" s="9"/>
      <c r="Y334" s="172"/>
      <c r="AA334" s="172"/>
    </row>
    <row r="335" spans="1:27" ht="17.100000000000001" customHeight="1" x14ac:dyDescent="0.25">
      <c r="A335" s="64"/>
      <c r="B335" s="64"/>
      <c r="C335" s="64"/>
      <c r="D335" s="64"/>
      <c r="E335" s="64"/>
      <c r="F335" s="64"/>
      <c r="G335" s="530" t="s">
        <v>1028</v>
      </c>
      <c r="H335" s="530"/>
      <c r="I335" s="530" t="s">
        <v>914</v>
      </c>
      <c r="J335" s="530"/>
      <c r="K335" s="526" t="s">
        <v>915</v>
      </c>
      <c r="L335" s="516">
        <f>+'C.E PROG. I-II Y III'!O342</f>
        <v>0</v>
      </c>
      <c r="M335" s="515">
        <f t="shared" si="94"/>
        <v>0</v>
      </c>
      <c r="N335" s="516">
        <f>+'C.E PROG. I-II Y III'!AJ342</f>
        <v>0</v>
      </c>
      <c r="O335" s="515">
        <f t="shared" si="95"/>
        <v>0</v>
      </c>
      <c r="P335" s="516">
        <f>+'C.E PROG. I-II Y III'!AL342</f>
        <v>0</v>
      </c>
      <c r="Q335" s="515">
        <f t="shared" si="96"/>
        <v>0</v>
      </c>
      <c r="R335" s="516">
        <f t="shared" si="97"/>
        <v>0</v>
      </c>
      <c r="S335" s="515">
        <f t="shared" si="97"/>
        <v>0</v>
      </c>
      <c r="W335" s="9"/>
      <c r="Y335" s="172"/>
      <c r="AA335" s="172"/>
    </row>
    <row r="336" spans="1:27" ht="17.100000000000001" customHeight="1" x14ac:dyDescent="0.25">
      <c r="A336" s="64"/>
      <c r="B336" s="64"/>
      <c r="C336" s="64"/>
      <c r="D336" s="64"/>
      <c r="E336" s="64"/>
      <c r="F336" s="64"/>
      <c r="G336" s="530" t="s">
        <v>1028</v>
      </c>
      <c r="H336" s="530"/>
      <c r="I336" s="530" t="s">
        <v>916</v>
      </c>
      <c r="J336" s="530"/>
      <c r="K336" s="526" t="s">
        <v>917</v>
      </c>
      <c r="L336" s="516">
        <f>+'C.E PROG. I-II Y III'!O343</f>
        <v>0</v>
      </c>
      <c r="M336" s="515">
        <f t="shared" si="94"/>
        <v>0</v>
      </c>
      <c r="N336" s="516">
        <f>+'C.E PROG. I-II Y III'!AJ343</f>
        <v>0</v>
      </c>
      <c r="O336" s="515">
        <f t="shared" si="95"/>
        <v>0</v>
      </c>
      <c r="P336" s="516">
        <f>+'C.E PROG. I-II Y III'!AL343</f>
        <v>0</v>
      </c>
      <c r="Q336" s="515">
        <f t="shared" si="96"/>
        <v>0</v>
      </c>
      <c r="R336" s="516">
        <f t="shared" si="97"/>
        <v>0</v>
      </c>
      <c r="S336" s="515">
        <f t="shared" si="97"/>
        <v>0</v>
      </c>
      <c r="W336" s="9"/>
      <c r="X336"/>
      <c r="Y336" s="172"/>
      <c r="AA336" s="172"/>
    </row>
    <row r="337" spans="1:27" ht="17.100000000000001" customHeight="1" x14ac:dyDescent="0.25">
      <c r="A337" s="64"/>
      <c r="B337" s="64"/>
      <c r="C337" s="64"/>
      <c r="D337" s="64"/>
      <c r="E337" s="64"/>
      <c r="F337" s="64"/>
      <c r="G337" s="64"/>
      <c r="H337" s="64"/>
      <c r="I337" s="530"/>
      <c r="J337" s="530"/>
      <c r="K337" s="526"/>
      <c r="L337" s="516"/>
      <c r="M337" s="515"/>
      <c r="N337" s="516"/>
      <c r="O337" s="515"/>
      <c r="P337" s="516"/>
      <c r="Q337" s="515"/>
      <c r="R337" s="516"/>
      <c r="S337" s="515"/>
      <c r="W337" s="9"/>
      <c r="Y337" s="172"/>
      <c r="AA337" s="172"/>
    </row>
    <row r="338" spans="1:27" ht="17.100000000000001" customHeight="1" x14ac:dyDescent="0.25">
      <c r="A338" s="64"/>
      <c r="B338" s="486" t="s">
        <v>1029</v>
      </c>
      <c r="C338" s="522" t="s">
        <v>1030</v>
      </c>
      <c r="D338" s="64"/>
      <c r="E338" s="64"/>
      <c r="F338" s="64"/>
      <c r="G338" s="486"/>
      <c r="H338" s="486"/>
      <c r="I338" s="64"/>
      <c r="J338" s="64"/>
      <c r="K338" s="64"/>
      <c r="L338" s="527">
        <f>+L340+L355</f>
        <v>8040000</v>
      </c>
      <c r="M338" s="528">
        <f>+M340+M355</f>
        <v>1.9992612923481466E-3</v>
      </c>
      <c r="N338" s="527">
        <f t="shared" ref="N338:S338" si="98">+N340+N355</f>
        <v>43675910</v>
      </c>
      <c r="O338" s="528">
        <f t="shared" si="98"/>
        <v>1.0860641327248923E-2</v>
      </c>
      <c r="P338" s="527">
        <f t="shared" si="98"/>
        <v>21844246.34</v>
      </c>
      <c r="Q338" s="528">
        <f t="shared" si="98"/>
        <v>5.4318850955322974E-3</v>
      </c>
      <c r="R338" s="527">
        <f t="shared" si="98"/>
        <v>73560156.340000004</v>
      </c>
      <c r="S338" s="528">
        <f t="shared" si="98"/>
        <v>1.8291787715129366E-2</v>
      </c>
      <c r="W338" s="9"/>
      <c r="Y338" s="172"/>
      <c r="AA338" s="172"/>
    </row>
    <row r="339" spans="1:27" ht="17.100000000000001" customHeight="1" x14ac:dyDescent="0.25">
      <c r="A339" s="64"/>
      <c r="B339" s="64"/>
      <c r="C339" s="64"/>
      <c r="D339" s="64"/>
      <c r="E339" s="64"/>
      <c r="F339" s="64"/>
      <c r="G339" s="64"/>
      <c r="H339" s="64"/>
      <c r="I339" s="486">
        <v>8</v>
      </c>
      <c r="J339" s="486"/>
      <c r="K339" s="529" t="s">
        <v>918</v>
      </c>
      <c r="L339" s="516"/>
      <c r="M339" s="515"/>
      <c r="N339" s="516"/>
      <c r="O339" s="515"/>
      <c r="P339" s="516"/>
      <c r="Q339" s="515"/>
      <c r="R339" s="516"/>
      <c r="S339" s="515"/>
      <c r="W339" s="9"/>
      <c r="Y339" s="172"/>
      <c r="AA339" s="172"/>
    </row>
    <row r="340" spans="1:27" ht="17.100000000000001" customHeight="1" x14ac:dyDescent="0.25">
      <c r="A340" s="64"/>
      <c r="B340" s="64"/>
      <c r="C340" s="530" t="s">
        <v>1031</v>
      </c>
      <c r="D340" s="64" t="s">
        <v>1032</v>
      </c>
      <c r="E340" s="64"/>
      <c r="F340" s="64"/>
      <c r="G340" s="64"/>
      <c r="H340" s="64"/>
      <c r="I340" s="64"/>
      <c r="J340" s="64"/>
      <c r="K340" s="526"/>
      <c r="L340" s="524">
        <f>SUM(L342:L353)</f>
        <v>8040000</v>
      </c>
      <c r="M340" s="525">
        <f>SUM(M342:M353)</f>
        <v>1.9992612923481466E-3</v>
      </c>
      <c r="N340" s="524">
        <f t="shared" ref="N340:S340" si="99">SUM(N342:N353)</f>
        <v>43675910</v>
      </c>
      <c r="O340" s="525">
        <f t="shared" si="99"/>
        <v>1.0860641327248923E-2</v>
      </c>
      <c r="P340" s="524">
        <f t="shared" si="99"/>
        <v>21844246.34</v>
      </c>
      <c r="Q340" s="525">
        <f t="shared" si="99"/>
        <v>5.4318850955322974E-3</v>
      </c>
      <c r="R340" s="524">
        <f t="shared" si="99"/>
        <v>73560156.340000004</v>
      </c>
      <c r="S340" s="525">
        <f t="shared" si="99"/>
        <v>1.8291787715129366E-2</v>
      </c>
      <c r="W340" s="9"/>
      <c r="X340"/>
      <c r="Y340" s="172"/>
      <c r="AA340" s="172"/>
    </row>
    <row r="341" spans="1:27" ht="17.100000000000001" customHeight="1" x14ac:dyDescent="0.25">
      <c r="A341" s="64"/>
      <c r="B341" s="64"/>
      <c r="C341" s="64"/>
      <c r="D341" s="64"/>
      <c r="E341" s="64"/>
      <c r="F341" s="64"/>
      <c r="G341" s="486" t="s">
        <v>1031</v>
      </c>
      <c r="H341" s="486"/>
      <c r="I341" s="486" t="s">
        <v>919</v>
      </c>
      <c r="J341" s="486"/>
      <c r="K341" s="529" t="s">
        <v>920</v>
      </c>
      <c r="L341" s="524"/>
      <c r="M341" s="525"/>
      <c r="N341" s="524"/>
      <c r="O341" s="525"/>
      <c r="P341" s="524"/>
      <c r="Q341" s="525"/>
      <c r="R341" s="524"/>
      <c r="S341" s="525"/>
      <c r="W341" s="9"/>
      <c r="Y341" s="172"/>
      <c r="AA341" s="172"/>
    </row>
    <row r="342" spans="1:27" ht="17.100000000000001" customHeight="1" x14ac:dyDescent="0.25">
      <c r="A342" s="64"/>
      <c r="B342" s="64"/>
      <c r="C342" s="64"/>
      <c r="D342" s="64"/>
      <c r="E342" s="64"/>
      <c r="F342" s="64"/>
      <c r="G342" s="530" t="s">
        <v>1031</v>
      </c>
      <c r="H342" s="530"/>
      <c r="I342" s="530" t="s">
        <v>921</v>
      </c>
      <c r="J342" s="530"/>
      <c r="K342" s="526" t="s">
        <v>922</v>
      </c>
      <c r="L342" s="516">
        <f>+'C.E PROG. I-II Y III'!O349</f>
        <v>0</v>
      </c>
      <c r="M342" s="515">
        <f>+L342/$R$373*100%</f>
        <v>0</v>
      </c>
      <c r="N342" s="516">
        <f>+'C.E PROG. I-II Y III'!AJ349</f>
        <v>0</v>
      </c>
      <c r="O342" s="515">
        <f>+N342/$R$373*100%</f>
        <v>0</v>
      </c>
      <c r="P342" s="516">
        <f>+'C.E PROG. I-II Y III'!AL349</f>
        <v>0</v>
      </c>
      <c r="Q342" s="515">
        <f>+P342/$R$373*100%</f>
        <v>0</v>
      </c>
      <c r="R342" s="516">
        <f>+L342+N342+P342</f>
        <v>0</v>
      </c>
      <c r="S342" s="515">
        <f>+M342+O342+Q342</f>
        <v>0</v>
      </c>
      <c r="W342" s="9"/>
      <c r="Y342" s="172"/>
      <c r="AA342" s="172"/>
    </row>
    <row r="343" spans="1:27" ht="17.100000000000001" customHeight="1" x14ac:dyDescent="0.25">
      <c r="A343" s="64"/>
      <c r="B343" s="64"/>
      <c r="C343" s="64"/>
      <c r="D343" s="64"/>
      <c r="E343" s="64"/>
      <c r="F343" s="64"/>
      <c r="G343" s="530" t="s">
        <v>1031</v>
      </c>
      <c r="H343" s="530"/>
      <c r="I343" s="530" t="s">
        <v>923</v>
      </c>
      <c r="J343" s="530"/>
      <c r="K343" s="526" t="s">
        <v>924</v>
      </c>
      <c r="L343" s="516">
        <f>+'C.E PROG. I-II Y III'!O350</f>
        <v>0</v>
      </c>
      <c r="M343" s="515">
        <f>+L343/$R$373*100%</f>
        <v>0</v>
      </c>
      <c r="N343" s="516">
        <f>+'C.E PROG. I-II Y III'!AJ350</f>
        <v>0</v>
      </c>
      <c r="O343" s="515">
        <f>+N343/$R$373*100%</f>
        <v>0</v>
      </c>
      <c r="P343" s="516">
        <f>+'C.E PROG. I-II Y III'!AL350</f>
        <v>0</v>
      </c>
      <c r="Q343" s="515">
        <f>+P343/$R$373*100%</f>
        <v>0</v>
      </c>
      <c r="R343" s="516">
        <f>+L343+N343+P343</f>
        <v>0</v>
      </c>
      <c r="S343" s="515">
        <f>+M343+O343+Q343</f>
        <v>0</v>
      </c>
      <c r="W343" s="9"/>
      <c r="Y343" s="172"/>
      <c r="AA343" s="172"/>
    </row>
    <row r="344" spans="1:27" ht="17.100000000000001" customHeight="1" x14ac:dyDescent="0.25">
      <c r="A344" s="64"/>
      <c r="B344" s="64"/>
      <c r="C344" s="64"/>
      <c r="D344" s="64"/>
      <c r="E344" s="64"/>
      <c r="F344" s="64"/>
      <c r="G344" s="486" t="s">
        <v>1031</v>
      </c>
      <c r="H344" s="486"/>
      <c r="I344" s="486" t="s">
        <v>925</v>
      </c>
      <c r="J344" s="486"/>
      <c r="K344" s="529" t="s">
        <v>926</v>
      </c>
      <c r="L344" s="516"/>
      <c r="M344" s="525"/>
      <c r="N344" s="516">
        <f>+'C.E PROG. I-II Y III'!AJ351</f>
        <v>0</v>
      </c>
      <c r="O344" s="525"/>
      <c r="P344" s="516"/>
      <c r="Q344" s="525"/>
      <c r="R344" s="524"/>
      <c r="S344" s="525"/>
      <c r="W344" s="9"/>
      <c r="X344"/>
      <c r="Y344" s="172"/>
      <c r="AA344" s="172"/>
    </row>
    <row r="345" spans="1:27" ht="17.100000000000001" customHeight="1" x14ac:dyDescent="0.25">
      <c r="A345" s="64"/>
      <c r="B345" s="64"/>
      <c r="C345" s="64"/>
      <c r="D345" s="64"/>
      <c r="E345" s="64"/>
      <c r="F345" s="64"/>
      <c r="G345" s="530" t="s">
        <v>1031</v>
      </c>
      <c r="H345" s="530"/>
      <c r="I345" s="530" t="s">
        <v>927</v>
      </c>
      <c r="J345" s="530"/>
      <c r="K345" s="313" t="s">
        <v>928</v>
      </c>
      <c r="L345" s="516">
        <f>+'C.E PROG. I-II Y III'!O352</f>
        <v>0</v>
      </c>
      <c r="M345" s="515">
        <f t="shared" ref="M345:M351" si="100">+L345/$R$373*100%</f>
        <v>0</v>
      </c>
      <c r="N345" s="516">
        <f>+'C.E PROG. I-II Y III'!AJ352</f>
        <v>0</v>
      </c>
      <c r="O345" s="515">
        <f t="shared" ref="O345:O351" si="101">+N345/$R$373*100%</f>
        <v>0</v>
      </c>
      <c r="P345" s="516">
        <f>+'C.E PROG. I-II Y III'!AL352</f>
        <v>0</v>
      </c>
      <c r="Q345" s="515">
        <f t="shared" ref="Q345:Q351" si="102">+P345/$R$373*100%</f>
        <v>0</v>
      </c>
      <c r="R345" s="516">
        <f t="shared" ref="R345:S353" si="103">+L345+N345+P345</f>
        <v>0</v>
      </c>
      <c r="S345" s="515">
        <f t="shared" si="103"/>
        <v>0</v>
      </c>
      <c r="W345" s="9"/>
      <c r="Y345" s="172"/>
      <c r="AA345" s="172"/>
    </row>
    <row r="346" spans="1:27" ht="17.100000000000001" customHeight="1" x14ac:dyDescent="0.25">
      <c r="A346" s="64"/>
      <c r="B346" s="64"/>
      <c r="C346" s="64"/>
      <c r="D346" s="64"/>
      <c r="E346" s="64"/>
      <c r="F346" s="64"/>
      <c r="G346" s="530" t="s">
        <v>1031</v>
      </c>
      <c r="H346" s="530"/>
      <c r="I346" s="530" t="s">
        <v>929</v>
      </c>
      <c r="J346" s="530"/>
      <c r="K346" s="313" t="s">
        <v>930</v>
      </c>
      <c r="L346" s="516">
        <f>+'C.E PROG. I-II Y III'!O353</f>
        <v>0</v>
      </c>
      <c r="M346" s="515">
        <f t="shared" si="100"/>
        <v>0</v>
      </c>
      <c r="N346" s="516">
        <f>+'C.E PROG. I-II Y III'!AJ353</f>
        <v>0</v>
      </c>
      <c r="O346" s="515">
        <f t="shared" si="101"/>
        <v>0</v>
      </c>
      <c r="P346" s="516">
        <f>+'C.E PROG. I-II Y III'!AL353</f>
        <v>0</v>
      </c>
      <c r="Q346" s="515">
        <f t="shared" si="102"/>
        <v>0</v>
      </c>
      <c r="R346" s="516">
        <f t="shared" si="103"/>
        <v>0</v>
      </c>
      <c r="S346" s="515">
        <f t="shared" si="103"/>
        <v>0</v>
      </c>
      <c r="W346" s="9"/>
      <c r="Y346" s="172"/>
      <c r="AA346" s="172"/>
    </row>
    <row r="347" spans="1:27" ht="17.100000000000001" customHeight="1" x14ac:dyDescent="0.25">
      <c r="A347" s="64"/>
      <c r="B347" s="64"/>
      <c r="C347" s="64"/>
      <c r="D347" s="64"/>
      <c r="E347" s="64"/>
      <c r="F347" s="64"/>
      <c r="G347" s="530" t="s">
        <v>1031</v>
      </c>
      <c r="H347" s="530"/>
      <c r="I347" s="530" t="s">
        <v>931</v>
      </c>
      <c r="J347" s="530"/>
      <c r="K347" s="313" t="s">
        <v>932</v>
      </c>
      <c r="L347" s="516">
        <f>+'C.E PROG. I-II Y III'!O354</f>
        <v>0</v>
      </c>
      <c r="M347" s="515">
        <f t="shared" si="100"/>
        <v>0</v>
      </c>
      <c r="N347" s="516">
        <f>+'C.E PROG. I-II Y III'!AJ354</f>
        <v>23875910</v>
      </c>
      <c r="O347" s="515">
        <f t="shared" si="101"/>
        <v>5.9370873983318456E-3</v>
      </c>
      <c r="P347" s="516">
        <f>+'C.E PROG. I-II Y III'!AL354</f>
        <v>21844246.34</v>
      </c>
      <c r="Q347" s="515">
        <f t="shared" si="102"/>
        <v>5.4318850955322974E-3</v>
      </c>
      <c r="R347" s="516">
        <f t="shared" si="103"/>
        <v>45720156.340000004</v>
      </c>
      <c r="S347" s="515">
        <f t="shared" si="103"/>
        <v>1.1368972493864142E-2</v>
      </c>
      <c r="W347" s="9"/>
      <c r="Y347" s="172"/>
      <c r="AA347" s="172"/>
    </row>
    <row r="348" spans="1:27" ht="17.100000000000001" customHeight="1" x14ac:dyDescent="0.25">
      <c r="A348" s="64"/>
      <c r="B348" s="64"/>
      <c r="C348" s="64"/>
      <c r="D348" s="64"/>
      <c r="E348" s="64"/>
      <c r="F348" s="64"/>
      <c r="G348" s="530" t="s">
        <v>1031</v>
      </c>
      <c r="H348" s="530"/>
      <c r="I348" s="530" t="s">
        <v>933</v>
      </c>
      <c r="J348" s="530"/>
      <c r="K348" s="313" t="s">
        <v>934</v>
      </c>
      <c r="L348" s="516">
        <f>+'C.E PROG. I-II Y III'!O355</f>
        <v>0</v>
      </c>
      <c r="M348" s="515">
        <f t="shared" si="100"/>
        <v>0</v>
      </c>
      <c r="N348" s="516">
        <f>+'C.E PROG. I-II Y III'!AJ355</f>
        <v>0</v>
      </c>
      <c r="O348" s="515">
        <f t="shared" si="101"/>
        <v>0</v>
      </c>
      <c r="P348" s="516">
        <f>+'C.E PROG. I-II Y III'!AL355</f>
        <v>0</v>
      </c>
      <c r="Q348" s="515">
        <f t="shared" si="102"/>
        <v>0</v>
      </c>
      <c r="R348" s="516">
        <f t="shared" si="103"/>
        <v>0</v>
      </c>
      <c r="S348" s="515">
        <f t="shared" si="103"/>
        <v>0</v>
      </c>
      <c r="W348" s="9"/>
      <c r="X348"/>
      <c r="Y348" s="172"/>
      <c r="AA348" s="172"/>
    </row>
    <row r="349" spans="1:27" ht="17.100000000000001" customHeight="1" x14ac:dyDescent="0.25">
      <c r="A349" s="64"/>
      <c r="B349" s="64"/>
      <c r="C349" s="64"/>
      <c r="D349" s="64"/>
      <c r="E349" s="64"/>
      <c r="F349" s="64"/>
      <c r="G349" s="530" t="s">
        <v>1031</v>
      </c>
      <c r="H349" s="530"/>
      <c r="I349" s="530" t="s">
        <v>935</v>
      </c>
      <c r="J349" s="530"/>
      <c r="K349" s="313" t="s">
        <v>936</v>
      </c>
      <c r="L349" s="516">
        <f>+'C.E PROG. I-II Y III'!O356</f>
        <v>0</v>
      </c>
      <c r="M349" s="515">
        <f t="shared" si="100"/>
        <v>0</v>
      </c>
      <c r="N349" s="516">
        <f>+'C.E PROG. I-II Y III'!AJ356</f>
        <v>0</v>
      </c>
      <c r="O349" s="515">
        <f t="shared" si="101"/>
        <v>0</v>
      </c>
      <c r="P349" s="516">
        <f>+'C.E PROG. I-II Y III'!AL356</f>
        <v>0</v>
      </c>
      <c r="Q349" s="515">
        <f t="shared" si="102"/>
        <v>0</v>
      </c>
      <c r="R349" s="516">
        <f t="shared" si="103"/>
        <v>0</v>
      </c>
      <c r="S349" s="515">
        <f t="shared" si="103"/>
        <v>0</v>
      </c>
      <c r="W349" s="9"/>
      <c r="Y349" s="172"/>
      <c r="AA349" s="172"/>
    </row>
    <row r="350" spans="1:27" ht="17.100000000000001" customHeight="1" x14ac:dyDescent="0.25">
      <c r="A350" s="64"/>
      <c r="B350" s="64"/>
      <c r="C350" s="64"/>
      <c r="D350" s="64"/>
      <c r="E350" s="64"/>
      <c r="F350" s="64"/>
      <c r="G350" s="530" t="s">
        <v>1031</v>
      </c>
      <c r="H350" s="530"/>
      <c r="I350" s="530" t="s">
        <v>937</v>
      </c>
      <c r="J350" s="530"/>
      <c r="K350" s="313" t="s">
        <v>938</v>
      </c>
      <c r="L350" s="516">
        <f>+'C.E PROG. I-II Y III'!O357</f>
        <v>8040000</v>
      </c>
      <c r="M350" s="515">
        <f t="shared" si="100"/>
        <v>1.9992612923481466E-3</v>
      </c>
      <c r="N350" s="516">
        <f>+'C.E PROG. I-II Y III'!AJ357</f>
        <v>19800000</v>
      </c>
      <c r="O350" s="515">
        <f t="shared" si="101"/>
        <v>4.9235539289170776E-3</v>
      </c>
      <c r="P350" s="516">
        <f>+'C.E PROG. I-II Y III'!AL357</f>
        <v>0</v>
      </c>
      <c r="Q350" s="515">
        <f t="shared" si="102"/>
        <v>0</v>
      </c>
      <c r="R350" s="516">
        <f t="shared" si="103"/>
        <v>27840000</v>
      </c>
      <c r="S350" s="515">
        <f t="shared" si="103"/>
        <v>6.9228152212652237E-3</v>
      </c>
      <c r="W350" s="9"/>
      <c r="Y350" s="172"/>
      <c r="AA350" s="172"/>
    </row>
    <row r="351" spans="1:27" ht="17.100000000000001" customHeight="1" x14ac:dyDescent="0.25">
      <c r="A351" s="64"/>
      <c r="B351" s="64"/>
      <c r="C351" s="64"/>
      <c r="D351" s="64"/>
      <c r="E351" s="64"/>
      <c r="F351" s="64"/>
      <c r="G351" s="530" t="s">
        <v>1031</v>
      </c>
      <c r="H351" s="530"/>
      <c r="I351" s="530" t="s">
        <v>939</v>
      </c>
      <c r="J351" s="530"/>
      <c r="K351" s="313" t="s">
        <v>940</v>
      </c>
      <c r="L351" s="516">
        <f>+'C.E PROG. I-II Y III'!O358</f>
        <v>0</v>
      </c>
      <c r="M351" s="515">
        <f t="shared" si="100"/>
        <v>0</v>
      </c>
      <c r="N351" s="516">
        <f>+'C.E PROG. I-II Y III'!AJ358</f>
        <v>0</v>
      </c>
      <c r="O351" s="515">
        <f t="shared" si="101"/>
        <v>0</v>
      </c>
      <c r="P351" s="516">
        <f>+'C.E PROG. I-II Y III'!AL358</f>
        <v>0</v>
      </c>
      <c r="Q351" s="515">
        <f t="shared" si="102"/>
        <v>0</v>
      </c>
      <c r="R351" s="516">
        <f t="shared" si="103"/>
        <v>0</v>
      </c>
      <c r="S351" s="515">
        <f t="shared" si="103"/>
        <v>0</v>
      </c>
      <c r="W351" s="9"/>
      <c r="Y351" s="172"/>
      <c r="AA351" s="172"/>
    </row>
    <row r="352" spans="1:27" ht="17.100000000000001" customHeight="1" x14ac:dyDescent="0.25">
      <c r="A352" s="64"/>
      <c r="B352" s="64"/>
      <c r="C352" s="64"/>
      <c r="D352" s="64"/>
      <c r="E352" s="64"/>
      <c r="F352" s="530"/>
      <c r="G352" s="546" t="s">
        <v>1031</v>
      </c>
      <c r="H352" s="546"/>
      <c r="I352" s="546" t="s">
        <v>941</v>
      </c>
      <c r="J352" s="546"/>
      <c r="K352" s="547" t="s">
        <v>942</v>
      </c>
      <c r="L352" s="516"/>
      <c r="M352" s="525"/>
      <c r="N352" s="516"/>
      <c r="O352" s="525"/>
      <c r="P352" s="516"/>
      <c r="Q352" s="525"/>
      <c r="R352" s="524"/>
      <c r="S352" s="525"/>
      <c r="W352" s="9"/>
      <c r="X352"/>
      <c r="Y352" s="172"/>
      <c r="AA352" s="172"/>
    </row>
    <row r="353" spans="1:27" ht="17.100000000000001" customHeight="1" x14ac:dyDescent="0.25">
      <c r="A353" s="64"/>
      <c r="B353" s="64"/>
      <c r="C353" s="64"/>
      <c r="D353" s="64"/>
      <c r="E353" s="64"/>
      <c r="F353" s="64"/>
      <c r="G353" s="548" t="s">
        <v>1031</v>
      </c>
      <c r="H353" s="548"/>
      <c r="I353" s="548" t="s">
        <v>943</v>
      </c>
      <c r="J353" s="548"/>
      <c r="K353" s="533" t="s">
        <v>944</v>
      </c>
      <c r="L353" s="516">
        <f>+'C.E PROG. I-II Y III'!O360</f>
        <v>0</v>
      </c>
      <c r="M353" s="515">
        <f>+L353/$R$373*100%</f>
        <v>0</v>
      </c>
      <c r="N353" s="516">
        <f>+'C.E PROG. I-II Y III'!AJ360</f>
        <v>0</v>
      </c>
      <c r="O353" s="515">
        <f>+N353/$R$373*100%</f>
        <v>0</v>
      </c>
      <c r="P353" s="516">
        <f>+'C.E PROG. I-II Y III'!AL360</f>
        <v>0</v>
      </c>
      <c r="Q353" s="515">
        <f>+P353/$R$373*100%</f>
        <v>0</v>
      </c>
      <c r="R353" s="516">
        <f t="shared" si="103"/>
        <v>0</v>
      </c>
      <c r="S353" s="515">
        <f t="shared" si="103"/>
        <v>0</v>
      </c>
      <c r="W353" s="9"/>
      <c r="Y353" s="172"/>
      <c r="AA353" s="172"/>
    </row>
    <row r="354" spans="1:27" ht="17.100000000000001" customHeight="1" x14ac:dyDescent="0.25">
      <c r="A354" s="64"/>
      <c r="B354" s="64"/>
      <c r="C354" s="64"/>
      <c r="D354" s="64"/>
      <c r="E354" s="64"/>
      <c r="F354" s="64"/>
      <c r="G354" s="530"/>
      <c r="H354" s="530"/>
      <c r="I354" s="530"/>
      <c r="J354" s="530"/>
      <c r="K354" s="526"/>
      <c r="L354" s="516"/>
      <c r="M354" s="515"/>
      <c r="N354" s="516"/>
      <c r="O354" s="515"/>
      <c r="P354" s="516"/>
      <c r="Q354" s="515"/>
      <c r="R354" s="516"/>
      <c r="S354" s="515"/>
      <c r="W354" s="9"/>
      <c r="Y354" s="172"/>
      <c r="AA354" s="172"/>
    </row>
    <row r="355" spans="1:27" ht="17.100000000000001" customHeight="1" x14ac:dyDescent="0.25">
      <c r="A355" s="64"/>
      <c r="B355" s="64"/>
      <c r="C355" s="530" t="s">
        <v>1033</v>
      </c>
      <c r="D355" s="64" t="s">
        <v>1034</v>
      </c>
      <c r="E355" s="64"/>
      <c r="F355" s="64"/>
      <c r="G355" s="64"/>
      <c r="H355" s="64"/>
      <c r="I355" s="530"/>
      <c r="J355" s="530"/>
      <c r="K355" s="526"/>
      <c r="L355" s="524">
        <f>SUM(L357:L360)</f>
        <v>0</v>
      </c>
      <c r="M355" s="525">
        <f>SUM(M357:M360)</f>
        <v>0</v>
      </c>
      <c r="N355" s="524">
        <f t="shared" ref="N355:S355" si="104">SUM(N357:N360)</f>
        <v>0</v>
      </c>
      <c r="O355" s="525">
        <f t="shared" si="104"/>
        <v>0</v>
      </c>
      <c r="P355" s="524">
        <f t="shared" si="104"/>
        <v>0</v>
      </c>
      <c r="Q355" s="525">
        <f t="shared" si="104"/>
        <v>0</v>
      </c>
      <c r="R355" s="524">
        <f t="shared" si="104"/>
        <v>0</v>
      </c>
      <c r="S355" s="525">
        <f t="shared" si="104"/>
        <v>0</v>
      </c>
      <c r="W355" s="9"/>
      <c r="Y355" s="172"/>
      <c r="AA355" s="172"/>
    </row>
    <row r="356" spans="1:27" ht="17.100000000000001" customHeight="1" x14ac:dyDescent="0.25">
      <c r="A356" s="64"/>
      <c r="B356" s="64"/>
      <c r="C356" s="64"/>
      <c r="D356" s="64"/>
      <c r="E356" s="64"/>
      <c r="F356" s="64"/>
      <c r="G356" s="486" t="s">
        <v>1033</v>
      </c>
      <c r="H356" s="486"/>
      <c r="I356" s="486" t="s">
        <v>919</v>
      </c>
      <c r="J356" s="486"/>
      <c r="K356" s="529" t="s">
        <v>920</v>
      </c>
      <c r="L356" s="524"/>
      <c r="M356" s="525"/>
      <c r="N356" s="524"/>
      <c r="O356" s="525"/>
      <c r="P356" s="524"/>
      <c r="Q356" s="525"/>
      <c r="R356" s="524"/>
      <c r="S356" s="525"/>
      <c r="W356" s="9"/>
      <c r="X356"/>
      <c r="Y356" s="172"/>
      <c r="AA356" s="172"/>
    </row>
    <row r="357" spans="1:27" ht="17.100000000000001" customHeight="1" x14ac:dyDescent="0.25">
      <c r="A357" s="64"/>
      <c r="B357" s="64"/>
      <c r="C357" s="64"/>
      <c r="D357" s="64"/>
      <c r="E357" s="64"/>
      <c r="F357" s="64"/>
      <c r="G357" s="530" t="s">
        <v>1033</v>
      </c>
      <c r="H357" s="530"/>
      <c r="I357" s="530" t="s">
        <v>945</v>
      </c>
      <c r="J357" s="530"/>
      <c r="K357" s="526" t="s">
        <v>946</v>
      </c>
      <c r="L357" s="516">
        <f>+'C.E PROG. I-II Y III'!O364</f>
        <v>0</v>
      </c>
      <c r="M357" s="515">
        <f>+L357/$R$373*100%</f>
        <v>0</v>
      </c>
      <c r="N357" s="516">
        <f>+'C.E PROG. I-II Y III'!AJ364</f>
        <v>0</v>
      </c>
      <c r="O357" s="515">
        <f>+N357/$R$373*100%</f>
        <v>0</v>
      </c>
      <c r="P357" s="516">
        <f>+'C.E PROG. I-II Y III'!AL364</f>
        <v>0</v>
      </c>
      <c r="Q357" s="515">
        <f>+P357/$R$373*100%</f>
        <v>0</v>
      </c>
      <c r="R357" s="516">
        <f t="shared" ref="R357:S360" si="105">+L357+N357+P357</f>
        <v>0</v>
      </c>
      <c r="S357" s="515">
        <f t="shared" si="105"/>
        <v>0</v>
      </c>
      <c r="W357" s="9"/>
      <c r="Y357" s="172"/>
      <c r="AA357" s="172"/>
    </row>
    <row r="358" spans="1:27" ht="17.100000000000001" customHeight="1" x14ac:dyDescent="0.25">
      <c r="A358" s="64"/>
      <c r="B358" s="64"/>
      <c r="C358" s="64"/>
      <c r="D358" s="64"/>
      <c r="E358" s="64"/>
      <c r="F358" s="64"/>
      <c r="G358" s="530" t="s">
        <v>1033</v>
      </c>
      <c r="H358" s="530"/>
      <c r="I358" s="530" t="s">
        <v>947</v>
      </c>
      <c r="J358" s="530"/>
      <c r="K358" s="526" t="s">
        <v>948</v>
      </c>
      <c r="L358" s="516">
        <f>+'C.E PROG. I-II Y III'!O365</f>
        <v>0</v>
      </c>
      <c r="M358" s="515">
        <f>+L358/$R$373*100%</f>
        <v>0</v>
      </c>
      <c r="N358" s="516">
        <f>+'C.E PROG. I-II Y III'!AJ365</f>
        <v>0</v>
      </c>
      <c r="O358" s="515">
        <f>+N358/$R$373*100%</f>
        <v>0</v>
      </c>
      <c r="P358" s="516">
        <f>+'C.E PROG. I-II Y III'!AL365</f>
        <v>0</v>
      </c>
      <c r="Q358" s="515">
        <f>+P358/$R$373*100%</f>
        <v>0</v>
      </c>
      <c r="R358" s="516">
        <f t="shared" si="105"/>
        <v>0</v>
      </c>
      <c r="S358" s="515">
        <f t="shared" si="105"/>
        <v>0</v>
      </c>
      <c r="W358" s="9"/>
      <c r="Y358" s="172"/>
      <c r="AA358" s="172"/>
    </row>
    <row r="359" spans="1:27" ht="17.100000000000001" customHeight="1" x14ac:dyDescent="0.25">
      <c r="A359" s="64"/>
      <c r="B359" s="64"/>
      <c r="C359" s="64"/>
      <c r="D359" s="64"/>
      <c r="E359" s="64"/>
      <c r="F359" s="64"/>
      <c r="G359" s="486" t="s">
        <v>1033</v>
      </c>
      <c r="H359" s="486"/>
      <c r="I359" s="486" t="s">
        <v>925</v>
      </c>
      <c r="J359" s="486"/>
      <c r="K359" s="529" t="s">
        <v>926</v>
      </c>
      <c r="L359" s="516"/>
      <c r="M359" s="525"/>
      <c r="N359" s="516"/>
      <c r="O359" s="525"/>
      <c r="P359" s="516"/>
      <c r="Q359" s="525"/>
      <c r="R359" s="524"/>
      <c r="S359" s="525"/>
      <c r="W359" s="9"/>
      <c r="Y359" s="172"/>
      <c r="AA359" s="172"/>
    </row>
    <row r="360" spans="1:27" ht="17.100000000000001" customHeight="1" x14ac:dyDescent="0.25">
      <c r="A360" s="64"/>
      <c r="B360" s="64"/>
      <c r="C360" s="64"/>
      <c r="D360" s="64"/>
      <c r="E360" s="64"/>
      <c r="F360" s="64"/>
      <c r="G360" s="530" t="s">
        <v>1033</v>
      </c>
      <c r="H360" s="530"/>
      <c r="I360" s="530" t="s">
        <v>949</v>
      </c>
      <c r="J360" s="530"/>
      <c r="K360" s="549" t="s">
        <v>950</v>
      </c>
      <c r="L360" s="516">
        <f>+'C.E PROG. I-II Y III'!O367</f>
        <v>0</v>
      </c>
      <c r="M360" s="515">
        <f>+L360/$R$373*100%</f>
        <v>0</v>
      </c>
      <c r="N360" s="516">
        <f>+'C.E PROG. I-II Y III'!AJ367</f>
        <v>0</v>
      </c>
      <c r="O360" s="515">
        <f>+N360/$R$373*100%</f>
        <v>0</v>
      </c>
      <c r="P360" s="516">
        <f>+'C.E PROG. I-II Y III'!AL367</f>
        <v>0</v>
      </c>
      <c r="Q360" s="515">
        <f>+P360/$R$373*100%</f>
        <v>0</v>
      </c>
      <c r="R360" s="516">
        <f t="shared" si="105"/>
        <v>0</v>
      </c>
      <c r="S360" s="515">
        <f t="shared" si="105"/>
        <v>0</v>
      </c>
      <c r="W360" s="9"/>
      <c r="X360"/>
      <c r="Y360" s="172"/>
      <c r="AA360" s="172"/>
    </row>
    <row r="361" spans="1:27" ht="17.100000000000001" customHeight="1" x14ac:dyDescent="0.25">
      <c r="A361" s="64"/>
      <c r="B361" s="64"/>
      <c r="C361" s="64"/>
      <c r="D361" s="64"/>
      <c r="E361" s="64"/>
      <c r="F361" s="64"/>
      <c r="G361" s="64"/>
      <c r="H361" s="64"/>
      <c r="I361" s="530"/>
      <c r="J361" s="530"/>
      <c r="K361" s="526"/>
      <c r="L361" s="516"/>
      <c r="M361" s="515"/>
      <c r="N361" s="516"/>
      <c r="O361" s="515"/>
      <c r="P361" s="516"/>
      <c r="Q361" s="515"/>
      <c r="R361" s="516"/>
      <c r="S361" s="515"/>
      <c r="W361" s="9"/>
      <c r="Y361" s="172"/>
      <c r="AA361" s="172"/>
    </row>
    <row r="362" spans="1:27" ht="17.100000000000001" customHeight="1" x14ac:dyDescent="0.25">
      <c r="A362" s="64"/>
      <c r="B362" s="486" t="s">
        <v>1035</v>
      </c>
      <c r="C362" s="522" t="s">
        <v>952</v>
      </c>
      <c r="D362" s="64"/>
      <c r="E362" s="64"/>
      <c r="F362" s="64"/>
      <c r="G362" s="64"/>
      <c r="H362" s="64"/>
      <c r="I362" s="530"/>
      <c r="J362" s="530"/>
      <c r="K362" s="526"/>
      <c r="L362" s="527">
        <f t="shared" ref="L362:S362" si="106">SUM(L364:L365)</f>
        <v>0</v>
      </c>
      <c r="M362" s="528">
        <f t="shared" si="106"/>
        <v>0</v>
      </c>
      <c r="N362" s="527">
        <f t="shared" si="106"/>
        <v>0</v>
      </c>
      <c r="O362" s="528">
        <f t="shared" si="106"/>
        <v>0</v>
      </c>
      <c r="P362" s="527">
        <f t="shared" si="106"/>
        <v>0</v>
      </c>
      <c r="Q362" s="528">
        <f t="shared" si="106"/>
        <v>0</v>
      </c>
      <c r="R362" s="527">
        <f t="shared" si="106"/>
        <v>0</v>
      </c>
      <c r="S362" s="528">
        <f t="shared" si="106"/>
        <v>0</v>
      </c>
      <c r="W362" s="9"/>
      <c r="Y362" s="172"/>
      <c r="AA362" s="172"/>
    </row>
    <row r="363" spans="1:27" ht="17.100000000000001" customHeight="1" x14ac:dyDescent="0.25">
      <c r="A363" s="64"/>
      <c r="B363" s="64"/>
      <c r="C363" s="64"/>
      <c r="D363" s="522"/>
      <c r="E363" s="522"/>
      <c r="F363" s="64"/>
      <c r="G363" s="486" t="s">
        <v>1035</v>
      </c>
      <c r="H363" s="486"/>
      <c r="I363" s="486" t="s">
        <v>951</v>
      </c>
      <c r="J363" s="486"/>
      <c r="K363" s="529" t="s">
        <v>952</v>
      </c>
      <c r="L363" s="64"/>
      <c r="M363" s="515"/>
      <c r="N363" s="64"/>
      <c r="O363" s="515"/>
      <c r="P363" s="64"/>
      <c r="Q363" s="515"/>
      <c r="R363" s="64"/>
      <c r="S363" s="515"/>
      <c r="W363" s="9"/>
      <c r="Y363" s="172"/>
      <c r="AA363" s="172"/>
    </row>
    <row r="364" spans="1:27" ht="17.100000000000001" customHeight="1" x14ac:dyDescent="0.25">
      <c r="A364" s="64"/>
      <c r="B364" s="64"/>
      <c r="C364" s="64"/>
      <c r="D364" s="64"/>
      <c r="E364" s="64"/>
      <c r="F364" s="64"/>
      <c r="G364" s="530" t="s">
        <v>1035</v>
      </c>
      <c r="H364" s="530"/>
      <c r="I364" s="530" t="s">
        <v>953</v>
      </c>
      <c r="J364" s="530"/>
      <c r="K364" s="526" t="s">
        <v>954</v>
      </c>
      <c r="L364" s="516">
        <f>+'C.E PROG. I-II Y III'!O371</f>
        <v>0</v>
      </c>
      <c r="M364" s="515">
        <f>+L364/$R$373*100%</f>
        <v>0</v>
      </c>
      <c r="N364" s="516">
        <f>+'C.E PROG. I-II Y III'!AJ371</f>
        <v>0</v>
      </c>
      <c r="O364" s="515">
        <f>+N364/$R$373*100%</f>
        <v>0</v>
      </c>
      <c r="P364" s="516">
        <f>+'C.E PROG. I-II Y III'!AL371</f>
        <v>0</v>
      </c>
      <c r="Q364" s="515">
        <f>+P364/$R$373*100%</f>
        <v>0</v>
      </c>
      <c r="R364" s="516">
        <f>+L364+N364+P364</f>
        <v>0</v>
      </c>
      <c r="S364" s="515">
        <f>+M364+O364+Q364</f>
        <v>0</v>
      </c>
      <c r="W364" s="9"/>
      <c r="Y364" s="172"/>
      <c r="AA364" s="172"/>
    </row>
    <row r="365" spans="1:27" ht="17.100000000000001" customHeight="1" x14ac:dyDescent="0.25">
      <c r="A365" s="64"/>
      <c r="B365" s="64"/>
      <c r="C365" s="64"/>
      <c r="D365" s="64"/>
      <c r="E365" s="64" t="s">
        <v>14</v>
      </c>
      <c r="F365" s="64"/>
      <c r="G365" s="530" t="s">
        <v>1035</v>
      </c>
      <c r="H365" s="530"/>
      <c r="I365" s="530" t="s">
        <v>955</v>
      </c>
      <c r="J365" s="530"/>
      <c r="K365" s="526" t="s">
        <v>956</v>
      </c>
      <c r="L365" s="516">
        <f>+'C.E PROG. I-II Y III'!O372</f>
        <v>0</v>
      </c>
      <c r="M365" s="515">
        <f>+L365/$R$373*100%</f>
        <v>0</v>
      </c>
      <c r="N365" s="516">
        <f>+'C.E PROG. I-II Y III'!AJ372</f>
        <v>0</v>
      </c>
      <c r="O365" s="515">
        <f>+N365/$R$373*100%</f>
        <v>0</v>
      </c>
      <c r="P365" s="516">
        <f>+'C.E PROG. I-II Y III'!AL372</f>
        <v>0</v>
      </c>
      <c r="Q365" s="515">
        <f>+P365/$R$373*100%</f>
        <v>0</v>
      </c>
      <c r="R365" s="516">
        <f>+L365+N365+P365</f>
        <v>0</v>
      </c>
      <c r="S365" s="515">
        <f>+M365+O365+Q365</f>
        <v>0</v>
      </c>
      <c r="W365" s="9"/>
      <c r="X365"/>
      <c r="Y365" s="172"/>
      <c r="AA365" s="172"/>
    </row>
    <row r="366" spans="1:27" ht="17.100000000000001" customHeight="1" thickBot="1" x14ac:dyDescent="0.3">
      <c r="A366" s="64"/>
      <c r="B366" s="64"/>
      <c r="C366" s="64"/>
      <c r="D366" s="64"/>
      <c r="E366" s="64"/>
      <c r="F366" s="64"/>
      <c r="G366" s="64"/>
      <c r="H366" s="64"/>
      <c r="I366" s="530"/>
      <c r="J366" s="530"/>
      <c r="K366" s="526"/>
      <c r="L366" s="516"/>
      <c r="M366" s="515"/>
      <c r="N366" s="516"/>
      <c r="O366" s="515"/>
      <c r="P366" s="516"/>
      <c r="Q366" s="515"/>
      <c r="R366" s="516"/>
      <c r="S366" s="515"/>
      <c r="W366" s="9"/>
      <c r="Y366" s="172"/>
      <c r="AA366" s="172"/>
    </row>
    <row r="367" spans="1:27" ht="17.100000000000001" customHeight="1" thickBot="1" x14ac:dyDescent="0.3">
      <c r="A367" s="550">
        <v>4</v>
      </c>
      <c r="B367" s="518" t="s">
        <v>1036</v>
      </c>
      <c r="C367" s="537"/>
      <c r="D367" s="537"/>
      <c r="E367" s="537"/>
      <c r="F367" s="537"/>
      <c r="G367" s="537"/>
      <c r="H367" s="537"/>
      <c r="I367" s="551"/>
      <c r="J367" s="551"/>
      <c r="K367" s="542"/>
      <c r="L367" s="520">
        <f>SUM(L368:L371)</f>
        <v>0</v>
      </c>
      <c r="M367" s="521">
        <f t="shared" ref="M367:S367" si="107">SUM(M368:M371)</f>
        <v>0</v>
      </c>
      <c r="N367" s="520">
        <f t="shared" si="107"/>
        <v>0</v>
      </c>
      <c r="O367" s="521">
        <f t="shared" si="107"/>
        <v>0</v>
      </c>
      <c r="P367" s="520">
        <f t="shared" si="107"/>
        <v>11200000</v>
      </c>
      <c r="Q367" s="521">
        <f t="shared" si="107"/>
        <v>2.7850406062561246E-3</v>
      </c>
      <c r="R367" s="520">
        <f t="shared" si="107"/>
        <v>11200000</v>
      </c>
      <c r="S367" s="521">
        <f t="shared" si="107"/>
        <v>2.7850406062561246E-3</v>
      </c>
      <c r="W367" s="9"/>
      <c r="Y367" s="172"/>
      <c r="AA367" s="172"/>
    </row>
    <row r="368" spans="1:27" ht="17.100000000000001" customHeight="1" x14ac:dyDescent="0.25">
      <c r="A368" s="64"/>
      <c r="B368" s="64"/>
      <c r="C368" s="64"/>
      <c r="D368" s="522"/>
      <c r="E368" s="522"/>
      <c r="F368" s="522"/>
      <c r="G368" s="530" t="s">
        <v>14</v>
      </c>
      <c r="H368" s="530"/>
      <c r="I368" s="486">
        <v>9</v>
      </c>
      <c r="J368" s="486"/>
      <c r="K368" s="529" t="s">
        <v>196</v>
      </c>
      <c r="L368" s="524"/>
      <c r="M368" s="525"/>
      <c r="N368" s="524"/>
      <c r="O368" s="525"/>
      <c r="P368" s="524"/>
      <c r="Q368" s="525"/>
      <c r="R368" s="524"/>
      <c r="S368" s="525"/>
      <c r="W368" s="9"/>
      <c r="Y368" s="172"/>
      <c r="AA368" s="172"/>
    </row>
    <row r="369" spans="1:27" ht="17.100000000000001" customHeight="1" x14ac:dyDescent="0.25">
      <c r="A369" s="64"/>
      <c r="B369" s="64"/>
      <c r="C369" s="64"/>
      <c r="D369" s="64"/>
      <c r="E369" s="64"/>
      <c r="F369" s="64"/>
      <c r="G369" s="530" t="s">
        <v>14</v>
      </c>
      <c r="H369" s="530"/>
      <c r="I369" s="486" t="s">
        <v>957</v>
      </c>
      <c r="J369" s="486"/>
      <c r="K369" s="529" t="s">
        <v>958</v>
      </c>
      <c r="L369" s="524"/>
      <c r="M369" s="525"/>
      <c r="N369" s="524"/>
      <c r="O369" s="525"/>
      <c r="P369" s="524"/>
      <c r="Q369" s="525"/>
      <c r="R369" s="524"/>
      <c r="S369" s="525"/>
      <c r="W369" s="9"/>
      <c r="Y369" s="172"/>
      <c r="AA369" s="172"/>
    </row>
    <row r="370" spans="1:27" ht="27" x14ac:dyDescent="0.25">
      <c r="A370" s="64"/>
      <c r="B370" s="64"/>
      <c r="C370" s="64"/>
      <c r="D370" s="64"/>
      <c r="E370" s="64"/>
      <c r="F370" s="64"/>
      <c r="G370" s="530">
        <v>4</v>
      </c>
      <c r="H370" s="530"/>
      <c r="I370" s="530" t="s">
        <v>959</v>
      </c>
      <c r="J370" s="530"/>
      <c r="K370" s="526" t="s">
        <v>960</v>
      </c>
      <c r="L370" s="516">
        <f>+'C.E PROG. I-II Y III'!O377</f>
        <v>0</v>
      </c>
      <c r="M370" s="515">
        <f>+L370/$R$373*100%</f>
        <v>0</v>
      </c>
      <c r="N370" s="516">
        <f>+'C.E PROG. I-II Y III'!AJ377</f>
        <v>0</v>
      </c>
      <c r="O370" s="515">
        <f>+N370/$R$373*100%</f>
        <v>0</v>
      </c>
      <c r="P370" s="516">
        <f>+'C.E PROG. I-II Y III'!AL377</f>
        <v>11200000</v>
      </c>
      <c r="Q370" s="515">
        <f>+P370/$R$373*100%</f>
        <v>2.7850406062561246E-3</v>
      </c>
      <c r="R370" s="516">
        <f>+L370+N370+P370</f>
        <v>11200000</v>
      </c>
      <c r="S370" s="515">
        <f>+M370+O370+Q370</f>
        <v>2.7850406062561246E-3</v>
      </c>
      <c r="W370" s="9"/>
      <c r="X370"/>
      <c r="Y370" s="172"/>
      <c r="AA370" s="172"/>
    </row>
    <row r="371" spans="1:27" ht="40.5" x14ac:dyDescent="0.25">
      <c r="A371" s="64"/>
      <c r="B371" s="64"/>
      <c r="C371" s="64"/>
      <c r="D371" s="64"/>
      <c r="E371" s="64"/>
      <c r="F371" s="64"/>
      <c r="G371" s="530">
        <v>4</v>
      </c>
      <c r="H371" s="530"/>
      <c r="I371" s="530" t="s">
        <v>961</v>
      </c>
      <c r="J371" s="530"/>
      <c r="K371" s="526" t="s">
        <v>962</v>
      </c>
      <c r="L371" s="516">
        <f>+'C.E PROG. I-II Y III'!O378</f>
        <v>0</v>
      </c>
      <c r="M371" s="515">
        <f>+L371/$R$373*100%</f>
        <v>0</v>
      </c>
      <c r="N371" s="516">
        <f>+'C.E PROG. I-II Y III'!AJ378</f>
        <v>0</v>
      </c>
      <c r="O371" s="515">
        <f>+N371/$R$373*100%</f>
        <v>0</v>
      </c>
      <c r="P371" s="516">
        <v>0</v>
      </c>
      <c r="Q371" s="515">
        <f>+P371/$R$373*100%</f>
        <v>0</v>
      </c>
      <c r="R371" s="516">
        <f>+L371+N371+P371</f>
        <v>0</v>
      </c>
      <c r="S371" s="515">
        <f>+M371+O371+Q371</f>
        <v>0</v>
      </c>
      <c r="W371" s="9"/>
      <c r="Y371" s="172"/>
      <c r="AA371" s="172"/>
    </row>
    <row r="372" spans="1:27" ht="17.100000000000001" customHeight="1" x14ac:dyDescent="0.25">
      <c r="A372" s="64"/>
      <c r="B372" s="64"/>
      <c r="C372" s="64"/>
      <c r="D372" s="64"/>
      <c r="E372" s="64"/>
      <c r="F372" s="64"/>
      <c r="G372" s="530"/>
      <c r="H372" s="530"/>
      <c r="I372" s="530"/>
      <c r="J372" s="530"/>
      <c r="K372" s="526"/>
      <c r="L372" s="516"/>
      <c r="M372" s="515"/>
      <c r="N372" s="516"/>
      <c r="O372" s="515"/>
      <c r="P372" s="516"/>
      <c r="Q372" s="515"/>
      <c r="R372" s="516"/>
      <c r="S372" s="515"/>
      <c r="W372" s="9"/>
      <c r="Y372" s="172"/>
      <c r="AA372" s="172"/>
    </row>
    <row r="373" spans="1:27" ht="17.100000000000001" customHeight="1" x14ac:dyDescent="0.2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523" t="s">
        <v>963</v>
      </c>
      <c r="L373" s="524">
        <f t="shared" ref="L373:Q373" si="108">+L10+L244+L314+L367</f>
        <v>1373864088.8323708</v>
      </c>
      <c r="M373" s="525">
        <f t="shared" si="108"/>
        <v>0.34163100668280116</v>
      </c>
      <c r="N373" s="524">
        <f t="shared" si="108"/>
        <v>729215600.42921448</v>
      </c>
      <c r="O373" s="525">
        <f t="shared" si="108"/>
        <v>0.18132991588489319</v>
      </c>
      <c r="P373" s="524">
        <f t="shared" si="108"/>
        <v>1918405661.7487144</v>
      </c>
      <c r="Q373" s="525">
        <f t="shared" si="108"/>
        <v>0.4770390774323055</v>
      </c>
      <c r="R373" s="524">
        <f>+R10+R244+R314+R367</f>
        <v>4021485351.0002999</v>
      </c>
      <c r="S373" s="525">
        <f>+S10+S244+S314+S367</f>
        <v>1</v>
      </c>
      <c r="U373" s="32"/>
      <c r="W373" s="9"/>
      <c r="X373"/>
      <c r="Y373" s="172"/>
      <c r="AA373" s="172"/>
    </row>
    <row r="374" spans="1:27" ht="17.100000000000001" customHeight="1" x14ac:dyDescent="0.2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526"/>
      <c r="L374" s="516">
        <f>+'0BJ PROGR. I-II Y III'!O377</f>
        <v>1373864088.8223708</v>
      </c>
      <c r="M374" s="515">
        <f>+M10+M244+M314+M368</f>
        <v>0.34163100668280116</v>
      </c>
      <c r="N374" s="516">
        <f>+'0BJ PROGR. I-II Y III'!AJ377</f>
        <v>729215600.40921426</v>
      </c>
      <c r="O374" s="515">
        <f>+O10+O244+O314+O368</f>
        <v>0.18132991588489319</v>
      </c>
      <c r="P374" s="516">
        <f>+'C.E PROG. I-II Y III'!AL380</f>
        <v>1918405661.7487144</v>
      </c>
      <c r="Q374" s="515"/>
      <c r="R374" s="516">
        <f>+'0BJ PROGR. I-II Y III'!AN377</f>
        <v>4021485350.9802995</v>
      </c>
      <c r="S374" s="515"/>
    </row>
    <row r="375" spans="1:27" ht="17.100000000000001" customHeight="1" x14ac:dyDescent="0.2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526"/>
      <c r="L375" s="516">
        <f>+L374-L373</f>
        <v>-9.9999904632568359E-3</v>
      </c>
      <c r="M375" s="515">
        <f>+M373-M374</f>
        <v>0</v>
      </c>
      <c r="N375" s="516">
        <f>+N373-N374</f>
        <v>2.0000219345092773E-2</v>
      </c>
      <c r="O375" s="515"/>
      <c r="P375" s="516">
        <f>+P374-P373</f>
        <v>0</v>
      </c>
      <c r="Q375" s="515"/>
      <c r="R375" s="516">
        <f>+R374-R373</f>
        <v>-2.0000457763671875E-2</v>
      </c>
      <c r="S375" s="515"/>
    </row>
    <row r="376" spans="1:27" ht="17.100000000000001" customHeight="1" x14ac:dyDescent="0.2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526"/>
      <c r="L376" s="516"/>
      <c r="M376" s="515"/>
      <c r="N376" s="516"/>
      <c r="O376" s="515"/>
      <c r="P376" s="516">
        <f>+'CLASIF.OBJ AL GASTO X PROG.'!H9</f>
        <v>1918405661.7487142</v>
      </c>
      <c r="Q376" s="515"/>
      <c r="R376" s="516">
        <f>+'DETALLE PROG. III'!D388</f>
        <v>4021485351.0002999</v>
      </c>
      <c r="S376" s="515"/>
    </row>
    <row r="377" spans="1:27" ht="17.100000000000001" customHeight="1" x14ac:dyDescent="0.2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526"/>
      <c r="L377" s="516"/>
      <c r="M377" s="515"/>
      <c r="N377" s="516"/>
      <c r="O377" s="515"/>
      <c r="P377" s="516">
        <f>+P376-P373</f>
        <v>0</v>
      </c>
      <c r="Q377" s="515"/>
      <c r="R377" s="516">
        <f>+R376-R373</f>
        <v>0</v>
      </c>
      <c r="S377" s="515"/>
    </row>
    <row r="378" spans="1:27" ht="17.100000000000001" customHeight="1" x14ac:dyDescent="0.2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526"/>
      <c r="L378" s="516"/>
      <c r="M378" s="515"/>
      <c r="N378" s="516"/>
      <c r="O378" s="515"/>
      <c r="P378" s="64"/>
      <c r="Q378" s="515"/>
      <c r="R378" s="516"/>
      <c r="S378" s="515"/>
    </row>
    <row r="379" spans="1:27" ht="17.100000000000001" customHeight="1" x14ac:dyDescent="0.2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526"/>
      <c r="L379" s="516"/>
      <c r="M379" s="515"/>
      <c r="N379" s="516"/>
      <c r="O379" s="515"/>
      <c r="P379" s="64"/>
      <c r="Q379" s="515"/>
      <c r="R379" s="64"/>
      <c r="S379" s="515"/>
    </row>
    <row r="380" spans="1:27" ht="17.100000000000001" customHeight="1" x14ac:dyDescent="0.2"/>
    <row r="381" spans="1:27" ht="17.100000000000001" customHeight="1" x14ac:dyDescent="0.2"/>
    <row r="382" spans="1:27" ht="17.100000000000001" customHeight="1" x14ac:dyDescent="0.2"/>
    <row r="383" spans="1:27" ht="17.100000000000001" customHeight="1" x14ac:dyDescent="0.2"/>
    <row r="384" spans="1:27" ht="17.100000000000001" customHeight="1" x14ac:dyDescent="0.2"/>
    <row r="385" ht="17.100000000000001" customHeight="1" x14ac:dyDescent="0.2"/>
    <row r="386" ht="17.100000000000001" customHeight="1" x14ac:dyDescent="0.2"/>
    <row r="387" ht="17.100000000000001" customHeight="1" x14ac:dyDescent="0.2"/>
    <row r="388" ht="17.100000000000001" customHeight="1" x14ac:dyDescent="0.2"/>
    <row r="389" ht="17.100000000000001" customHeight="1" x14ac:dyDescent="0.2"/>
    <row r="390" ht="17.100000000000001" customHeight="1" x14ac:dyDescent="0.2"/>
    <row r="391" ht="17.100000000000001" customHeight="1" x14ac:dyDescent="0.2"/>
    <row r="392" ht="17.100000000000001" customHeight="1" x14ac:dyDescent="0.2"/>
    <row r="393" ht="17.100000000000001" customHeight="1" x14ac:dyDescent="0.2"/>
    <row r="394" ht="17.100000000000001" customHeight="1" x14ac:dyDescent="0.2"/>
    <row r="395" ht="17.100000000000001" customHeight="1" x14ac:dyDescent="0.2"/>
    <row r="396" ht="17.100000000000001" customHeight="1" x14ac:dyDescent="0.2"/>
    <row r="397" ht="17.100000000000001" customHeight="1" x14ac:dyDescent="0.2"/>
    <row r="398" ht="17.100000000000001" customHeight="1" x14ac:dyDescent="0.2"/>
    <row r="399" ht="17.100000000000001" customHeight="1" x14ac:dyDescent="0.2"/>
    <row r="400" ht="17.100000000000001" customHeight="1" x14ac:dyDescent="0.2"/>
    <row r="401" ht="17.100000000000001" customHeight="1" x14ac:dyDescent="0.2"/>
    <row r="402" ht="17.100000000000001" customHeight="1" x14ac:dyDescent="0.2"/>
    <row r="403" ht="17.100000000000001" customHeight="1" x14ac:dyDescent="0.2"/>
    <row r="404" ht="17.100000000000001" customHeight="1" x14ac:dyDescent="0.2"/>
    <row r="405" ht="17.100000000000001" customHeight="1" x14ac:dyDescent="0.2"/>
    <row r="406" ht="17.100000000000001" customHeight="1" x14ac:dyDescent="0.2"/>
    <row r="407" ht="17.100000000000001" customHeight="1" x14ac:dyDescent="0.2"/>
    <row r="408" ht="17.100000000000001" customHeight="1" x14ac:dyDescent="0.2"/>
    <row r="409" ht="17.100000000000001" customHeight="1" x14ac:dyDescent="0.2"/>
    <row r="410" ht="17.100000000000001" customHeight="1" x14ac:dyDescent="0.2"/>
    <row r="411" ht="17.100000000000001" customHeight="1" x14ac:dyDescent="0.2"/>
    <row r="412" ht="17.100000000000001" customHeight="1" x14ac:dyDescent="0.2"/>
    <row r="413" ht="17.100000000000001" customHeight="1" x14ac:dyDescent="0.2"/>
    <row r="414" ht="17.100000000000001" customHeight="1" x14ac:dyDescent="0.2"/>
    <row r="415" ht="17.100000000000001" customHeight="1" x14ac:dyDescent="0.2"/>
    <row r="416" ht="17.100000000000001" customHeight="1" x14ac:dyDescent="0.2"/>
    <row r="417" ht="17.100000000000001" customHeight="1" x14ac:dyDescent="0.2"/>
    <row r="418" ht="17.100000000000001" customHeight="1" x14ac:dyDescent="0.2"/>
    <row r="419" ht="17.100000000000001" customHeight="1" x14ac:dyDescent="0.2"/>
    <row r="420" ht="17.100000000000001" customHeight="1" x14ac:dyDescent="0.2"/>
    <row r="421" ht="17.100000000000001" customHeight="1" x14ac:dyDescent="0.2"/>
    <row r="422" ht="17.100000000000001" customHeight="1" x14ac:dyDescent="0.2"/>
    <row r="423" ht="17.100000000000001" customHeight="1" x14ac:dyDescent="0.2"/>
    <row r="424" ht="17.100000000000001" customHeight="1" x14ac:dyDescent="0.2"/>
    <row r="425" ht="17.100000000000001" customHeight="1" x14ac:dyDescent="0.2"/>
    <row r="426" ht="17.100000000000001" customHeight="1" x14ac:dyDescent="0.2"/>
    <row r="427" ht="17.100000000000001" customHeight="1" x14ac:dyDescent="0.2"/>
    <row r="428" ht="17.100000000000001" customHeight="1" x14ac:dyDescent="0.2"/>
    <row r="429" ht="17.100000000000001" customHeight="1" x14ac:dyDescent="0.2"/>
    <row r="430" ht="17.100000000000001" customHeight="1" x14ac:dyDescent="0.2"/>
    <row r="431" ht="17.100000000000001" customHeight="1" x14ac:dyDescent="0.2"/>
    <row r="432" ht="17.100000000000001" customHeight="1" x14ac:dyDescent="0.2"/>
    <row r="433" ht="17.100000000000001" customHeight="1" x14ac:dyDescent="0.2"/>
    <row r="434" ht="17.100000000000001" customHeight="1" x14ac:dyDescent="0.2"/>
    <row r="435" ht="17.100000000000001" customHeight="1" x14ac:dyDescent="0.2"/>
    <row r="436" ht="17.100000000000001" customHeight="1" x14ac:dyDescent="0.2"/>
    <row r="437" ht="17.100000000000001" customHeight="1" x14ac:dyDescent="0.2"/>
    <row r="438" ht="17.100000000000001" customHeight="1" x14ac:dyDescent="0.2"/>
    <row r="439" ht="17.100000000000001" customHeight="1" x14ac:dyDescent="0.2"/>
    <row r="440" ht="17.100000000000001" customHeight="1" x14ac:dyDescent="0.2"/>
    <row r="441" ht="17.100000000000001" customHeight="1" x14ac:dyDescent="0.2"/>
    <row r="442" ht="17.100000000000001" customHeight="1" x14ac:dyDescent="0.2"/>
    <row r="443" ht="17.100000000000001" customHeight="1" x14ac:dyDescent="0.2"/>
    <row r="444" ht="17.100000000000001" customHeight="1" x14ac:dyDescent="0.2"/>
    <row r="445" ht="17.100000000000001" customHeight="1" x14ac:dyDescent="0.2"/>
    <row r="446" ht="17.100000000000001" customHeight="1" x14ac:dyDescent="0.2"/>
    <row r="447" ht="17.100000000000001" customHeight="1" x14ac:dyDescent="0.2"/>
    <row r="448" ht="17.100000000000001" customHeight="1" x14ac:dyDescent="0.2"/>
    <row r="449" ht="17.100000000000001" customHeight="1" x14ac:dyDescent="0.2"/>
    <row r="450" ht="17.100000000000001" customHeight="1" x14ac:dyDescent="0.2"/>
    <row r="451" ht="17.100000000000001" customHeight="1" x14ac:dyDescent="0.2"/>
    <row r="452" ht="17.100000000000001" customHeight="1" x14ac:dyDescent="0.2"/>
    <row r="453" ht="17.100000000000001" customHeight="1" x14ac:dyDescent="0.2"/>
    <row r="454" ht="17.100000000000001" customHeight="1" x14ac:dyDescent="0.2"/>
    <row r="455" ht="17.100000000000001" customHeight="1" x14ac:dyDescent="0.2"/>
    <row r="456" ht="17.100000000000001" customHeight="1" x14ac:dyDescent="0.2"/>
    <row r="457" ht="17.100000000000001" customHeight="1" x14ac:dyDescent="0.2"/>
    <row r="458" ht="17.100000000000001" customHeight="1" x14ac:dyDescent="0.2"/>
    <row r="459" ht="17.100000000000001" customHeight="1" x14ac:dyDescent="0.2"/>
    <row r="460" ht="17.100000000000001" customHeight="1" x14ac:dyDescent="0.2"/>
    <row r="461" ht="17.100000000000001" customHeight="1" x14ac:dyDescent="0.2"/>
    <row r="462" ht="17.100000000000001" customHeight="1" x14ac:dyDescent="0.2"/>
    <row r="463" ht="17.100000000000001" customHeight="1" x14ac:dyDescent="0.2"/>
    <row r="464" ht="17.100000000000001" customHeight="1" x14ac:dyDescent="0.2"/>
    <row r="465" ht="17.100000000000001" customHeight="1" x14ac:dyDescent="0.2"/>
    <row r="466" ht="17.100000000000001" customHeight="1" x14ac:dyDescent="0.2"/>
    <row r="467" ht="17.100000000000001" customHeight="1" x14ac:dyDescent="0.2"/>
    <row r="468" ht="17.100000000000001" customHeight="1" x14ac:dyDescent="0.2"/>
    <row r="469" ht="17.100000000000001" customHeight="1" x14ac:dyDescent="0.2"/>
    <row r="470" ht="17.100000000000001" customHeight="1" x14ac:dyDescent="0.2"/>
    <row r="471" ht="17.100000000000001" customHeight="1" x14ac:dyDescent="0.2"/>
    <row r="472" ht="17.100000000000001" customHeight="1" x14ac:dyDescent="0.2"/>
    <row r="473" ht="17.100000000000001" customHeight="1" x14ac:dyDescent="0.2"/>
    <row r="474" ht="17.100000000000001" customHeight="1" x14ac:dyDescent="0.2"/>
    <row r="475" ht="17.100000000000001" customHeight="1" x14ac:dyDescent="0.2"/>
    <row r="476" ht="17.100000000000001" customHeight="1" x14ac:dyDescent="0.2"/>
    <row r="477" ht="17.100000000000001" customHeight="1" x14ac:dyDescent="0.2"/>
    <row r="478" ht="17.100000000000001" customHeight="1" x14ac:dyDescent="0.2"/>
    <row r="479" ht="17.100000000000001" customHeight="1" x14ac:dyDescent="0.2"/>
    <row r="480" ht="17.100000000000001" customHeight="1" x14ac:dyDescent="0.2"/>
    <row r="481" ht="17.100000000000001" customHeight="1" x14ac:dyDescent="0.2"/>
    <row r="482" ht="17.100000000000001" customHeight="1" x14ac:dyDescent="0.2"/>
    <row r="483" ht="17.100000000000001" customHeight="1" x14ac:dyDescent="0.2"/>
    <row r="484" ht="17.100000000000001" customHeight="1" x14ac:dyDescent="0.2"/>
  </sheetData>
  <mergeCells count="7">
    <mergeCell ref="A8:J8"/>
    <mergeCell ref="A7:S7"/>
    <mergeCell ref="A1:S1"/>
    <mergeCell ref="A2:S2"/>
    <mergeCell ref="A3:S3"/>
    <mergeCell ref="A4:S4"/>
    <mergeCell ref="A6:S6"/>
  </mergeCells>
  <printOptions horizontalCentered="1"/>
  <pageMargins left="0.19685039370078741" right="0.19685039370078741" top="0.39370078740157483" bottom="1.1811023622047245" header="0.19685039370078741" footer="0.98425196850393704"/>
  <pageSetup scale="70" orientation="portrait" r:id="rId1"/>
  <headerFooter alignWithMargins="0">
    <oddHeader xml:space="preserve">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L390"/>
  <sheetViews>
    <sheetView tabSelected="1" topLeftCell="A253" zoomScaleNormal="100" workbookViewId="0">
      <selection activeCell="H278" sqref="H278"/>
    </sheetView>
  </sheetViews>
  <sheetFormatPr baseColWidth="10" defaultColWidth="11.5703125" defaultRowHeight="16.5" x14ac:dyDescent="0.3"/>
  <cols>
    <col min="1" max="1" width="17.28515625" style="81" customWidth="1"/>
    <col min="2" max="2" width="2.85546875" style="85" customWidth="1"/>
    <col min="3" max="3" width="54.5703125" style="81" customWidth="1"/>
    <col min="4" max="4" width="20.42578125" style="71" customWidth="1"/>
    <col min="5" max="5" width="10.28515625" style="72" customWidth="1"/>
    <col min="6" max="6" width="4.28515625" style="66" customWidth="1"/>
    <col min="7" max="7" width="17.85546875" style="67" customWidth="1"/>
    <col min="8" max="8" width="18.7109375" style="68" customWidth="1"/>
    <col min="9" max="9" width="29" style="67" customWidth="1"/>
    <col min="10" max="10" width="18.28515625" style="67" customWidth="1"/>
    <col min="11" max="11" width="12.28515625" style="68" bestFit="1" customWidth="1"/>
    <col min="12" max="16384" width="11.5703125" style="68"/>
  </cols>
  <sheetData>
    <row r="1" spans="1:10" ht="15" customHeight="1" x14ac:dyDescent="0.3">
      <c r="A1" s="803" t="s">
        <v>0</v>
      </c>
      <c r="B1" s="803"/>
      <c r="C1" s="803"/>
      <c r="D1" s="803"/>
      <c r="E1" s="803"/>
    </row>
    <row r="2" spans="1:10" ht="15" customHeight="1" x14ac:dyDescent="0.3">
      <c r="A2" s="157" t="s">
        <v>1037</v>
      </c>
      <c r="B2" s="471"/>
      <c r="C2" s="471"/>
      <c r="D2" s="740"/>
      <c r="E2" s="158"/>
    </row>
    <row r="3" spans="1:10" ht="15" customHeight="1" x14ac:dyDescent="0.3">
      <c r="A3" s="805" t="str">
        <f>INGRESOS!$A$3</f>
        <v>PRESUPUESTO ORDINARIO 2023</v>
      </c>
      <c r="B3" s="805"/>
      <c r="C3" s="805"/>
      <c r="D3" s="805"/>
      <c r="E3" s="805"/>
    </row>
    <row r="4" spans="1:10" ht="15" customHeight="1" x14ac:dyDescent="0.3">
      <c r="A4" s="159"/>
      <c r="B4" s="160"/>
      <c r="C4" s="159"/>
      <c r="D4" s="161"/>
      <c r="E4" s="158"/>
    </row>
    <row r="5" spans="1:10" ht="15" customHeight="1" x14ac:dyDescent="0.3">
      <c r="A5" s="801" t="s">
        <v>1038</v>
      </c>
      <c r="B5" s="801"/>
      <c r="C5" s="801"/>
      <c r="D5" s="801"/>
      <c r="E5" s="801"/>
    </row>
    <row r="6" spans="1:10" ht="15.6" customHeight="1" x14ac:dyDescent="0.3">
      <c r="A6" s="801" t="s">
        <v>1039</v>
      </c>
      <c r="B6" s="801"/>
      <c r="C6" s="801"/>
      <c r="D6" s="801"/>
      <c r="E6" s="801"/>
    </row>
    <row r="7" spans="1:10" ht="20.100000000000001" customHeight="1" x14ac:dyDescent="0.3">
      <c r="A7" s="452" t="s">
        <v>32</v>
      </c>
      <c r="B7" s="453"/>
      <c r="C7" s="452" t="s">
        <v>1040</v>
      </c>
      <c r="D7" s="454"/>
      <c r="E7" s="454"/>
    </row>
    <row r="8" spans="1:10" ht="13.5" customHeight="1" x14ac:dyDescent="0.3">
      <c r="A8" s="69"/>
      <c r="B8" s="70"/>
      <c r="C8" s="69"/>
    </row>
    <row r="9" spans="1:10" s="80" customFormat="1" ht="17.45" customHeight="1" x14ac:dyDescent="0.3">
      <c r="A9" s="73" t="s">
        <v>805</v>
      </c>
      <c r="B9" s="74"/>
      <c r="C9" s="98" t="s">
        <v>1041</v>
      </c>
      <c r="D9" s="76">
        <f>SUM(D10:D18)</f>
        <v>1373864088.8223708</v>
      </c>
      <c r="E9" s="77">
        <f>+D9/$D$388</f>
        <v>0.34163100668280122</v>
      </c>
      <c r="F9" s="66"/>
      <c r="G9" s="79">
        <f>+'0BJ PROGR. I-II Y III'!O377</f>
        <v>1373864088.8223708</v>
      </c>
      <c r="I9" s="79"/>
      <c r="J9" s="79"/>
    </row>
    <row r="10" spans="1:10" s="80" customFormat="1" ht="17.45" customHeight="1" x14ac:dyDescent="0.3">
      <c r="A10" s="69"/>
      <c r="B10" s="70" t="s">
        <v>1042</v>
      </c>
      <c r="C10" s="99" t="s">
        <v>202</v>
      </c>
      <c r="D10" s="71">
        <f>+'0BJ PROGR. I-II Y III'!O11</f>
        <v>922619296.41203904</v>
      </c>
      <c r="E10" s="77"/>
      <c r="F10" s="66"/>
      <c r="G10" s="79">
        <f>+D9-G9</f>
        <v>0</v>
      </c>
      <c r="I10" s="79"/>
      <c r="J10" s="79"/>
    </row>
    <row r="11" spans="1:10" s="80" customFormat="1" ht="17.45" customHeight="1" x14ac:dyDescent="0.3">
      <c r="A11" s="69"/>
      <c r="B11" s="70" t="s">
        <v>966</v>
      </c>
      <c r="C11" s="99" t="s">
        <v>203</v>
      </c>
      <c r="D11" s="71">
        <f>+'0BJ PROGR. I-II Y III'!O49</f>
        <v>113216827.59033172</v>
      </c>
      <c r="E11" s="77"/>
      <c r="F11" s="66"/>
      <c r="G11" s="79"/>
      <c r="H11" s="67"/>
      <c r="I11" s="79"/>
      <c r="J11" s="79"/>
    </row>
    <row r="12" spans="1:10" s="80" customFormat="1" ht="17.45" customHeight="1" x14ac:dyDescent="0.3">
      <c r="A12" s="69"/>
      <c r="B12" s="70" t="s">
        <v>995</v>
      </c>
      <c r="C12" s="99" t="s">
        <v>204</v>
      </c>
      <c r="D12" s="71">
        <f>+'0BJ PROGR. I-II Y III'!O115</f>
        <v>29546860</v>
      </c>
      <c r="E12" s="77"/>
      <c r="F12" s="66"/>
      <c r="G12" s="79"/>
      <c r="H12" s="67"/>
      <c r="I12" s="79"/>
      <c r="J12" s="79"/>
    </row>
    <row r="13" spans="1:10" s="80" customFormat="1" ht="17.45" customHeight="1" x14ac:dyDescent="0.3">
      <c r="A13" s="69"/>
      <c r="B13" s="70" t="s">
        <v>1043</v>
      </c>
      <c r="C13" s="99" t="s">
        <v>1044</v>
      </c>
      <c r="D13" s="71">
        <f>+'0BJ PROGR. I-II Y III'!O154</f>
        <v>1572000</v>
      </c>
      <c r="E13" s="77"/>
      <c r="F13" s="66"/>
      <c r="G13" s="79"/>
      <c r="H13" s="67"/>
      <c r="I13" s="79"/>
      <c r="J13" s="79"/>
    </row>
    <row r="14" spans="1:10" s="80" customFormat="1" ht="17.45" customHeight="1" x14ac:dyDescent="0.3">
      <c r="A14" s="69"/>
      <c r="B14" s="70" t="s">
        <v>1045</v>
      </c>
      <c r="C14" s="99" t="s">
        <v>1046</v>
      </c>
      <c r="D14" s="71">
        <f>+'0BJ PROGR. I-II Y III'!O253</f>
        <v>45255000</v>
      </c>
      <c r="E14" s="77"/>
      <c r="F14" s="66"/>
      <c r="G14" s="79"/>
      <c r="H14" s="67"/>
      <c r="I14" s="79"/>
      <c r="J14" s="79"/>
    </row>
    <row r="15" spans="1:10" s="80" customFormat="1" ht="17.45" customHeight="1" x14ac:dyDescent="0.3">
      <c r="A15" s="69"/>
      <c r="B15" s="70" t="s">
        <v>1047</v>
      </c>
      <c r="C15" s="99" t="s">
        <v>1048</v>
      </c>
      <c r="D15" s="71">
        <f>+'0BJ PROGR. I-II Y III'!O195</f>
        <v>253614104.81999999</v>
      </c>
      <c r="E15" s="77"/>
      <c r="F15" s="66"/>
      <c r="G15" s="79"/>
      <c r="H15" s="67"/>
      <c r="I15" s="79"/>
      <c r="J15" s="79"/>
    </row>
    <row r="16" spans="1:10" s="80" customFormat="1" ht="17.45" customHeight="1" x14ac:dyDescent="0.3">
      <c r="A16" s="69"/>
      <c r="B16" s="70" t="s">
        <v>1049</v>
      </c>
      <c r="C16" s="99" t="s">
        <v>1050</v>
      </c>
      <c r="D16" s="71">
        <f>+'0BJ PROGR. I-II Y III'!O292</f>
        <v>0</v>
      </c>
      <c r="E16" s="77"/>
      <c r="F16" s="66"/>
      <c r="G16" s="79"/>
      <c r="H16" s="67"/>
      <c r="I16" s="79"/>
      <c r="J16" s="79"/>
    </row>
    <row r="17" spans="1:10" s="80" customFormat="1" ht="17.45" customHeight="1" x14ac:dyDescent="0.3">
      <c r="A17" s="69"/>
      <c r="B17" s="70" t="s">
        <v>1051</v>
      </c>
      <c r="C17" s="99" t="s">
        <v>1052</v>
      </c>
      <c r="D17" s="71">
        <f>+'0BJ PROGR. I-II Y III'!O344</f>
        <v>8040000</v>
      </c>
      <c r="E17" s="77"/>
      <c r="F17" s="66"/>
      <c r="G17" s="79"/>
      <c r="H17" s="67"/>
      <c r="I17" s="79"/>
      <c r="J17" s="79"/>
    </row>
    <row r="18" spans="1:10" s="80" customFormat="1" ht="17.45" customHeight="1" x14ac:dyDescent="0.3">
      <c r="A18" s="69"/>
      <c r="B18" s="70" t="s">
        <v>1053</v>
      </c>
      <c r="C18" s="99" t="s">
        <v>258</v>
      </c>
      <c r="D18" s="71">
        <f>+'0BJ PROGR. I-II Y III'!O372</f>
        <v>0</v>
      </c>
      <c r="E18" s="77"/>
      <c r="F18" s="66"/>
      <c r="G18" s="79"/>
      <c r="H18" s="67"/>
      <c r="I18" s="79"/>
      <c r="J18" s="79"/>
    </row>
    <row r="19" spans="1:10" s="80" customFormat="1" ht="17.45" customHeight="1" x14ac:dyDescent="0.3">
      <c r="A19" s="69"/>
      <c r="B19" s="70"/>
      <c r="C19" s="266"/>
      <c r="D19" s="71"/>
      <c r="E19" s="77"/>
      <c r="F19" s="66"/>
      <c r="G19" s="79"/>
      <c r="H19" s="67"/>
      <c r="I19" s="79"/>
      <c r="J19" s="79"/>
    </row>
    <row r="20" spans="1:10" s="80" customFormat="1" ht="17.45" customHeight="1" x14ac:dyDescent="0.3">
      <c r="A20" s="69"/>
      <c r="B20" s="70"/>
      <c r="C20" s="266"/>
      <c r="D20" s="71"/>
      <c r="E20" s="77"/>
      <c r="F20" s="66"/>
      <c r="G20" s="79"/>
      <c r="H20" s="67"/>
      <c r="I20" s="79"/>
      <c r="J20" s="79"/>
    </row>
    <row r="21" spans="1:10" s="80" customFormat="1" x14ac:dyDescent="0.3">
      <c r="A21" s="73" t="s">
        <v>787</v>
      </c>
      <c r="B21" s="74"/>
      <c r="C21" s="98" t="s">
        <v>1054</v>
      </c>
      <c r="D21" s="76">
        <f>SUM(D22:D30)</f>
        <v>729215600.41921449</v>
      </c>
      <c r="E21" s="77">
        <f>+D21/$D$388</f>
        <v>0.18132991588240652</v>
      </c>
      <c r="F21" s="66"/>
      <c r="G21" s="79">
        <f>+'0BJ PROGR. I-II Y III'!AJ377</f>
        <v>729215600.40921426</v>
      </c>
      <c r="I21" s="79"/>
      <c r="J21" s="79"/>
    </row>
    <row r="22" spans="1:10" s="80" customFormat="1" ht="17.45" customHeight="1" x14ac:dyDescent="0.3">
      <c r="A22" s="69"/>
      <c r="B22" s="70" t="s">
        <v>1042</v>
      </c>
      <c r="C22" s="99" t="s">
        <v>202</v>
      </c>
      <c r="D22" s="71">
        <f>+'0BJ PROGR. I-II Y III'!AJ11+0.01</f>
        <v>348349155.82837409</v>
      </c>
      <c r="E22" s="77"/>
      <c r="F22" s="66"/>
      <c r="G22" s="79">
        <f>+D21-G21</f>
        <v>1.0000228881835938E-2</v>
      </c>
      <c r="I22" s="79"/>
      <c r="J22" s="79"/>
    </row>
    <row r="23" spans="1:10" s="80" customFormat="1" ht="17.45" customHeight="1" x14ac:dyDescent="0.3">
      <c r="A23" s="69"/>
      <c r="B23" s="70" t="s">
        <v>966</v>
      </c>
      <c r="C23" s="99" t="s">
        <v>203</v>
      </c>
      <c r="D23" s="71">
        <f>+'0BJ PROGR. I-II Y III'!AJ49</f>
        <v>166799704.99084035</v>
      </c>
      <c r="E23" s="77"/>
      <c r="F23" s="66"/>
      <c r="G23" s="79"/>
      <c r="H23" s="67"/>
      <c r="I23" s="79"/>
      <c r="J23" s="79"/>
    </row>
    <row r="24" spans="1:10" s="80" customFormat="1" x14ac:dyDescent="0.3">
      <c r="A24" s="69"/>
      <c r="B24" s="70" t="s">
        <v>995</v>
      </c>
      <c r="C24" s="99" t="s">
        <v>204</v>
      </c>
      <c r="D24" s="71">
        <f>+'0BJ PROGR. I-II Y III'!AJ115</f>
        <v>146573211.59999999</v>
      </c>
      <c r="E24" s="77"/>
      <c r="F24" s="66"/>
      <c r="G24" s="79"/>
      <c r="H24" s="67"/>
      <c r="I24" s="79"/>
      <c r="J24" s="79"/>
    </row>
    <row r="25" spans="1:10" s="80" customFormat="1" ht="17.45" customHeight="1" x14ac:dyDescent="0.3">
      <c r="A25" s="69"/>
      <c r="B25" s="70" t="s">
        <v>1043</v>
      </c>
      <c r="C25" s="99" t="s">
        <v>1044</v>
      </c>
      <c r="D25" s="71">
        <f>+'0BJ PROGR. I-II Y III'!AJ154</f>
        <v>13706718</v>
      </c>
      <c r="E25" s="77"/>
      <c r="F25" s="66"/>
      <c r="G25" s="79"/>
      <c r="H25" s="67"/>
      <c r="I25" s="79"/>
      <c r="J25" s="79"/>
    </row>
    <row r="26" spans="1:10" s="80" customFormat="1" ht="17.45" customHeight="1" x14ac:dyDescent="0.3">
      <c r="A26" s="69"/>
      <c r="B26" s="70" t="s">
        <v>1045</v>
      </c>
      <c r="C26" s="99" t="s">
        <v>1046</v>
      </c>
      <c r="D26" s="71">
        <f>+'0BJ PROGR. I-II Y III'!AJ253</f>
        <v>8671900</v>
      </c>
      <c r="E26" s="77"/>
      <c r="F26" s="66"/>
      <c r="G26" s="79"/>
      <c r="H26" s="67"/>
      <c r="I26" s="79"/>
      <c r="J26" s="79"/>
    </row>
    <row r="27" spans="1:10" s="80" customFormat="1" ht="17.45" customHeight="1" x14ac:dyDescent="0.3">
      <c r="A27" s="69"/>
      <c r="B27" s="70" t="s">
        <v>1047</v>
      </c>
      <c r="C27" s="99" t="s">
        <v>1048</v>
      </c>
      <c r="D27" s="71">
        <f>+'0BJ PROGR. I-II Y III'!AJ195</f>
        <v>1439000</v>
      </c>
      <c r="E27" s="77"/>
      <c r="F27" s="66"/>
      <c r="G27" s="79"/>
      <c r="H27" s="67"/>
      <c r="I27" s="79"/>
      <c r="J27" s="79"/>
    </row>
    <row r="28" spans="1:10" s="80" customFormat="1" ht="17.45" customHeight="1" x14ac:dyDescent="0.3">
      <c r="A28" s="69"/>
      <c r="B28" s="70" t="s">
        <v>1049</v>
      </c>
      <c r="C28" s="99" t="s">
        <v>1050</v>
      </c>
      <c r="D28" s="71">
        <f>+'0BJ PROGR. I-II Y III'!AJ292</f>
        <v>0</v>
      </c>
      <c r="E28" s="77"/>
      <c r="F28" s="66"/>
      <c r="G28" s="79"/>
      <c r="H28" s="67"/>
      <c r="I28" s="79"/>
      <c r="J28" s="79"/>
    </row>
    <row r="29" spans="1:10" s="80" customFormat="1" ht="17.45" customHeight="1" x14ac:dyDescent="0.3">
      <c r="A29" s="69"/>
      <c r="B29" s="70" t="s">
        <v>1051</v>
      </c>
      <c r="C29" s="99" t="s">
        <v>1052</v>
      </c>
      <c r="D29" s="71">
        <f>+'0BJ PROGR. I-II Y III'!AJ344</f>
        <v>43675910</v>
      </c>
      <c r="E29" s="77"/>
      <c r="F29" s="66"/>
      <c r="G29" s="79"/>
      <c r="H29" s="67"/>
      <c r="I29" s="79"/>
      <c r="J29" s="79"/>
    </row>
    <row r="30" spans="1:10" s="80" customFormat="1" ht="17.45" customHeight="1" x14ac:dyDescent="0.3">
      <c r="A30" s="69"/>
      <c r="B30" s="70" t="s">
        <v>1053</v>
      </c>
      <c r="C30" s="99" t="s">
        <v>258</v>
      </c>
      <c r="D30" s="71">
        <f>+'0BJ PROGR. I-II Y III'!AJ372</f>
        <v>0</v>
      </c>
      <c r="E30" s="77"/>
      <c r="F30" s="66"/>
      <c r="G30" s="79"/>
      <c r="H30" s="67"/>
      <c r="I30" s="79"/>
      <c r="J30" s="79"/>
    </row>
    <row r="31" spans="1:10" s="80" customFormat="1" ht="17.45" customHeight="1" x14ac:dyDescent="0.3">
      <c r="A31" s="69"/>
      <c r="B31" s="70"/>
      <c r="C31" s="69"/>
      <c r="D31" s="71"/>
      <c r="E31" s="77"/>
      <c r="F31" s="66"/>
      <c r="G31" s="79"/>
      <c r="H31" s="67"/>
      <c r="I31" s="79"/>
      <c r="J31" s="79"/>
    </row>
    <row r="32" spans="1:10" s="80" customFormat="1" ht="17.45" customHeight="1" x14ac:dyDescent="0.3">
      <c r="A32" s="69"/>
      <c r="B32" s="70"/>
      <c r="C32" s="69"/>
      <c r="D32" s="71"/>
      <c r="E32" s="77"/>
      <c r="F32" s="66"/>
      <c r="G32" s="79"/>
      <c r="I32" s="79"/>
      <c r="J32" s="79"/>
    </row>
    <row r="33" spans="1:10" s="80" customFormat="1" ht="17.45" customHeight="1" x14ac:dyDescent="0.3">
      <c r="A33" s="73" t="s">
        <v>827</v>
      </c>
      <c r="B33" s="74"/>
      <c r="C33" s="75" t="s">
        <v>1055</v>
      </c>
      <c r="D33" s="76">
        <f>+D34+D36+D228+D377</f>
        <v>1918405661.7487144</v>
      </c>
      <c r="E33" s="77">
        <f>+D33/$D$388</f>
        <v>0.4770390774323055</v>
      </c>
      <c r="F33" s="66"/>
      <c r="G33" s="79">
        <f>+'0BJ PROGR. I-II Y III'!AL377</f>
        <v>1918405661.7387142</v>
      </c>
      <c r="I33" s="79"/>
      <c r="J33" s="79"/>
    </row>
    <row r="34" spans="1:10" s="80" customFormat="1" ht="17.45" customHeight="1" x14ac:dyDescent="0.3">
      <c r="A34" s="75" t="s">
        <v>829</v>
      </c>
      <c r="B34" s="78"/>
      <c r="C34" s="75" t="s">
        <v>246</v>
      </c>
      <c r="D34" s="76">
        <v>0</v>
      </c>
      <c r="E34" s="77">
        <f>+D34/$D$388</f>
        <v>0</v>
      </c>
      <c r="F34" s="66"/>
      <c r="G34" s="79">
        <f>+D33-G33</f>
        <v>1.0000228881835938E-2</v>
      </c>
      <c r="I34" s="79"/>
      <c r="J34" s="79"/>
    </row>
    <row r="35" spans="1:10" s="80" customFormat="1" ht="17.45" customHeight="1" x14ac:dyDescent="0.3">
      <c r="A35" s="69"/>
      <c r="B35" s="70"/>
      <c r="C35" s="69"/>
      <c r="D35" s="71"/>
      <c r="E35" s="72"/>
      <c r="F35" s="66"/>
      <c r="G35" s="296"/>
      <c r="H35" s="290"/>
      <c r="I35" s="79"/>
      <c r="J35" s="79"/>
    </row>
    <row r="36" spans="1:10" s="80" customFormat="1" ht="17.45" customHeight="1" x14ac:dyDescent="0.3">
      <c r="A36" s="73" t="s">
        <v>831</v>
      </c>
      <c r="B36" s="74"/>
      <c r="C36" s="73" t="s">
        <v>1056</v>
      </c>
      <c r="D36" s="89">
        <f>+D37+D157+D170+D181+D189+D199+D205+D217+D222</f>
        <v>1736404184.793952</v>
      </c>
      <c r="E36" s="77">
        <f t="shared" ref="E36:E67" si="0">+D36/$D$388</f>
        <v>0.43178180031466251</v>
      </c>
      <c r="F36" s="66"/>
      <c r="G36" s="296">
        <f>+INGRESOS!C93</f>
        <v>1613537941</v>
      </c>
      <c r="H36" s="265"/>
      <c r="I36" s="79"/>
      <c r="J36" s="79"/>
    </row>
    <row r="37" spans="1:10" s="80" customFormat="1" ht="17.45" customHeight="1" x14ac:dyDescent="0.3">
      <c r="A37" s="73" t="s">
        <v>1057</v>
      </c>
      <c r="B37" s="74"/>
      <c r="C37" s="73" t="s">
        <v>1058</v>
      </c>
      <c r="D37" s="741">
        <f>D38+D58+D105+D129+D135+D145+D149+D153</f>
        <v>801047094.17395186</v>
      </c>
      <c r="E37" s="77">
        <f t="shared" si="0"/>
        <v>0.19919184685695804</v>
      </c>
      <c r="F37" s="66"/>
      <c r="G37" s="79">
        <f>+G36-D36</f>
        <v>-122866243.79395199</v>
      </c>
      <c r="H37" s="79">
        <f>+D37+D210</f>
        <v>1038454996.3639519</v>
      </c>
    </row>
    <row r="38" spans="1:10" s="80" customFormat="1" x14ac:dyDescent="0.3">
      <c r="A38" s="73" t="s">
        <v>1059</v>
      </c>
      <c r="B38" s="74"/>
      <c r="C38" s="73" t="s">
        <v>190</v>
      </c>
      <c r="D38" s="89">
        <f>+D39+D43+D46+D51+D54</f>
        <v>472651970.49488384</v>
      </c>
      <c r="E38" s="77">
        <f t="shared" si="0"/>
        <v>0.11753169021921636</v>
      </c>
      <c r="F38" s="66"/>
      <c r="G38" s="296">
        <f>+D217</f>
        <v>21120000</v>
      </c>
      <c r="H38" s="80">
        <v>1016419301.14</v>
      </c>
    </row>
    <row r="39" spans="1:10" s="80" customFormat="1" x14ac:dyDescent="0.3">
      <c r="A39" s="73" t="s">
        <v>1060</v>
      </c>
      <c r="B39" s="74"/>
      <c r="C39" s="75" t="s">
        <v>404</v>
      </c>
      <c r="D39" s="89">
        <f>SUM(D40:D42)</f>
        <v>257658230</v>
      </c>
      <c r="E39" s="77">
        <f t="shared" si="0"/>
        <v>6.4070413668400009E-2</v>
      </c>
      <c r="F39" s="66"/>
      <c r="G39" s="296">
        <f>+G37+G38</f>
        <v>-101746243.79395199</v>
      </c>
      <c r="H39" s="79">
        <f>+H37-H38</f>
        <v>22035695.223951936</v>
      </c>
    </row>
    <row r="40" spans="1:10" s="80" customFormat="1" x14ac:dyDescent="0.3">
      <c r="A40" s="83" t="s">
        <v>1061</v>
      </c>
      <c r="B40" s="84"/>
      <c r="C40" s="83" t="s">
        <v>1062</v>
      </c>
      <c r="D40" s="66">
        <v>247658230</v>
      </c>
      <c r="E40" s="72">
        <f t="shared" si="0"/>
        <v>6.1583770269957032E-2</v>
      </c>
      <c r="F40" s="66"/>
      <c r="G40" s="296">
        <f>+D36-D217-D209</f>
        <v>1613537941.003952</v>
      </c>
    </row>
    <row r="41" spans="1:10" s="80" customFormat="1" ht="17.45" customHeight="1" x14ac:dyDescent="0.3">
      <c r="A41" s="83" t="s">
        <v>1063</v>
      </c>
      <c r="B41" s="84"/>
      <c r="C41" s="83" t="s">
        <v>408</v>
      </c>
      <c r="D41" s="66">
        <v>5000000</v>
      </c>
      <c r="E41" s="72">
        <f t="shared" si="0"/>
        <v>1.2433216992214842E-3</v>
      </c>
      <c r="F41" s="66"/>
      <c r="G41" s="71">
        <f>+G36-G40</f>
        <v>-3.9520263671875E-3</v>
      </c>
      <c r="H41" s="265"/>
      <c r="I41" s="79"/>
      <c r="J41" s="79"/>
    </row>
    <row r="42" spans="1:10" s="80" customFormat="1" ht="17.45" customHeight="1" x14ac:dyDescent="0.3">
      <c r="A42" s="83" t="s">
        <v>1064</v>
      </c>
      <c r="B42" s="84"/>
      <c r="C42" s="83" t="s">
        <v>1065</v>
      </c>
      <c r="D42" s="66">
        <v>5000000</v>
      </c>
      <c r="E42" s="72">
        <f t="shared" si="0"/>
        <v>1.2433216992214842E-3</v>
      </c>
      <c r="F42" s="66"/>
      <c r="G42" s="71"/>
      <c r="H42" s="265"/>
      <c r="I42" s="79"/>
      <c r="J42" s="79"/>
    </row>
    <row r="43" spans="1:10" s="80" customFormat="1" ht="17.45" customHeight="1" x14ac:dyDescent="0.3">
      <c r="A43" s="73" t="s">
        <v>1066</v>
      </c>
      <c r="B43" s="74"/>
      <c r="C43" s="73" t="s">
        <v>416</v>
      </c>
      <c r="D43" s="89">
        <f>SUM(D44:D45)</f>
        <v>11408138</v>
      </c>
      <c r="E43" s="77">
        <f t="shared" si="0"/>
        <v>2.8367971046226372E-3</v>
      </c>
      <c r="F43" s="66"/>
      <c r="G43" s="71"/>
      <c r="H43" s="265"/>
      <c r="I43" s="79"/>
      <c r="J43" s="79"/>
    </row>
    <row r="44" spans="1:10" s="80" customFormat="1" ht="17.45" customHeight="1" x14ac:dyDescent="0.3">
      <c r="A44" s="83" t="s">
        <v>1067</v>
      </c>
      <c r="B44" s="84"/>
      <c r="C44" s="83" t="s">
        <v>1068</v>
      </c>
      <c r="D44" s="66">
        <v>10000000</v>
      </c>
      <c r="E44" s="72">
        <f t="shared" si="0"/>
        <v>2.4866433984429685E-3</v>
      </c>
      <c r="F44" s="66"/>
      <c r="G44" s="71"/>
      <c r="H44" s="265"/>
      <c r="I44" s="79"/>
      <c r="J44" s="79"/>
    </row>
    <row r="45" spans="1:10" s="80" customFormat="1" ht="17.45" customHeight="1" x14ac:dyDescent="0.3">
      <c r="A45" s="83" t="s">
        <v>1069</v>
      </c>
      <c r="B45" s="84"/>
      <c r="C45" s="83" t="s">
        <v>1070</v>
      </c>
      <c r="D45" s="66">
        <v>1408138</v>
      </c>
      <c r="E45" s="72">
        <f t="shared" si="0"/>
        <v>3.5015370617966847E-4</v>
      </c>
      <c r="F45" s="66"/>
      <c r="G45" s="71"/>
      <c r="H45" s="265"/>
      <c r="I45" s="79"/>
      <c r="J45" s="79"/>
    </row>
    <row r="46" spans="1:10" s="80" customFormat="1" ht="17.45" customHeight="1" x14ac:dyDescent="0.3">
      <c r="A46" s="73" t="s">
        <v>1071</v>
      </c>
      <c r="B46" s="74"/>
      <c r="C46" s="75" t="s">
        <v>428</v>
      </c>
      <c r="D46" s="89">
        <f>SUM(D47:D50)</f>
        <v>130954179.28285</v>
      </c>
      <c r="E46" s="77">
        <f t="shared" si="0"/>
        <v>3.2563634541221589E-2</v>
      </c>
      <c r="F46" s="66"/>
      <c r="G46" s="71"/>
      <c r="H46" s="265"/>
      <c r="I46" s="79"/>
      <c r="J46" s="79"/>
    </row>
    <row r="47" spans="1:10" s="80" customFormat="1" ht="17.45" customHeight="1" x14ac:dyDescent="0.3">
      <c r="A47" s="83" t="s">
        <v>1072</v>
      </c>
      <c r="B47" s="84"/>
      <c r="C47" s="69" t="s">
        <v>1073</v>
      </c>
      <c r="D47" s="66">
        <v>51196487</v>
      </c>
      <c r="E47" s="72">
        <f t="shared" si="0"/>
        <v>1.2730740642202126E-2</v>
      </c>
      <c r="F47" s="66"/>
      <c r="G47" s="71"/>
      <c r="H47" s="265"/>
      <c r="I47" s="79"/>
      <c r="J47" s="79"/>
    </row>
    <row r="48" spans="1:10" s="80" customFormat="1" ht="17.45" customHeight="1" x14ac:dyDescent="0.3">
      <c r="A48" s="83" t="s">
        <v>1074</v>
      </c>
      <c r="B48" s="84"/>
      <c r="C48" s="69" t="s">
        <v>432</v>
      </c>
      <c r="D48" s="66">
        <v>20593543</v>
      </c>
      <c r="E48" s="72">
        <f t="shared" si="0"/>
        <v>5.1208797751501403E-3</v>
      </c>
      <c r="F48" s="66"/>
      <c r="G48" s="296"/>
      <c r="H48" s="265"/>
      <c r="I48" s="79"/>
      <c r="J48" s="79"/>
    </row>
    <row r="49" spans="1:10" s="80" customFormat="1" ht="17.45" customHeight="1" x14ac:dyDescent="0.3">
      <c r="A49" s="83" t="s">
        <v>1075</v>
      </c>
      <c r="B49" s="84"/>
      <c r="C49" s="83" t="s">
        <v>434</v>
      </c>
      <c r="D49" s="66">
        <f>+($D$39+$D$43+$D$47+$D$48+D50)/12</f>
        <v>30770811.32945</v>
      </c>
      <c r="E49" s="72">
        <f t="shared" si="0"/>
        <v>7.6516034857110945E-3</v>
      </c>
      <c r="F49" s="66"/>
      <c r="G49" s="296"/>
      <c r="H49" s="265"/>
      <c r="I49" s="79"/>
      <c r="J49" s="79"/>
    </row>
    <row r="50" spans="1:10" s="80" customFormat="1" ht="17.45" customHeight="1" x14ac:dyDescent="0.3">
      <c r="A50" s="83" t="s">
        <v>1076</v>
      </c>
      <c r="B50" s="84"/>
      <c r="C50" s="83" t="s">
        <v>1077</v>
      </c>
      <c r="D50" s="66">
        <f>+($D$39+$D$43+$D$47+$D$48)*8.33%</f>
        <v>28393337.953400001</v>
      </c>
      <c r="E50" s="72">
        <f t="shared" si="0"/>
        <v>7.0604106381582299E-3</v>
      </c>
      <c r="F50" s="66"/>
      <c r="G50" s="296"/>
      <c r="H50" s="265"/>
      <c r="I50" s="79"/>
      <c r="J50" s="79"/>
    </row>
    <row r="51" spans="1:10" s="80" customFormat="1" ht="17.45" customHeight="1" x14ac:dyDescent="0.3">
      <c r="A51" s="73" t="s">
        <v>1078</v>
      </c>
      <c r="B51" s="74"/>
      <c r="C51" s="75" t="s">
        <v>446</v>
      </c>
      <c r="D51" s="76">
        <f>SUM(D52:D53)</f>
        <v>36001849.2554565</v>
      </c>
      <c r="E51" s="77">
        <f t="shared" si="0"/>
        <v>8.9523760782819813E-3</v>
      </c>
      <c r="F51" s="66"/>
      <c r="G51" s="296"/>
      <c r="H51" s="265"/>
      <c r="I51" s="79"/>
      <c r="J51" s="79"/>
    </row>
    <row r="52" spans="1:10" s="80" customFormat="1" ht="17.45" customHeight="1" x14ac:dyDescent="0.3">
      <c r="A52" s="83" t="s">
        <v>1079</v>
      </c>
      <c r="B52" s="84"/>
      <c r="C52" s="69" t="s">
        <v>1080</v>
      </c>
      <c r="D52" s="66">
        <f>+($D$39+$D$43+$D$47+$D$48+$D$50)*9.25%</f>
        <v>34155600.575689502</v>
      </c>
      <c r="E52" s="72">
        <f t="shared" si="0"/>
        <v>8.4932798691393155E-3</v>
      </c>
      <c r="F52" s="66"/>
      <c r="G52" s="296"/>
      <c r="H52" s="265"/>
      <c r="I52" s="79"/>
      <c r="J52" s="79"/>
    </row>
    <row r="53" spans="1:10" s="80" customFormat="1" ht="17.45" customHeight="1" x14ac:dyDescent="0.3">
      <c r="A53" s="83" t="s">
        <v>1081</v>
      </c>
      <c r="B53" s="84"/>
      <c r="C53" s="69" t="s">
        <v>1082</v>
      </c>
      <c r="D53" s="66">
        <f>+($D$39+$D$43+$D$47+$D$48+$D$50)*0.5%</f>
        <v>1846248.679767</v>
      </c>
      <c r="E53" s="72">
        <f t="shared" si="0"/>
        <v>4.5909620914266568E-4</v>
      </c>
      <c r="F53" s="66"/>
      <c r="G53" s="296"/>
      <c r="H53" s="265"/>
      <c r="I53" s="79"/>
      <c r="J53" s="79"/>
    </row>
    <row r="54" spans="1:10" s="80" customFormat="1" ht="17.45" customHeight="1" x14ac:dyDescent="0.3">
      <c r="A54" s="73" t="s">
        <v>1083</v>
      </c>
      <c r="B54" s="74"/>
      <c r="C54" s="73" t="s">
        <v>458</v>
      </c>
      <c r="D54" s="76">
        <f>SUM(D55:D57)</f>
        <v>36629573.956577279</v>
      </c>
      <c r="E54" s="77">
        <f t="shared" si="0"/>
        <v>9.108468826690138E-3</v>
      </c>
      <c r="F54" s="66"/>
      <c r="G54" s="296"/>
      <c r="H54" s="265"/>
      <c r="I54" s="79"/>
      <c r="J54" s="79"/>
    </row>
    <row r="55" spans="1:10" s="80" customFormat="1" ht="17.45" customHeight="1" x14ac:dyDescent="0.3">
      <c r="A55" s="83" t="s">
        <v>1084</v>
      </c>
      <c r="B55" s="84"/>
      <c r="C55" s="69" t="s">
        <v>1085</v>
      </c>
      <c r="D55" s="66">
        <f>+($D$39+$D$43+$D$47+$D$48+$D$50)*5.42%</f>
        <v>20013335.688674279</v>
      </c>
      <c r="E55" s="72">
        <f t="shared" si="0"/>
        <v>4.9766029071064959E-3</v>
      </c>
      <c r="F55" s="66"/>
      <c r="G55" s="296"/>
      <c r="H55" s="265"/>
      <c r="I55" s="79"/>
      <c r="J55" s="79"/>
    </row>
    <row r="56" spans="1:10" s="80" customFormat="1" ht="17.45" customHeight="1" x14ac:dyDescent="0.3">
      <c r="A56" s="83" t="s">
        <v>1086</v>
      </c>
      <c r="B56" s="84"/>
      <c r="C56" s="69" t="s">
        <v>1087</v>
      </c>
      <c r="D56" s="66">
        <f>+($D$39+$D$43+$D$47+$D$48+$D$50)*3%+0.15</f>
        <v>11077492.228602</v>
      </c>
      <c r="E56" s="72">
        <f t="shared" si="0"/>
        <v>2.754577292155645E-3</v>
      </c>
      <c r="F56" s="66"/>
      <c r="G56" s="296"/>
      <c r="H56" s="265"/>
      <c r="I56" s="79"/>
      <c r="J56" s="79"/>
    </row>
    <row r="57" spans="1:10" s="80" customFormat="1" ht="17.45" customHeight="1" x14ac:dyDescent="0.3">
      <c r="A57" s="83" t="s">
        <v>1088</v>
      </c>
      <c r="B57" s="84"/>
      <c r="C57" s="69" t="s">
        <v>1089</v>
      </c>
      <c r="D57" s="66">
        <f>+($D$39+$D$43+$D$47+$D$48+$D$50)*1.5%</f>
        <v>5538746.0393009996</v>
      </c>
      <c r="E57" s="72">
        <f t="shared" si="0"/>
        <v>1.3772886274279969E-3</v>
      </c>
      <c r="F57" s="66"/>
      <c r="G57" s="296"/>
      <c r="H57" s="265"/>
      <c r="I57" s="79"/>
      <c r="J57" s="79"/>
    </row>
    <row r="58" spans="1:10" s="80" customFormat="1" ht="17.45" customHeight="1" x14ac:dyDescent="0.3">
      <c r="A58" s="73" t="s">
        <v>1090</v>
      </c>
      <c r="B58" s="74"/>
      <c r="C58" s="73" t="s">
        <v>191</v>
      </c>
      <c r="D58" s="76">
        <f>+D59+D63+D68+D73+D81+D86+D90+D94+D101+D103</f>
        <v>207784994.71906799</v>
      </c>
      <c r="E58" s="77">
        <f t="shared" si="0"/>
        <v>5.1668718541367752E-2</v>
      </c>
      <c r="F58" s="66"/>
      <c r="G58" s="296"/>
      <c r="H58" s="265"/>
      <c r="I58" s="79"/>
      <c r="J58" s="79"/>
    </row>
    <row r="59" spans="1:10" s="80" customFormat="1" ht="17.45" customHeight="1" x14ac:dyDescent="0.3">
      <c r="A59" s="75" t="s">
        <v>1091</v>
      </c>
      <c r="B59" s="78"/>
      <c r="C59" s="75" t="s">
        <v>93</v>
      </c>
      <c r="D59" s="76">
        <f>SUM(D60:D62)</f>
        <v>40000000</v>
      </c>
      <c r="E59" s="77">
        <f t="shared" si="0"/>
        <v>9.9465735937718739E-3</v>
      </c>
      <c r="F59" s="66"/>
      <c r="G59" s="296"/>
      <c r="H59" s="265"/>
      <c r="I59" s="79"/>
      <c r="J59" s="79"/>
    </row>
    <row r="60" spans="1:10" s="80" customFormat="1" ht="17.45" customHeight="1" x14ac:dyDescent="0.3">
      <c r="A60" s="69" t="s">
        <v>1092</v>
      </c>
      <c r="B60" s="70"/>
      <c r="C60" s="69" t="s">
        <v>475</v>
      </c>
      <c r="D60" s="66">
        <v>35000000</v>
      </c>
      <c r="E60" s="72">
        <f t="shared" si="0"/>
        <v>8.703251894550389E-3</v>
      </c>
      <c r="F60" s="66"/>
      <c r="G60" s="296"/>
      <c r="H60" s="265"/>
      <c r="I60" s="79"/>
      <c r="J60" s="79"/>
    </row>
    <row r="61" spans="1:10" s="80" customFormat="1" ht="17.45" customHeight="1" x14ac:dyDescent="0.3">
      <c r="A61" s="69" t="s">
        <v>1093</v>
      </c>
      <c r="B61" s="70"/>
      <c r="C61" s="69" t="s">
        <v>1094</v>
      </c>
      <c r="D61" s="66">
        <v>5000000</v>
      </c>
      <c r="E61" s="72">
        <f t="shared" si="0"/>
        <v>1.2433216992214842E-3</v>
      </c>
      <c r="F61" s="66"/>
      <c r="G61" s="296"/>
      <c r="H61" s="265"/>
      <c r="I61" s="79"/>
      <c r="J61" s="79"/>
    </row>
    <row r="62" spans="1:10" s="80" customFormat="1" ht="17.45" customHeight="1" x14ac:dyDescent="0.3">
      <c r="A62" s="69" t="s">
        <v>1095</v>
      </c>
      <c r="B62" s="398"/>
      <c r="C62" s="388" t="s">
        <v>1096</v>
      </c>
      <c r="D62" s="384">
        <v>0</v>
      </c>
      <c r="E62" s="72">
        <f t="shared" si="0"/>
        <v>0</v>
      </c>
      <c r="F62" s="66"/>
      <c r="G62" s="296"/>
      <c r="H62" s="265"/>
      <c r="I62" s="79"/>
      <c r="J62" s="79"/>
    </row>
    <row r="63" spans="1:10" s="80" customFormat="1" ht="17.45" customHeight="1" x14ac:dyDescent="0.3">
      <c r="A63" s="75" t="s">
        <v>1097</v>
      </c>
      <c r="B63" s="78"/>
      <c r="C63" s="75" t="s">
        <v>483</v>
      </c>
      <c r="D63" s="76">
        <f>SUM(D64:D67)</f>
        <v>4700000</v>
      </c>
      <c r="E63" s="77">
        <f t="shared" si="0"/>
        <v>1.1687223972681952E-3</v>
      </c>
      <c r="F63" s="66"/>
      <c r="G63" s="296"/>
      <c r="H63" s="265"/>
      <c r="I63" s="79"/>
      <c r="J63" s="79"/>
    </row>
    <row r="64" spans="1:10" s="80" customFormat="1" ht="17.45" customHeight="1" x14ac:dyDescent="0.3">
      <c r="A64" s="69" t="s">
        <v>1098</v>
      </c>
      <c r="B64" s="70"/>
      <c r="C64" s="69" t="s">
        <v>1099</v>
      </c>
      <c r="D64" s="66">
        <v>600000</v>
      </c>
      <c r="E64" s="72">
        <f t="shared" si="0"/>
        <v>1.4919860390657811E-4</v>
      </c>
      <c r="F64" s="66"/>
      <c r="G64" s="296"/>
      <c r="H64" s="265"/>
      <c r="I64" s="79"/>
      <c r="J64" s="79"/>
    </row>
    <row r="65" spans="1:10" s="80" customFormat="1" ht="17.45" customHeight="1" x14ac:dyDescent="0.3">
      <c r="A65" s="69" t="s">
        <v>1100</v>
      </c>
      <c r="B65" s="70"/>
      <c r="C65" s="69" t="s">
        <v>487</v>
      </c>
      <c r="D65" s="66">
        <v>2500000</v>
      </c>
      <c r="E65" s="72">
        <f t="shared" si="0"/>
        <v>6.2166084961074212E-4</v>
      </c>
      <c r="F65" s="66"/>
      <c r="G65" s="296"/>
      <c r="H65" s="265"/>
      <c r="I65" s="79"/>
      <c r="J65" s="79"/>
    </row>
    <row r="66" spans="1:10" s="80" customFormat="1" ht="17.45" customHeight="1" x14ac:dyDescent="0.3">
      <c r="A66" s="69" t="s">
        <v>1101</v>
      </c>
      <c r="B66" s="70"/>
      <c r="C66" s="69" t="s">
        <v>489</v>
      </c>
      <c r="D66" s="66">
        <v>100000</v>
      </c>
      <c r="E66" s="72">
        <f t="shared" si="0"/>
        <v>2.4866433984429684E-5</v>
      </c>
      <c r="F66" s="66"/>
      <c r="G66" s="296"/>
      <c r="H66" s="265"/>
      <c r="I66" s="79"/>
      <c r="J66" s="79"/>
    </row>
    <row r="67" spans="1:10" s="80" customFormat="1" ht="17.45" customHeight="1" x14ac:dyDescent="0.3">
      <c r="A67" s="69" t="s">
        <v>1102</v>
      </c>
      <c r="B67" s="70"/>
      <c r="C67" s="69" t="s">
        <v>491</v>
      </c>
      <c r="D67" s="66">
        <v>1500000</v>
      </c>
      <c r="E67" s="72">
        <f t="shared" si="0"/>
        <v>3.7299650976644526E-4</v>
      </c>
      <c r="F67" s="66"/>
      <c r="G67" s="296"/>
      <c r="H67" s="265"/>
      <c r="I67" s="79"/>
      <c r="J67" s="79"/>
    </row>
    <row r="68" spans="1:10" s="80" customFormat="1" ht="17.45" customHeight="1" x14ac:dyDescent="0.3">
      <c r="A68" s="73" t="s">
        <v>1103</v>
      </c>
      <c r="B68" s="74"/>
      <c r="C68" s="75" t="s">
        <v>495</v>
      </c>
      <c r="D68" s="76">
        <f>SUM(D69:D72)</f>
        <v>4300000</v>
      </c>
      <c r="E68" s="77">
        <f t="shared" ref="E68:E87" si="1">+D68/$D$388</f>
        <v>1.0692566613304765E-3</v>
      </c>
      <c r="F68" s="66"/>
      <c r="G68" s="296"/>
      <c r="H68" s="265"/>
      <c r="I68" s="79"/>
      <c r="J68" s="79"/>
    </row>
    <row r="69" spans="1:10" s="80" customFormat="1" ht="17.45" customHeight="1" x14ac:dyDescent="0.3">
      <c r="A69" s="83" t="s">
        <v>1104</v>
      </c>
      <c r="B69" s="70"/>
      <c r="C69" s="69" t="s">
        <v>1105</v>
      </c>
      <c r="D69" s="71">
        <v>1000000</v>
      </c>
      <c r="E69" s="72">
        <f t="shared" si="1"/>
        <v>2.4866433984429686E-4</v>
      </c>
      <c r="F69" s="66"/>
      <c r="G69" s="296"/>
      <c r="H69" s="265"/>
      <c r="I69" s="79"/>
      <c r="J69" s="79"/>
    </row>
    <row r="70" spans="1:10" s="80" customFormat="1" ht="17.45" customHeight="1" x14ac:dyDescent="0.3">
      <c r="A70" s="83" t="s">
        <v>1106</v>
      </c>
      <c r="B70" s="70"/>
      <c r="C70" s="69" t="s">
        <v>499</v>
      </c>
      <c r="D70" s="71">
        <v>2000000</v>
      </c>
      <c r="E70" s="72">
        <f t="shared" si="1"/>
        <v>4.9732867968859372E-4</v>
      </c>
      <c r="F70" s="66"/>
      <c r="G70" s="296"/>
      <c r="H70" s="265"/>
      <c r="I70" s="79"/>
      <c r="J70" s="79"/>
    </row>
    <row r="71" spans="1:10" s="80" customFormat="1" ht="17.45" customHeight="1" x14ac:dyDescent="0.3">
      <c r="A71" s="83" t="s">
        <v>1107</v>
      </c>
      <c r="B71" s="70"/>
      <c r="C71" s="69" t="s">
        <v>501</v>
      </c>
      <c r="D71" s="71">
        <v>500000</v>
      </c>
      <c r="E71" s="72">
        <f t="shared" si="1"/>
        <v>1.2433216992214843E-4</v>
      </c>
      <c r="F71" s="66"/>
      <c r="G71" s="296"/>
      <c r="H71" s="265"/>
      <c r="I71" s="79"/>
      <c r="J71" s="79"/>
    </row>
    <row r="72" spans="1:10" s="80" customFormat="1" x14ac:dyDescent="0.3">
      <c r="A72" s="83" t="s">
        <v>1108</v>
      </c>
      <c r="B72" s="70"/>
      <c r="C72" s="69" t="s">
        <v>1109</v>
      </c>
      <c r="D72" s="71">
        <v>800000</v>
      </c>
      <c r="E72" s="72">
        <f t="shared" si="1"/>
        <v>1.9893147187543747E-4</v>
      </c>
      <c r="F72" s="66"/>
      <c r="G72" s="296"/>
      <c r="H72" s="265"/>
      <c r="I72" s="79"/>
      <c r="J72" s="79"/>
    </row>
    <row r="73" spans="1:10" s="80" customFormat="1" x14ac:dyDescent="0.3">
      <c r="A73" s="73" t="s">
        <v>1110</v>
      </c>
      <c r="B73" s="74"/>
      <c r="C73" s="75" t="s">
        <v>511</v>
      </c>
      <c r="D73" s="89">
        <f>SUM(D74:D78)</f>
        <v>82000000</v>
      </c>
      <c r="E73" s="77">
        <f t="shared" si="1"/>
        <v>2.0390475867232343E-2</v>
      </c>
      <c r="F73" s="66"/>
      <c r="G73" s="296">
        <f>+D73-80500000</f>
        <v>1500000</v>
      </c>
      <c r="H73" s="265"/>
      <c r="I73" s="79"/>
      <c r="J73" s="79"/>
    </row>
    <row r="74" spans="1:10" s="80" customFormat="1" x14ac:dyDescent="0.3">
      <c r="A74" s="83" t="s">
        <v>1111</v>
      </c>
      <c r="B74" s="84"/>
      <c r="C74" s="83" t="s">
        <v>1112</v>
      </c>
      <c r="D74" s="66">
        <v>0</v>
      </c>
      <c r="E74" s="72">
        <f t="shared" si="1"/>
        <v>0</v>
      </c>
      <c r="F74" s="66"/>
      <c r="G74" s="296"/>
      <c r="H74" s="265"/>
      <c r="I74" s="79"/>
      <c r="J74" s="79"/>
    </row>
    <row r="75" spans="1:10" s="80" customFormat="1" ht="17.45" customHeight="1" x14ac:dyDescent="0.3">
      <c r="A75" s="83" t="s">
        <v>1113</v>
      </c>
      <c r="B75" s="84"/>
      <c r="C75" s="69" t="s">
        <v>1114</v>
      </c>
      <c r="D75" s="66">
        <v>60000000</v>
      </c>
      <c r="E75" s="72">
        <f t="shared" si="1"/>
        <v>1.4919860390657812E-2</v>
      </c>
      <c r="F75" s="66"/>
      <c r="G75" s="296"/>
      <c r="H75" s="265"/>
      <c r="I75" s="79"/>
      <c r="J75" s="79"/>
    </row>
    <row r="76" spans="1:10" s="80" customFormat="1" ht="17.45" customHeight="1" x14ac:dyDescent="0.3">
      <c r="A76" s="83" t="s">
        <v>1115</v>
      </c>
      <c r="B76" s="84"/>
      <c r="C76" s="69" t="s">
        <v>519</v>
      </c>
      <c r="D76" s="66">
        <v>3500000</v>
      </c>
      <c r="E76" s="72">
        <f t="shared" si="1"/>
        <v>8.7032518945503903E-4</v>
      </c>
      <c r="F76" s="66"/>
      <c r="G76" s="296"/>
      <c r="H76" s="265"/>
      <c r="I76" s="79"/>
      <c r="J76" s="79"/>
    </row>
    <row r="77" spans="1:10" s="80" customFormat="1" ht="17.45" customHeight="1" x14ac:dyDescent="0.3">
      <c r="A77" s="83" t="s">
        <v>1116</v>
      </c>
      <c r="B77" s="84"/>
      <c r="C77" s="83" t="s">
        <v>1117</v>
      </c>
      <c r="D77" s="66">
        <f>2000000+15000000</f>
        <v>17000000</v>
      </c>
      <c r="E77" s="72">
        <f t="shared" si="1"/>
        <v>4.2272937773530465E-3</v>
      </c>
      <c r="F77" s="66"/>
      <c r="G77" s="296"/>
      <c r="H77" s="265"/>
      <c r="I77" s="79"/>
      <c r="J77" s="79"/>
    </row>
    <row r="78" spans="1:10" s="80" customFormat="1" ht="17.45" customHeight="1" x14ac:dyDescent="0.3">
      <c r="A78" s="83" t="s">
        <v>1118</v>
      </c>
      <c r="B78" s="84"/>
      <c r="C78" s="69" t="s">
        <v>1119</v>
      </c>
      <c r="D78" s="66">
        <f>SUM(D79:D80)</f>
        <v>1500000</v>
      </c>
      <c r="E78" s="72">
        <f t="shared" si="1"/>
        <v>3.7299650976644526E-4</v>
      </c>
      <c r="F78" s="66"/>
      <c r="G78" s="296"/>
      <c r="H78" s="265"/>
      <c r="I78" s="79"/>
      <c r="J78" s="79"/>
    </row>
    <row r="79" spans="1:10" s="80" customFormat="1" ht="17.45" customHeight="1" x14ac:dyDescent="0.3">
      <c r="A79" s="83"/>
      <c r="B79" s="87" t="s">
        <v>200</v>
      </c>
      <c r="C79" s="297" t="s">
        <v>1120</v>
      </c>
      <c r="D79" s="742">
        <v>1500000</v>
      </c>
      <c r="E79" s="72">
        <f t="shared" si="1"/>
        <v>3.7299650976644526E-4</v>
      </c>
      <c r="F79" s="66"/>
      <c r="G79" s="296"/>
      <c r="I79" s="79"/>
      <c r="J79" s="79"/>
    </row>
    <row r="80" spans="1:10" s="80" customFormat="1" x14ac:dyDescent="0.3">
      <c r="A80" s="83"/>
      <c r="B80" s="87" t="s">
        <v>208</v>
      </c>
      <c r="C80" s="286" t="s">
        <v>1121</v>
      </c>
      <c r="D80" s="742">
        <v>0</v>
      </c>
      <c r="E80" s="72">
        <f t="shared" si="1"/>
        <v>0</v>
      </c>
      <c r="F80" s="66"/>
      <c r="G80" s="296"/>
      <c r="I80" s="79"/>
      <c r="J80" s="79"/>
    </row>
    <row r="81" spans="1:10" s="80" customFormat="1" ht="17.45" customHeight="1" x14ac:dyDescent="0.3">
      <c r="A81" s="73" t="s">
        <v>1122</v>
      </c>
      <c r="B81" s="74"/>
      <c r="C81" s="73" t="s">
        <v>1123</v>
      </c>
      <c r="D81" s="89">
        <f>SUM(D82:D85)</f>
        <v>600000</v>
      </c>
      <c r="E81" s="77">
        <f t="shared" si="1"/>
        <v>1.4919860390657811E-4</v>
      </c>
      <c r="F81" s="66"/>
      <c r="G81" s="296"/>
      <c r="I81" s="79"/>
      <c r="J81" s="79"/>
    </row>
    <row r="82" spans="1:10" s="80" customFormat="1" ht="17.45" customHeight="1" x14ac:dyDescent="0.3">
      <c r="A82" s="83" t="s">
        <v>1124</v>
      </c>
      <c r="B82" s="84"/>
      <c r="C82" s="83" t="s">
        <v>529</v>
      </c>
      <c r="D82" s="66">
        <v>0</v>
      </c>
      <c r="E82" s="72">
        <f t="shared" si="1"/>
        <v>0</v>
      </c>
      <c r="F82" s="66"/>
      <c r="G82" s="296"/>
      <c r="I82" s="79"/>
      <c r="J82" s="79"/>
    </row>
    <row r="83" spans="1:10" s="80" customFormat="1" ht="17.45" customHeight="1" x14ac:dyDescent="0.3">
      <c r="A83" s="83" t="s">
        <v>1125</v>
      </c>
      <c r="B83" s="84"/>
      <c r="C83" s="69" t="s">
        <v>531</v>
      </c>
      <c r="D83" s="66">
        <v>600000</v>
      </c>
      <c r="E83" s="72">
        <f t="shared" si="1"/>
        <v>1.4919860390657811E-4</v>
      </c>
      <c r="F83" s="66"/>
      <c r="G83" s="296"/>
      <c r="I83" s="79"/>
      <c r="J83" s="79"/>
    </row>
    <row r="84" spans="1:10" s="80" customFormat="1" ht="17.45" customHeight="1" x14ac:dyDescent="0.3">
      <c r="A84" s="83" t="s">
        <v>1126</v>
      </c>
      <c r="B84" s="84"/>
      <c r="C84" s="69" t="s">
        <v>1127</v>
      </c>
      <c r="D84" s="66">
        <v>0</v>
      </c>
      <c r="E84" s="72">
        <f t="shared" si="1"/>
        <v>0</v>
      </c>
      <c r="F84" s="66"/>
      <c r="G84" s="296"/>
      <c r="I84" s="79"/>
      <c r="J84" s="79"/>
    </row>
    <row r="85" spans="1:10" s="80" customFormat="1" ht="17.45" customHeight="1" x14ac:dyDescent="0.3">
      <c r="A85" s="83" t="s">
        <v>1128</v>
      </c>
      <c r="B85" s="84"/>
      <c r="C85" s="69" t="s">
        <v>1129</v>
      </c>
      <c r="D85" s="66">
        <v>0</v>
      </c>
      <c r="E85" s="72">
        <f t="shared" si="1"/>
        <v>0</v>
      </c>
      <c r="F85" s="66"/>
      <c r="G85" s="296"/>
      <c r="I85" s="79"/>
      <c r="J85" s="79"/>
    </row>
    <row r="86" spans="1:10" s="80" customFormat="1" ht="17.45" customHeight="1" x14ac:dyDescent="0.3">
      <c r="A86" s="73" t="s">
        <v>1130</v>
      </c>
      <c r="B86" s="74"/>
      <c r="C86" s="75" t="s">
        <v>537</v>
      </c>
      <c r="D86" s="89">
        <f>SUM(D87)</f>
        <v>25184994.719067998</v>
      </c>
      <c r="E86" s="77">
        <f t="shared" si="1"/>
        <v>6.2626100857991465E-3</v>
      </c>
      <c r="F86" s="66"/>
      <c r="G86" s="296"/>
      <c r="I86" s="79"/>
      <c r="J86" s="79"/>
    </row>
    <row r="87" spans="1:10" s="80" customFormat="1" x14ac:dyDescent="0.3">
      <c r="A87" s="83" t="s">
        <v>1131</v>
      </c>
      <c r="B87" s="84"/>
      <c r="C87" s="83" t="s">
        <v>1132</v>
      </c>
      <c r="D87" s="66">
        <f>SUM(D88:D89)</f>
        <v>25184994.719067998</v>
      </c>
      <c r="E87" s="72">
        <f t="shared" si="1"/>
        <v>6.2626100857991465E-3</v>
      </c>
      <c r="F87" s="66"/>
      <c r="G87" s="296"/>
      <c r="H87" s="68"/>
      <c r="I87" s="68"/>
      <c r="J87" s="79"/>
    </row>
    <row r="88" spans="1:10" s="80" customFormat="1" x14ac:dyDescent="0.3">
      <c r="A88" s="267" t="s">
        <v>1133</v>
      </c>
      <c r="B88" s="87" t="s">
        <v>200</v>
      </c>
      <c r="C88" s="286" t="s">
        <v>1134</v>
      </c>
      <c r="D88" s="742">
        <f>+($D$39+$D$43+$D$47+$D$48+$D$50)*2%</f>
        <v>7384994.7190680001</v>
      </c>
      <c r="E88" s="72"/>
      <c r="F88" s="66"/>
      <c r="G88" s="296"/>
      <c r="H88" s="68"/>
      <c r="I88" s="68"/>
      <c r="J88" s="79"/>
    </row>
    <row r="89" spans="1:10" s="80" customFormat="1" x14ac:dyDescent="0.3">
      <c r="A89" s="83" t="s">
        <v>1135</v>
      </c>
      <c r="B89" s="87" t="s">
        <v>208</v>
      </c>
      <c r="C89" s="286" t="s">
        <v>1136</v>
      </c>
      <c r="D89" s="742">
        <v>17800000</v>
      </c>
      <c r="E89" s="77"/>
      <c r="F89" s="66"/>
      <c r="G89" s="296"/>
      <c r="H89" s="68"/>
      <c r="I89" s="68"/>
      <c r="J89" s="79"/>
    </row>
    <row r="90" spans="1:10" s="80" customFormat="1" ht="17.45" customHeight="1" x14ac:dyDescent="0.3">
      <c r="A90" s="73" t="s">
        <v>1137</v>
      </c>
      <c r="B90" s="74"/>
      <c r="C90" s="75" t="s">
        <v>545</v>
      </c>
      <c r="D90" s="89">
        <f>SUM(D91:D93)</f>
        <v>7000000</v>
      </c>
      <c r="E90" s="77">
        <f t="shared" ref="E90:E121" si="2">+D90/$D$388</f>
        <v>1.7406503789100781E-3</v>
      </c>
      <c r="F90" s="66"/>
      <c r="G90" s="296"/>
      <c r="J90" s="79"/>
    </row>
    <row r="91" spans="1:10" s="80" customFormat="1" x14ac:dyDescent="0.3">
      <c r="A91" s="83" t="s">
        <v>1138</v>
      </c>
      <c r="B91" s="84"/>
      <c r="C91" s="69" t="s">
        <v>547</v>
      </c>
      <c r="D91" s="66">
        <v>3000000</v>
      </c>
      <c r="E91" s="72">
        <f t="shared" si="2"/>
        <v>7.4599301953289052E-4</v>
      </c>
      <c r="F91" s="66"/>
      <c r="G91" s="296"/>
      <c r="J91" s="79"/>
    </row>
    <row r="92" spans="1:10" s="80" customFormat="1" ht="17.45" customHeight="1" x14ac:dyDescent="0.3">
      <c r="A92" s="83" t="s">
        <v>1139</v>
      </c>
      <c r="B92" s="84"/>
      <c r="C92" s="69" t="s">
        <v>549</v>
      </c>
      <c r="D92" s="66">
        <v>2500000</v>
      </c>
      <c r="E92" s="72">
        <f t="shared" si="2"/>
        <v>6.2166084961074212E-4</v>
      </c>
      <c r="F92" s="66"/>
      <c r="G92" s="296"/>
      <c r="J92" s="79"/>
    </row>
    <row r="93" spans="1:10" s="80" customFormat="1" ht="17.45" customHeight="1" x14ac:dyDescent="0.3">
      <c r="A93" s="83" t="s">
        <v>1140</v>
      </c>
      <c r="B93" s="84"/>
      <c r="C93" s="69" t="s">
        <v>551</v>
      </c>
      <c r="D93" s="66">
        <v>1500000</v>
      </c>
      <c r="E93" s="72">
        <f t="shared" si="2"/>
        <v>3.7299650976644526E-4</v>
      </c>
      <c r="F93" s="66"/>
      <c r="G93" s="296"/>
      <c r="J93" s="79"/>
    </row>
    <row r="94" spans="1:10" s="80" customFormat="1" ht="17.45" customHeight="1" x14ac:dyDescent="0.3">
      <c r="A94" s="73" t="s">
        <v>1141</v>
      </c>
      <c r="B94" s="74"/>
      <c r="C94" s="73" t="s">
        <v>553</v>
      </c>
      <c r="D94" s="89">
        <f>SUM(D95:D100)</f>
        <v>38500000</v>
      </c>
      <c r="E94" s="77">
        <f t="shared" si="2"/>
        <v>9.5735770840054291E-3</v>
      </c>
      <c r="F94" s="66"/>
      <c r="G94" s="296"/>
      <c r="J94" s="79"/>
    </row>
    <row r="95" spans="1:10" s="80" customFormat="1" ht="17.45" customHeight="1" x14ac:dyDescent="0.3">
      <c r="A95" s="83" t="s">
        <v>1142</v>
      </c>
      <c r="B95" s="84"/>
      <c r="C95" s="83" t="s">
        <v>1143</v>
      </c>
      <c r="D95" s="66">
        <v>1000000</v>
      </c>
      <c r="E95" s="72">
        <f t="shared" si="2"/>
        <v>2.4866433984429686E-4</v>
      </c>
      <c r="F95" s="66"/>
      <c r="G95" s="296"/>
      <c r="J95" s="79"/>
    </row>
    <row r="96" spans="1:10" s="80" customFormat="1" ht="17.45" customHeight="1" x14ac:dyDescent="0.3">
      <c r="A96" s="83" t="s">
        <v>1144</v>
      </c>
      <c r="B96" s="84"/>
      <c r="C96" s="399" t="s">
        <v>561</v>
      </c>
      <c r="D96" s="66">
        <v>15000000</v>
      </c>
      <c r="E96" s="72">
        <f t="shared" si="2"/>
        <v>3.7299650976644529E-3</v>
      </c>
      <c r="F96" s="66"/>
      <c r="G96" s="296"/>
      <c r="J96" s="79"/>
    </row>
    <row r="97" spans="1:10" s="80" customFormat="1" x14ac:dyDescent="0.3">
      <c r="A97" s="83" t="s">
        <v>1145</v>
      </c>
      <c r="B97" s="84"/>
      <c r="C97" s="69" t="s">
        <v>563</v>
      </c>
      <c r="D97" s="66">
        <v>20000000</v>
      </c>
      <c r="E97" s="72">
        <f t="shared" si="2"/>
        <v>4.973286796885937E-3</v>
      </c>
      <c r="F97" s="66"/>
      <c r="G97" s="296"/>
      <c r="J97" s="79"/>
    </row>
    <row r="98" spans="1:10" s="80" customFormat="1" x14ac:dyDescent="0.3">
      <c r="A98" s="83" t="s">
        <v>1146</v>
      </c>
      <c r="B98" s="84"/>
      <c r="C98" s="83" t="s">
        <v>567</v>
      </c>
      <c r="D98" s="66">
        <v>0</v>
      </c>
      <c r="E98" s="72">
        <f t="shared" si="2"/>
        <v>0</v>
      </c>
      <c r="F98" s="66"/>
      <c r="G98" s="296"/>
      <c r="J98" s="79"/>
    </row>
    <row r="99" spans="1:10" s="80" customFormat="1" x14ac:dyDescent="0.3">
      <c r="A99" s="83" t="s">
        <v>1147</v>
      </c>
      <c r="B99" s="84"/>
      <c r="C99" s="83" t="s">
        <v>569</v>
      </c>
      <c r="D99" s="66">
        <v>0</v>
      </c>
      <c r="E99" s="72">
        <f t="shared" si="2"/>
        <v>0</v>
      </c>
      <c r="F99" s="66"/>
      <c r="G99" s="296"/>
      <c r="J99" s="79"/>
    </row>
    <row r="100" spans="1:10" s="80" customFormat="1" ht="17.45" customHeight="1" x14ac:dyDescent="0.3">
      <c r="A100" s="83" t="s">
        <v>1148</v>
      </c>
      <c r="B100" s="84"/>
      <c r="C100" s="83" t="s">
        <v>571</v>
      </c>
      <c r="D100" s="66">
        <v>2500000</v>
      </c>
      <c r="E100" s="72">
        <f t="shared" si="2"/>
        <v>6.2166084961074212E-4</v>
      </c>
      <c r="F100" s="66"/>
      <c r="G100" s="296"/>
      <c r="J100" s="79"/>
    </row>
    <row r="101" spans="1:10" s="80" customFormat="1" ht="17.45" customHeight="1" x14ac:dyDescent="0.3">
      <c r="A101" s="73" t="s">
        <v>1149</v>
      </c>
      <c r="B101" s="74"/>
      <c r="C101" s="73" t="s">
        <v>730</v>
      </c>
      <c r="D101" s="89">
        <f>SUM(D102)</f>
        <v>2500000</v>
      </c>
      <c r="E101" s="77">
        <f t="shared" si="2"/>
        <v>6.2166084961074212E-4</v>
      </c>
      <c r="F101" s="66"/>
      <c r="G101" s="296"/>
      <c r="J101" s="79"/>
    </row>
    <row r="102" spans="1:10" s="80" customFormat="1" ht="17.45" customHeight="1" x14ac:dyDescent="0.3">
      <c r="A102" s="83" t="s">
        <v>1150</v>
      </c>
      <c r="B102" s="84"/>
      <c r="C102" s="69" t="s">
        <v>1151</v>
      </c>
      <c r="D102" s="66">
        <v>2500000</v>
      </c>
      <c r="E102" s="72">
        <f t="shared" si="2"/>
        <v>6.2166084961074212E-4</v>
      </c>
      <c r="F102" s="66"/>
      <c r="G102" s="296"/>
      <c r="J102" s="79"/>
    </row>
    <row r="103" spans="1:10" s="80" customFormat="1" ht="17.45" customHeight="1" x14ac:dyDescent="0.3">
      <c r="A103" s="73" t="s">
        <v>1152</v>
      </c>
      <c r="B103" s="74"/>
      <c r="C103" s="73" t="s">
        <v>573</v>
      </c>
      <c r="D103" s="89">
        <f>SUM(D104)</f>
        <v>3000000</v>
      </c>
      <c r="E103" s="77">
        <f t="shared" si="2"/>
        <v>7.4599301953289052E-4</v>
      </c>
      <c r="F103" s="66"/>
      <c r="G103" s="296"/>
      <c r="I103" s="79"/>
      <c r="J103" s="79"/>
    </row>
    <row r="104" spans="1:10" s="80" customFormat="1" ht="17.45" customHeight="1" x14ac:dyDescent="0.3">
      <c r="A104" s="83" t="s">
        <v>1153</v>
      </c>
      <c r="B104" s="84"/>
      <c r="C104" s="69" t="s">
        <v>1154</v>
      </c>
      <c r="D104" s="66">
        <v>3000000</v>
      </c>
      <c r="E104" s="72">
        <f t="shared" si="2"/>
        <v>7.4599301953289052E-4</v>
      </c>
      <c r="F104" s="66"/>
      <c r="G104" s="296"/>
      <c r="I104" s="79"/>
      <c r="J104" s="79"/>
    </row>
    <row r="105" spans="1:10" s="80" customFormat="1" ht="17.45" customHeight="1" x14ac:dyDescent="0.3">
      <c r="A105" s="73" t="s">
        <v>1155</v>
      </c>
      <c r="B105" s="74"/>
      <c r="C105" s="73" t="s">
        <v>192</v>
      </c>
      <c r="D105" s="89">
        <f>+D106+D111+D119+D122</f>
        <v>66100000</v>
      </c>
      <c r="E105" s="77">
        <f t="shared" si="2"/>
        <v>1.6436712863708021E-2</v>
      </c>
      <c r="F105" s="66"/>
      <c r="G105" s="296"/>
      <c r="I105" s="79"/>
      <c r="J105" s="79"/>
    </row>
    <row r="106" spans="1:10" s="80" customFormat="1" ht="17.45" customHeight="1" x14ac:dyDescent="0.3">
      <c r="A106" s="73" t="s">
        <v>1156</v>
      </c>
      <c r="B106" s="74"/>
      <c r="C106" s="75" t="s">
        <v>587</v>
      </c>
      <c r="D106" s="89">
        <f>SUM(D107:D110)</f>
        <v>22000000</v>
      </c>
      <c r="E106" s="77">
        <f t="shared" si="2"/>
        <v>5.4706154765745306E-3</v>
      </c>
      <c r="F106" s="66"/>
      <c r="G106" s="296"/>
      <c r="I106" s="79"/>
      <c r="J106" s="79"/>
    </row>
    <row r="107" spans="1:10" s="80" customFormat="1" ht="17.45" customHeight="1" x14ac:dyDescent="0.3">
      <c r="A107" s="83" t="s">
        <v>1157</v>
      </c>
      <c r="B107" s="84"/>
      <c r="C107" s="83" t="s">
        <v>1158</v>
      </c>
      <c r="D107" s="66">
        <v>20000000</v>
      </c>
      <c r="E107" s="72">
        <f t="shared" si="2"/>
        <v>4.973286796885937E-3</v>
      </c>
      <c r="F107" s="66"/>
      <c r="G107" s="296"/>
      <c r="I107" s="79"/>
      <c r="J107" s="79"/>
    </row>
    <row r="108" spans="1:10" s="80" customFormat="1" ht="17.45" customHeight="1" x14ac:dyDescent="0.3">
      <c r="A108" s="83" t="s">
        <v>1159</v>
      </c>
      <c r="B108" s="84"/>
      <c r="C108" s="83" t="s">
        <v>591</v>
      </c>
      <c r="D108" s="66">
        <v>1000000</v>
      </c>
      <c r="E108" s="72">
        <f t="shared" si="2"/>
        <v>2.4866433984429686E-4</v>
      </c>
      <c r="F108" s="66"/>
      <c r="G108" s="296"/>
      <c r="I108" s="79"/>
      <c r="J108" s="79"/>
    </row>
    <row r="109" spans="1:10" s="80" customFormat="1" ht="15.6" customHeight="1" x14ac:dyDescent="0.3">
      <c r="A109" s="83" t="s">
        <v>1160</v>
      </c>
      <c r="B109" s="84"/>
      <c r="C109" s="83" t="s">
        <v>1161</v>
      </c>
      <c r="D109" s="66">
        <v>1000000</v>
      </c>
      <c r="E109" s="72">
        <f t="shared" si="2"/>
        <v>2.4866433984429686E-4</v>
      </c>
      <c r="F109" s="66"/>
      <c r="G109" s="296"/>
      <c r="I109" s="79"/>
      <c r="J109" s="79"/>
    </row>
    <row r="110" spans="1:10" s="80" customFormat="1" ht="18" customHeight="1" x14ac:dyDescent="0.3">
      <c r="A110" s="83" t="s">
        <v>1162</v>
      </c>
      <c r="B110" s="84"/>
      <c r="C110" s="83" t="s">
        <v>597</v>
      </c>
      <c r="D110" s="66">
        <v>0</v>
      </c>
      <c r="E110" s="72">
        <f t="shared" si="2"/>
        <v>0</v>
      </c>
      <c r="F110" s="66"/>
      <c r="G110" s="296"/>
      <c r="I110" s="79"/>
      <c r="J110" s="79"/>
    </row>
    <row r="111" spans="1:10" s="80" customFormat="1" ht="17.45" customHeight="1" x14ac:dyDescent="0.3">
      <c r="A111" s="73" t="s">
        <v>1163</v>
      </c>
      <c r="B111" s="74"/>
      <c r="C111" s="75" t="s">
        <v>609</v>
      </c>
      <c r="D111" s="89">
        <f>SUM(D112:D118)</f>
        <v>8000000</v>
      </c>
      <c r="E111" s="77">
        <f t="shared" si="2"/>
        <v>1.9893147187543749E-3</v>
      </c>
      <c r="F111" s="66"/>
      <c r="G111" s="296"/>
      <c r="I111" s="79"/>
      <c r="J111" s="79"/>
    </row>
    <row r="112" spans="1:10" s="80" customFormat="1" ht="17.45" customHeight="1" x14ac:dyDescent="0.3">
      <c r="A112" s="83" t="s">
        <v>1164</v>
      </c>
      <c r="B112" s="84"/>
      <c r="C112" s="69" t="s">
        <v>611</v>
      </c>
      <c r="D112" s="66">
        <v>3000000</v>
      </c>
      <c r="E112" s="72">
        <f t="shared" si="2"/>
        <v>7.4599301953289052E-4</v>
      </c>
      <c r="F112" s="66"/>
      <c r="G112" s="296"/>
      <c r="I112" s="79"/>
      <c r="J112" s="79"/>
    </row>
    <row r="113" spans="1:10" s="80" customFormat="1" ht="17.45" customHeight="1" x14ac:dyDescent="0.3">
      <c r="A113" s="83" t="s">
        <v>1165</v>
      </c>
      <c r="B113" s="84"/>
      <c r="C113" s="69" t="s">
        <v>1166</v>
      </c>
      <c r="D113" s="66">
        <v>2500000</v>
      </c>
      <c r="E113" s="72">
        <f t="shared" si="2"/>
        <v>6.2166084961074212E-4</v>
      </c>
      <c r="F113" s="66"/>
      <c r="G113" s="296"/>
      <c r="I113" s="79"/>
      <c r="J113" s="79"/>
    </row>
    <row r="114" spans="1:10" s="80" customFormat="1" ht="17.45" customHeight="1" x14ac:dyDescent="0.3">
      <c r="A114" s="83" t="s">
        <v>1167</v>
      </c>
      <c r="B114" s="84"/>
      <c r="C114" s="69" t="s">
        <v>615</v>
      </c>
      <c r="D114" s="66">
        <v>500000</v>
      </c>
      <c r="E114" s="72">
        <f t="shared" si="2"/>
        <v>1.2433216992214843E-4</v>
      </c>
      <c r="F114" s="66"/>
      <c r="G114" s="296"/>
      <c r="I114" s="79"/>
      <c r="J114" s="79"/>
    </row>
    <row r="115" spans="1:10" s="80" customFormat="1" ht="17.45" customHeight="1" x14ac:dyDescent="0.3">
      <c r="A115" s="83" t="s">
        <v>1168</v>
      </c>
      <c r="B115" s="84"/>
      <c r="C115" s="69" t="s">
        <v>617</v>
      </c>
      <c r="D115" s="66">
        <v>0</v>
      </c>
      <c r="E115" s="72">
        <f t="shared" si="2"/>
        <v>0</v>
      </c>
      <c r="F115" s="66"/>
      <c r="G115" s="296"/>
      <c r="I115" s="79"/>
      <c r="J115" s="79"/>
    </row>
    <row r="116" spans="1:10" s="80" customFormat="1" x14ac:dyDescent="0.3">
      <c r="A116" s="83" t="s">
        <v>1169</v>
      </c>
      <c r="B116" s="84"/>
      <c r="C116" s="69" t="s">
        <v>619</v>
      </c>
      <c r="D116" s="66">
        <v>0</v>
      </c>
      <c r="E116" s="72">
        <f t="shared" si="2"/>
        <v>0</v>
      </c>
      <c r="F116" s="66"/>
      <c r="G116" s="296"/>
      <c r="I116" s="79"/>
      <c r="J116" s="79"/>
    </row>
    <row r="117" spans="1:10" s="80" customFormat="1" ht="17.45" customHeight="1" x14ac:dyDescent="0.3">
      <c r="A117" s="83" t="s">
        <v>1170</v>
      </c>
      <c r="B117" s="84"/>
      <c r="C117" s="69" t="s">
        <v>621</v>
      </c>
      <c r="D117" s="66">
        <v>2000000</v>
      </c>
      <c r="E117" s="72">
        <f t="shared" si="2"/>
        <v>4.9732867968859372E-4</v>
      </c>
      <c r="F117" s="66"/>
      <c r="G117" s="296"/>
      <c r="I117" s="79"/>
      <c r="J117" s="79"/>
    </row>
    <row r="118" spans="1:10" s="80" customFormat="1" ht="17.45" customHeight="1" x14ac:dyDescent="0.3">
      <c r="A118" s="83" t="s">
        <v>1171</v>
      </c>
      <c r="B118" s="84"/>
      <c r="C118" s="69" t="s">
        <v>623</v>
      </c>
      <c r="D118" s="66">
        <v>0</v>
      </c>
      <c r="E118" s="72">
        <f t="shared" si="2"/>
        <v>0</v>
      </c>
      <c r="F118" s="66"/>
      <c r="G118" s="296"/>
      <c r="I118" s="79"/>
      <c r="J118" s="79"/>
    </row>
    <row r="119" spans="1:10" s="80" customFormat="1" ht="17.45" customHeight="1" x14ac:dyDescent="0.3">
      <c r="A119" s="73" t="s">
        <v>1172</v>
      </c>
      <c r="B119" s="74"/>
      <c r="C119" s="75" t="s">
        <v>625</v>
      </c>
      <c r="D119" s="89">
        <f>SUM(D120:D121)</f>
        <v>25800000</v>
      </c>
      <c r="E119" s="77">
        <f t="shared" si="2"/>
        <v>6.4155399679828584E-3</v>
      </c>
      <c r="F119" s="66"/>
      <c r="G119" s="296"/>
      <c r="I119" s="79"/>
      <c r="J119" s="79"/>
    </row>
    <row r="120" spans="1:10" s="80" customFormat="1" ht="17.45" customHeight="1" x14ac:dyDescent="0.3">
      <c r="A120" s="83" t="s">
        <v>1173</v>
      </c>
      <c r="B120" s="84"/>
      <c r="C120" s="83" t="s">
        <v>627</v>
      </c>
      <c r="D120" s="66">
        <v>800000</v>
      </c>
      <c r="E120" s="72">
        <f t="shared" si="2"/>
        <v>1.9893147187543747E-4</v>
      </c>
      <c r="F120" s="66"/>
      <c r="G120" s="296"/>
      <c r="I120" s="79"/>
      <c r="J120" s="79"/>
    </row>
    <row r="121" spans="1:10" s="80" customFormat="1" ht="17.45" customHeight="1" x14ac:dyDescent="0.3">
      <c r="A121" s="83" t="s">
        <v>1174</v>
      </c>
      <c r="B121" s="84"/>
      <c r="C121" s="83" t="s">
        <v>1175</v>
      </c>
      <c r="D121" s="66">
        <v>25000000</v>
      </c>
      <c r="E121" s="72">
        <f t="shared" si="2"/>
        <v>6.216608496107421E-3</v>
      </c>
      <c r="F121" s="66"/>
      <c r="G121" s="296"/>
      <c r="I121" s="79"/>
      <c r="J121" s="79"/>
    </row>
    <row r="122" spans="1:10" s="80" customFormat="1" x14ac:dyDescent="0.3">
      <c r="A122" s="73" t="s">
        <v>1176</v>
      </c>
      <c r="B122" s="74"/>
      <c r="C122" s="75" t="s">
        <v>641</v>
      </c>
      <c r="D122" s="89">
        <f>SUM(D123:D128)</f>
        <v>10300000</v>
      </c>
      <c r="E122" s="77">
        <f t="shared" ref="E122:E153" si="3">+D122/$D$388</f>
        <v>2.5612427003962575E-3</v>
      </c>
      <c r="F122" s="66"/>
      <c r="G122" s="296"/>
      <c r="H122" s="79"/>
      <c r="I122" s="79"/>
      <c r="J122" s="79"/>
    </row>
    <row r="123" spans="1:10" s="80" customFormat="1" ht="17.45" customHeight="1" x14ac:dyDescent="0.3">
      <c r="A123" s="83" t="s">
        <v>1177</v>
      </c>
      <c r="B123" s="84"/>
      <c r="C123" s="69" t="s">
        <v>643</v>
      </c>
      <c r="D123" s="66">
        <v>1500000</v>
      </c>
      <c r="E123" s="72">
        <f t="shared" si="3"/>
        <v>3.7299650976644526E-4</v>
      </c>
      <c r="F123" s="66"/>
      <c r="G123" s="296"/>
      <c r="H123" s="79"/>
      <c r="I123" s="79"/>
      <c r="J123" s="79"/>
    </row>
    <row r="124" spans="1:10" s="80" customFormat="1" ht="17.45" customHeight="1" x14ac:dyDescent="0.3">
      <c r="A124" s="83" t="s">
        <v>1178</v>
      </c>
      <c r="B124" s="84"/>
      <c r="C124" s="69" t="s">
        <v>647</v>
      </c>
      <c r="D124" s="66">
        <v>800000</v>
      </c>
      <c r="E124" s="72">
        <f t="shared" si="3"/>
        <v>1.9893147187543747E-4</v>
      </c>
      <c r="F124" s="66"/>
      <c r="G124" s="296"/>
      <c r="H124" s="79"/>
      <c r="I124" s="79"/>
      <c r="J124" s="79"/>
    </row>
    <row r="125" spans="1:10" s="80" customFormat="1" ht="17.45" customHeight="1" x14ac:dyDescent="0.3">
      <c r="A125" s="83" t="s">
        <v>1179</v>
      </c>
      <c r="B125" s="84"/>
      <c r="C125" s="69" t="s">
        <v>1180</v>
      </c>
      <c r="D125" s="66">
        <v>4000000</v>
      </c>
      <c r="E125" s="72">
        <f t="shared" si="3"/>
        <v>9.9465735937718743E-4</v>
      </c>
      <c r="F125" s="66"/>
      <c r="G125" s="296"/>
      <c r="H125" s="79"/>
      <c r="I125" s="79"/>
      <c r="J125" s="79"/>
    </row>
    <row r="126" spans="1:10" s="80" customFormat="1" ht="17.45" customHeight="1" x14ac:dyDescent="0.3">
      <c r="A126" s="83" t="s">
        <v>1181</v>
      </c>
      <c r="B126" s="84"/>
      <c r="C126" s="69" t="s">
        <v>651</v>
      </c>
      <c r="D126" s="66">
        <v>2000000</v>
      </c>
      <c r="E126" s="72">
        <f t="shared" si="3"/>
        <v>4.9732867968859372E-4</v>
      </c>
      <c r="F126" s="66"/>
      <c r="G126" s="296"/>
      <c r="H126" s="79"/>
      <c r="I126" s="79"/>
      <c r="J126" s="79"/>
    </row>
    <row r="127" spans="1:10" s="80" customFormat="1" ht="17.45" customHeight="1" x14ac:dyDescent="0.3">
      <c r="A127" s="83" t="s">
        <v>1182</v>
      </c>
      <c r="B127" s="84"/>
      <c r="C127" s="69" t="s">
        <v>653</v>
      </c>
      <c r="D127" s="66">
        <v>2000000</v>
      </c>
      <c r="E127" s="72">
        <f t="shared" si="3"/>
        <v>4.9732867968859372E-4</v>
      </c>
      <c r="F127" s="66"/>
      <c r="G127" s="296"/>
      <c r="H127" s="79"/>
      <c r="I127" s="79"/>
      <c r="J127" s="79"/>
    </row>
    <row r="128" spans="1:10" s="80" customFormat="1" ht="17.45" customHeight="1" x14ac:dyDescent="0.3">
      <c r="A128" s="83" t="s">
        <v>1183</v>
      </c>
      <c r="B128" s="84"/>
      <c r="C128" s="69" t="s">
        <v>657</v>
      </c>
      <c r="D128" s="66">
        <v>0</v>
      </c>
      <c r="E128" s="72">
        <f t="shared" si="3"/>
        <v>0</v>
      </c>
      <c r="F128" s="66"/>
      <c r="G128" s="296"/>
      <c r="H128" s="79"/>
      <c r="I128" s="79"/>
      <c r="J128" s="79"/>
    </row>
    <row r="129" spans="1:10" s="80" customFormat="1" x14ac:dyDescent="0.3">
      <c r="A129" s="75" t="s">
        <v>1184</v>
      </c>
      <c r="B129" s="78"/>
      <c r="C129" s="75" t="s">
        <v>193</v>
      </c>
      <c r="D129" s="76">
        <f>+D130+D133</f>
        <v>20165882.620000001</v>
      </c>
      <c r="E129" s="77">
        <f t="shared" si="3"/>
        <v>5.0145358890798797E-3</v>
      </c>
      <c r="F129" s="66"/>
      <c r="G129" s="296"/>
      <c r="H129" s="79"/>
      <c r="I129" s="79"/>
      <c r="J129" s="79"/>
    </row>
    <row r="130" spans="1:10" s="80" customFormat="1" ht="17.45" customHeight="1" x14ac:dyDescent="0.3">
      <c r="A130" s="75" t="s">
        <v>1185</v>
      </c>
      <c r="B130" s="78"/>
      <c r="C130" s="75" t="s">
        <v>680</v>
      </c>
      <c r="D130" s="76">
        <f>SUM(D131:D132)</f>
        <v>20165882.620000001</v>
      </c>
      <c r="E130" s="77">
        <f t="shared" si="3"/>
        <v>5.0145358890798797E-3</v>
      </c>
      <c r="F130" s="66"/>
      <c r="G130" s="296"/>
      <c r="H130" s="79"/>
      <c r="I130" s="79"/>
      <c r="J130" s="79"/>
    </row>
    <row r="131" spans="1:10" s="80" customFormat="1" ht="17.45" customHeight="1" x14ac:dyDescent="0.3">
      <c r="A131" s="69" t="s">
        <v>1186</v>
      </c>
      <c r="B131" s="70" t="s">
        <v>1187</v>
      </c>
      <c r="C131" s="69" t="s">
        <v>1188</v>
      </c>
      <c r="D131" s="71">
        <v>20165882.620000001</v>
      </c>
      <c r="E131" s="72">
        <f t="shared" si="3"/>
        <v>5.0145358890798797E-3</v>
      </c>
      <c r="F131" s="66"/>
      <c r="G131" s="296"/>
      <c r="H131" s="79"/>
      <c r="I131" s="79"/>
      <c r="J131" s="79"/>
    </row>
    <row r="132" spans="1:10" s="80" customFormat="1" ht="17.45" customHeight="1" x14ac:dyDescent="0.3">
      <c r="A132" s="69" t="s">
        <v>1189</v>
      </c>
      <c r="B132" s="70" t="s">
        <v>1190</v>
      </c>
      <c r="C132" s="69" t="s">
        <v>1191</v>
      </c>
      <c r="D132" s="71">
        <v>0</v>
      </c>
      <c r="E132" s="72">
        <f t="shared" si="3"/>
        <v>0</v>
      </c>
      <c r="F132" s="66"/>
      <c r="G132" s="296"/>
      <c r="H132" s="79"/>
      <c r="I132" s="79"/>
      <c r="J132" s="79"/>
    </row>
    <row r="133" spans="1:10" s="80" customFormat="1" ht="17.45" customHeight="1" x14ac:dyDescent="0.3">
      <c r="A133" s="75" t="s">
        <v>1192</v>
      </c>
      <c r="B133" s="78"/>
      <c r="C133" s="75" t="s">
        <v>660</v>
      </c>
      <c r="D133" s="76">
        <f>SUM(D134)</f>
        <v>0</v>
      </c>
      <c r="E133" s="77">
        <f t="shared" si="3"/>
        <v>0</v>
      </c>
      <c r="F133" s="66"/>
      <c r="G133" s="296"/>
      <c r="H133" s="79"/>
      <c r="I133" s="79"/>
      <c r="J133" s="79"/>
    </row>
    <row r="134" spans="1:10" s="80" customFormat="1" ht="17.45" customHeight="1" x14ac:dyDescent="0.3">
      <c r="A134" s="69" t="s">
        <v>1193</v>
      </c>
      <c r="B134" s="70"/>
      <c r="C134" s="69" t="s">
        <v>1194</v>
      </c>
      <c r="D134" s="71">
        <v>0</v>
      </c>
      <c r="E134" s="72">
        <f t="shared" si="3"/>
        <v>0</v>
      </c>
      <c r="F134" s="66"/>
      <c r="G134" s="296"/>
      <c r="H134" s="79"/>
      <c r="I134" s="79"/>
      <c r="J134" s="79"/>
    </row>
    <row r="135" spans="1:10" s="80" customFormat="1" ht="17.45" customHeight="1" x14ac:dyDescent="0.3">
      <c r="A135" s="73" t="s">
        <v>1195</v>
      </c>
      <c r="B135" s="74"/>
      <c r="C135" s="73" t="s">
        <v>194</v>
      </c>
      <c r="D135" s="89">
        <f>+D136+D143</f>
        <v>8500000</v>
      </c>
      <c r="E135" s="77">
        <f t="shared" si="3"/>
        <v>2.1136468886765233E-3</v>
      </c>
      <c r="F135" s="66"/>
      <c r="G135" s="296"/>
      <c r="H135" s="79"/>
      <c r="I135" s="79"/>
      <c r="J135" s="79"/>
    </row>
    <row r="136" spans="1:10" s="80" customFormat="1" ht="17.45" customHeight="1" x14ac:dyDescent="0.3">
      <c r="A136" s="73" t="s">
        <v>1196</v>
      </c>
      <c r="B136" s="74"/>
      <c r="C136" s="75" t="s">
        <v>806</v>
      </c>
      <c r="D136" s="89">
        <f>SUM(D137:D142)</f>
        <v>1000000</v>
      </c>
      <c r="E136" s="77">
        <f t="shared" si="3"/>
        <v>2.4866433984429686E-4</v>
      </c>
      <c r="F136" s="66"/>
      <c r="G136" s="296"/>
      <c r="H136" s="79"/>
      <c r="I136" s="79"/>
      <c r="J136" s="79"/>
    </row>
    <row r="137" spans="1:10" s="80" customFormat="1" ht="17.45" customHeight="1" x14ac:dyDescent="0.3">
      <c r="A137" s="83" t="s">
        <v>1197</v>
      </c>
      <c r="B137" s="84"/>
      <c r="C137" s="69" t="s">
        <v>808</v>
      </c>
      <c r="D137" s="66">
        <v>0</v>
      </c>
      <c r="E137" s="72">
        <f t="shared" si="3"/>
        <v>0</v>
      </c>
      <c r="F137" s="66"/>
      <c r="G137" s="296"/>
      <c r="H137" s="79"/>
      <c r="I137" s="79"/>
      <c r="J137" s="79"/>
    </row>
    <row r="138" spans="1:10" s="80" customFormat="1" ht="17.45" customHeight="1" x14ac:dyDescent="0.3">
      <c r="A138" s="83" t="s">
        <v>1198</v>
      </c>
      <c r="B138" s="84"/>
      <c r="C138" s="69" t="s">
        <v>1199</v>
      </c>
      <c r="D138" s="66">
        <v>0</v>
      </c>
      <c r="E138" s="72">
        <f t="shared" si="3"/>
        <v>0</v>
      </c>
      <c r="F138" s="66"/>
      <c r="G138" s="296"/>
      <c r="H138" s="79"/>
      <c r="I138" s="79"/>
      <c r="J138" s="79"/>
    </row>
    <row r="139" spans="1:10" s="80" customFormat="1" ht="17.45" customHeight="1" x14ac:dyDescent="0.3">
      <c r="A139" s="83" t="s">
        <v>1200</v>
      </c>
      <c r="B139" s="84"/>
      <c r="C139" s="69" t="s">
        <v>812</v>
      </c>
      <c r="D139" s="66">
        <v>0</v>
      </c>
      <c r="E139" s="72">
        <f t="shared" si="3"/>
        <v>0</v>
      </c>
      <c r="F139" s="66"/>
      <c r="G139" s="296"/>
      <c r="H139" s="79"/>
      <c r="I139" s="79"/>
      <c r="J139" s="79"/>
    </row>
    <row r="140" spans="1:10" s="80" customFormat="1" ht="17.45" customHeight="1" x14ac:dyDescent="0.3">
      <c r="A140" s="83" t="s">
        <v>1201</v>
      </c>
      <c r="B140" s="84"/>
      <c r="C140" s="69" t="s">
        <v>814</v>
      </c>
      <c r="D140" s="66">
        <v>0</v>
      </c>
      <c r="E140" s="72">
        <f t="shared" si="3"/>
        <v>0</v>
      </c>
      <c r="F140" s="66"/>
      <c r="G140" s="296"/>
      <c r="H140" s="79"/>
      <c r="I140" s="79"/>
      <c r="J140" s="79"/>
    </row>
    <row r="141" spans="1:10" s="80" customFormat="1" ht="17.45" customHeight="1" x14ac:dyDescent="0.3">
      <c r="A141" s="83" t="s">
        <v>1202</v>
      </c>
      <c r="B141" s="84"/>
      <c r="C141" s="69" t="s">
        <v>1203</v>
      </c>
      <c r="D141" s="66">
        <v>0</v>
      </c>
      <c r="E141" s="72">
        <f t="shared" si="3"/>
        <v>0</v>
      </c>
      <c r="F141" s="66"/>
      <c r="G141" s="296"/>
      <c r="H141" s="79"/>
      <c r="I141" s="79"/>
      <c r="J141" s="79"/>
    </row>
    <row r="142" spans="1:10" s="80" customFormat="1" ht="17.45" customHeight="1" x14ac:dyDescent="0.3">
      <c r="A142" s="83" t="s">
        <v>1204</v>
      </c>
      <c r="B142" s="84"/>
      <c r="C142" s="69" t="s">
        <v>1205</v>
      </c>
      <c r="D142" s="66">
        <v>1000000</v>
      </c>
      <c r="E142" s="72">
        <f t="shared" si="3"/>
        <v>2.4866433984429686E-4</v>
      </c>
      <c r="F142" s="66"/>
      <c r="G142" s="296"/>
      <c r="H142" s="79"/>
      <c r="I142" s="79"/>
      <c r="J142" s="79"/>
    </row>
    <row r="143" spans="1:10" s="80" customFormat="1" ht="17.45" customHeight="1" x14ac:dyDescent="0.3">
      <c r="A143" s="379" t="s">
        <v>1206</v>
      </c>
      <c r="B143" s="380"/>
      <c r="C143" s="400" t="s">
        <v>824</v>
      </c>
      <c r="D143" s="743">
        <f>D144</f>
        <v>7500000</v>
      </c>
      <c r="E143" s="77">
        <f t="shared" si="3"/>
        <v>1.8649825488322265E-3</v>
      </c>
      <c r="F143" s="66"/>
      <c r="G143" s="296"/>
      <c r="H143" s="79"/>
      <c r="I143" s="79"/>
      <c r="J143" s="79"/>
    </row>
    <row r="144" spans="1:10" s="80" customFormat="1" ht="17.45" customHeight="1" x14ac:dyDescent="0.3">
      <c r="A144" s="381" t="s">
        <v>1207</v>
      </c>
      <c r="B144" s="380"/>
      <c r="C144" s="388" t="s">
        <v>836</v>
      </c>
      <c r="D144" s="384">
        <v>7500000</v>
      </c>
      <c r="E144" s="72">
        <f t="shared" si="3"/>
        <v>1.8649825488322265E-3</v>
      </c>
      <c r="F144" s="66"/>
      <c r="G144" s="296"/>
      <c r="H144" s="79"/>
      <c r="I144" s="79"/>
      <c r="J144" s="79"/>
    </row>
    <row r="145" spans="1:10" s="80" customFormat="1" ht="17.45" customHeight="1" x14ac:dyDescent="0.3">
      <c r="A145" s="75" t="s">
        <v>1208</v>
      </c>
      <c r="B145" s="78"/>
      <c r="C145" s="75" t="s">
        <v>153</v>
      </c>
      <c r="D145" s="76">
        <f>+D146</f>
        <v>4000000</v>
      </c>
      <c r="E145" s="77">
        <f t="shared" si="3"/>
        <v>9.9465735937718743E-4</v>
      </c>
      <c r="F145" s="66"/>
      <c r="G145" s="296"/>
      <c r="H145" s="79"/>
      <c r="I145" s="79"/>
      <c r="J145" s="79"/>
    </row>
    <row r="146" spans="1:10" s="80" customFormat="1" ht="17.45" customHeight="1" x14ac:dyDescent="0.3">
      <c r="A146" s="75" t="s">
        <v>1209</v>
      </c>
      <c r="B146" s="78"/>
      <c r="C146" s="75" t="s">
        <v>1210</v>
      </c>
      <c r="D146" s="76">
        <f>SUM(D147:D148)</f>
        <v>4000000</v>
      </c>
      <c r="E146" s="77">
        <f t="shared" si="3"/>
        <v>9.9465735937718743E-4</v>
      </c>
      <c r="F146" s="66"/>
      <c r="G146" s="79"/>
      <c r="H146" s="79"/>
      <c r="I146" s="79"/>
      <c r="J146" s="79"/>
    </row>
    <row r="147" spans="1:10" s="80" customFormat="1" x14ac:dyDescent="0.3">
      <c r="A147" s="69" t="s">
        <v>1211</v>
      </c>
      <c r="B147" s="70"/>
      <c r="C147" s="83" t="s">
        <v>1212</v>
      </c>
      <c r="D147" s="71">
        <v>4000000</v>
      </c>
      <c r="E147" s="72">
        <f t="shared" si="3"/>
        <v>9.9465735937718743E-4</v>
      </c>
      <c r="F147" s="66"/>
      <c r="G147" s="79"/>
      <c r="H147" s="79"/>
      <c r="I147" s="79"/>
      <c r="J147" s="79"/>
    </row>
    <row r="148" spans="1:10" s="80" customFormat="1" ht="17.45" customHeight="1" x14ac:dyDescent="0.3">
      <c r="A148" s="69" t="s">
        <v>1213</v>
      </c>
      <c r="B148" s="85"/>
      <c r="C148" s="83" t="s">
        <v>1214</v>
      </c>
      <c r="D148" s="71">
        <v>0</v>
      </c>
      <c r="E148" s="72">
        <f t="shared" si="3"/>
        <v>0</v>
      </c>
      <c r="F148" s="66"/>
      <c r="G148" s="79"/>
      <c r="H148" s="79"/>
      <c r="I148" s="79"/>
      <c r="J148" s="79"/>
    </row>
    <row r="149" spans="1:10" s="80" customFormat="1" ht="17.45" customHeight="1" x14ac:dyDescent="0.3">
      <c r="A149" s="75" t="s">
        <v>1215</v>
      </c>
      <c r="B149" s="78"/>
      <c r="C149" s="75" t="s">
        <v>1030</v>
      </c>
      <c r="D149" s="76">
        <f>+D150</f>
        <v>21844246.34</v>
      </c>
      <c r="E149" s="77">
        <f t="shared" si="3"/>
        <v>5.4318850955322974E-3</v>
      </c>
      <c r="F149" s="66"/>
      <c r="G149" s="79"/>
      <c r="H149" s="79"/>
      <c r="I149" s="79"/>
      <c r="J149" s="79"/>
    </row>
    <row r="150" spans="1:10" s="80" customFormat="1" ht="17.45" customHeight="1" x14ac:dyDescent="0.3">
      <c r="A150" s="75" t="s">
        <v>1216</v>
      </c>
      <c r="B150" s="78"/>
      <c r="C150" s="75" t="s">
        <v>926</v>
      </c>
      <c r="D150" s="76">
        <f>SUM(D151:D152)</f>
        <v>21844246.34</v>
      </c>
      <c r="E150" s="77">
        <f t="shared" si="3"/>
        <v>5.4318850955322974E-3</v>
      </c>
      <c r="F150" s="66"/>
      <c r="G150" s="79"/>
      <c r="H150" s="79"/>
      <c r="I150" s="79"/>
      <c r="J150" s="79"/>
    </row>
    <row r="151" spans="1:10" s="80" customFormat="1" ht="17.45" customHeight="1" x14ac:dyDescent="0.3">
      <c r="A151" s="69" t="s">
        <v>1217</v>
      </c>
      <c r="B151" s="70" t="s">
        <v>1187</v>
      </c>
      <c r="C151" s="69" t="s">
        <v>1218</v>
      </c>
      <c r="D151" s="287">
        <v>21844246.34</v>
      </c>
      <c r="E151" s="72">
        <f t="shared" si="3"/>
        <v>5.4318850955322974E-3</v>
      </c>
      <c r="F151" s="66"/>
      <c r="G151" s="79"/>
      <c r="H151" s="79"/>
      <c r="I151" s="79"/>
      <c r="J151" s="79"/>
    </row>
    <row r="152" spans="1:10" s="80" customFormat="1" ht="17.45" customHeight="1" x14ac:dyDescent="0.3">
      <c r="A152" s="69" t="s">
        <v>1219</v>
      </c>
      <c r="B152" s="70" t="s">
        <v>1190</v>
      </c>
      <c r="C152" s="69" t="s">
        <v>1220</v>
      </c>
      <c r="D152" s="71">
        <v>0</v>
      </c>
      <c r="E152" s="72">
        <f t="shared" si="3"/>
        <v>0</v>
      </c>
      <c r="F152" s="66"/>
      <c r="G152" s="79"/>
      <c r="H152" s="79"/>
      <c r="I152" s="79"/>
      <c r="J152" s="79"/>
    </row>
    <row r="153" spans="1:10" s="80" customFormat="1" ht="17.45" customHeight="1" x14ac:dyDescent="0.3">
      <c r="A153" s="75" t="s">
        <v>1221</v>
      </c>
      <c r="B153" s="78"/>
      <c r="C153" s="75" t="s">
        <v>196</v>
      </c>
      <c r="D153" s="76">
        <f>+D154</f>
        <v>0</v>
      </c>
      <c r="E153" s="77">
        <f t="shared" si="3"/>
        <v>0</v>
      </c>
      <c r="F153" s="66"/>
      <c r="G153" s="79"/>
      <c r="H153" s="79"/>
      <c r="I153" s="79"/>
      <c r="J153" s="79"/>
    </row>
    <row r="154" spans="1:10" s="80" customFormat="1" ht="17.45" customHeight="1" x14ac:dyDescent="0.3">
      <c r="A154" s="75" t="s">
        <v>1222</v>
      </c>
      <c r="B154" s="78"/>
      <c r="C154" s="75" t="s">
        <v>958</v>
      </c>
      <c r="D154" s="76">
        <f>SUM(D155:D156)</f>
        <v>0</v>
      </c>
      <c r="E154" s="77">
        <f t="shared" ref="E154:E155" si="4">+D154/$D$388</f>
        <v>0</v>
      </c>
      <c r="F154" s="66"/>
      <c r="G154" s="79"/>
      <c r="H154" s="79"/>
      <c r="I154" s="79"/>
      <c r="J154" s="79"/>
    </row>
    <row r="155" spans="1:10" s="80" customFormat="1" ht="17.45" customHeight="1" x14ac:dyDescent="0.3">
      <c r="A155" s="69" t="s">
        <v>1223</v>
      </c>
      <c r="B155" s="70"/>
      <c r="C155" s="83" t="s">
        <v>962</v>
      </c>
      <c r="D155" s="71">
        <v>0</v>
      </c>
      <c r="E155" s="72">
        <f t="shared" si="4"/>
        <v>0</v>
      </c>
      <c r="F155" s="66"/>
      <c r="G155" s="79"/>
      <c r="H155" s="79"/>
      <c r="I155" s="79"/>
      <c r="J155" s="79"/>
    </row>
    <row r="156" spans="1:10" s="80" customFormat="1" ht="17.45" customHeight="1" x14ac:dyDescent="0.3">
      <c r="A156" s="75"/>
      <c r="B156" s="78"/>
      <c r="C156" s="75"/>
      <c r="D156" s="76"/>
      <c r="E156" s="77"/>
      <c r="F156" s="66"/>
      <c r="G156" s="79"/>
      <c r="I156" s="79"/>
      <c r="J156" s="79"/>
    </row>
    <row r="157" spans="1:10" s="80" customFormat="1" ht="37.5" x14ac:dyDescent="0.3">
      <c r="A157" s="677" t="s">
        <v>1224</v>
      </c>
      <c r="B157" s="677"/>
      <c r="C157" s="748" t="s">
        <v>1225</v>
      </c>
      <c r="D157" s="749">
        <f>+D158+D163</f>
        <v>70000000</v>
      </c>
      <c r="E157" s="679">
        <f t="shared" ref="E157:E165" si="5">+D157/$D$388</f>
        <v>1.7406503789100778E-2</v>
      </c>
      <c r="F157" s="66"/>
      <c r="G157" s="79"/>
      <c r="I157" s="79"/>
      <c r="J157" s="79"/>
    </row>
    <row r="158" spans="1:10" s="80" customFormat="1" ht="17.45" customHeight="1" x14ac:dyDescent="0.3">
      <c r="A158" s="73" t="s">
        <v>1226</v>
      </c>
      <c r="B158" s="74"/>
      <c r="C158" s="73" t="s">
        <v>192</v>
      </c>
      <c r="D158" s="89">
        <f>+D159+D161</f>
        <v>40000000</v>
      </c>
      <c r="E158" s="77">
        <f t="shared" si="5"/>
        <v>9.9465735937718739E-3</v>
      </c>
      <c r="F158" s="66"/>
      <c r="G158" s="79"/>
      <c r="I158" s="79"/>
      <c r="J158" s="79"/>
    </row>
    <row r="159" spans="1:10" s="80" customFormat="1" ht="17.45" customHeight="1" x14ac:dyDescent="0.3">
      <c r="A159" s="73" t="s">
        <v>1227</v>
      </c>
      <c r="B159" s="74"/>
      <c r="C159" s="75" t="s">
        <v>587</v>
      </c>
      <c r="D159" s="89">
        <f>+D160</f>
        <v>40000000</v>
      </c>
      <c r="E159" s="77">
        <f t="shared" si="5"/>
        <v>9.9465735937718739E-3</v>
      </c>
      <c r="F159" s="66"/>
      <c r="G159" s="79"/>
      <c r="I159" s="79"/>
      <c r="J159" s="79"/>
    </row>
    <row r="160" spans="1:10" s="80" customFormat="1" x14ac:dyDescent="0.3">
      <c r="A160" s="83" t="s">
        <v>1228</v>
      </c>
      <c r="B160" s="84"/>
      <c r="C160" s="83" t="s">
        <v>1158</v>
      </c>
      <c r="D160" s="66">
        <v>40000000</v>
      </c>
      <c r="E160" s="72">
        <f t="shared" si="5"/>
        <v>9.9465735937718739E-3</v>
      </c>
      <c r="F160" s="66"/>
      <c r="G160" s="79"/>
      <c r="J160" s="79"/>
    </row>
    <row r="161" spans="1:11" s="80" customFormat="1" x14ac:dyDescent="0.3">
      <c r="A161" s="73" t="s">
        <v>1163</v>
      </c>
      <c r="B161" s="74"/>
      <c r="C161" s="75" t="s">
        <v>609</v>
      </c>
      <c r="D161" s="89">
        <f>+D162</f>
        <v>0</v>
      </c>
      <c r="E161" s="77">
        <f t="shared" si="5"/>
        <v>0</v>
      </c>
      <c r="F161" s="66"/>
      <c r="G161" s="79"/>
      <c r="J161" s="79"/>
    </row>
    <row r="162" spans="1:11" s="80" customFormat="1" x14ac:dyDescent="0.3">
      <c r="A162" s="83" t="s">
        <v>1165</v>
      </c>
      <c r="B162" s="84"/>
      <c r="C162" s="69" t="s">
        <v>1166</v>
      </c>
      <c r="D162" s="66">
        <f>+D168</f>
        <v>0</v>
      </c>
      <c r="E162" s="72">
        <f t="shared" si="5"/>
        <v>0</v>
      </c>
      <c r="F162" s="66"/>
      <c r="G162" s="79"/>
      <c r="I162" s="79"/>
      <c r="J162" s="79"/>
      <c r="K162" s="79"/>
    </row>
    <row r="163" spans="1:11" s="80" customFormat="1" x14ac:dyDescent="0.3">
      <c r="A163" s="92" t="s">
        <v>1229</v>
      </c>
      <c r="B163" s="92"/>
      <c r="C163" s="75" t="s">
        <v>1230</v>
      </c>
      <c r="D163" s="91">
        <f>+D164</f>
        <v>30000000</v>
      </c>
      <c r="E163" s="77">
        <f t="shared" si="5"/>
        <v>7.4599301953289059E-3</v>
      </c>
      <c r="F163" s="66"/>
      <c r="G163" s="79"/>
      <c r="I163" s="79"/>
      <c r="J163" s="676"/>
    </row>
    <row r="164" spans="1:11" s="80" customFormat="1" x14ac:dyDescent="0.3">
      <c r="A164" s="92" t="s">
        <v>1231</v>
      </c>
      <c r="B164" s="92"/>
      <c r="C164" s="75" t="s">
        <v>788</v>
      </c>
      <c r="D164" s="91">
        <f>+D165</f>
        <v>30000000</v>
      </c>
      <c r="E164" s="77">
        <f t="shared" si="5"/>
        <v>7.4599301953289059E-3</v>
      </c>
      <c r="F164" s="66"/>
      <c r="G164" s="79"/>
      <c r="I164" s="79"/>
      <c r="J164" s="676"/>
    </row>
    <row r="165" spans="1:11" s="80" customFormat="1" x14ac:dyDescent="0.3">
      <c r="A165" s="81" t="s">
        <v>1232</v>
      </c>
      <c r="B165" s="81"/>
      <c r="C165" s="69" t="s">
        <v>1233</v>
      </c>
      <c r="D165" s="93">
        <f>+D167</f>
        <v>30000000</v>
      </c>
      <c r="E165" s="72">
        <f t="shared" si="5"/>
        <v>7.4599301953289059E-3</v>
      </c>
      <c r="F165" s="66"/>
      <c r="H165" s="387" t="str">
        <f>+A37</f>
        <v>5.03.02.01</v>
      </c>
      <c r="I165" s="387" t="str">
        <f>+C37</f>
        <v>UNIDAD TECNICA DE GESTION VIAL MUNICIPAL LEY 8114)</v>
      </c>
      <c r="J165" s="676">
        <f>+D37</f>
        <v>801047094.17395186</v>
      </c>
    </row>
    <row r="166" spans="1:11" s="80" customFormat="1" x14ac:dyDescent="0.3">
      <c r="A166" s="710" t="s">
        <v>588</v>
      </c>
      <c r="B166" s="711" t="s">
        <v>200</v>
      </c>
      <c r="C166" s="712" t="s">
        <v>1234</v>
      </c>
      <c r="D166" s="713">
        <v>0</v>
      </c>
      <c r="E166" s="72"/>
      <c r="F166" s="66"/>
      <c r="H166" s="290"/>
      <c r="I166" s="387"/>
      <c r="J166" s="676"/>
    </row>
    <row r="167" spans="1:11" s="80" customFormat="1" ht="18.75" customHeight="1" x14ac:dyDescent="0.3">
      <c r="B167" s="711" t="s">
        <v>208</v>
      </c>
      <c r="C167" s="712" t="s">
        <v>1235</v>
      </c>
      <c r="D167" s="713">
        <v>30000000</v>
      </c>
      <c r="E167" s="77"/>
      <c r="F167" s="66"/>
      <c r="H167" s="290" t="str">
        <f>+A157</f>
        <v>5.03.02.02</v>
      </c>
      <c r="I167" s="290" t="str">
        <f>+C157</f>
        <v>MANTENIMIENTO RUTINARIO DE LA RED VIAL CANTONAL (LEY 8114)</v>
      </c>
      <c r="J167" s="674">
        <f>+D157</f>
        <v>70000000</v>
      </c>
    </row>
    <row r="168" spans="1:11" s="80" customFormat="1" ht="18" customHeight="1" x14ac:dyDescent="0.3">
      <c r="A168" s="289"/>
      <c r="B168" s="469"/>
      <c r="C168" s="470"/>
      <c r="D168" s="288"/>
      <c r="E168" s="77"/>
      <c r="F168" s="66"/>
      <c r="H168" s="290" t="str">
        <f>+A170</f>
        <v>5.03.02.03</v>
      </c>
      <c r="I168" s="290" t="str">
        <f>+C170</f>
        <v>MANTENIMIENTO PERIÓDICO DE LA RED VIAL CANTONAL (LEY 8114)</v>
      </c>
      <c r="J168" s="674">
        <f>+D170</f>
        <v>40000000</v>
      </c>
    </row>
    <row r="169" spans="1:11" s="80" customFormat="1" x14ac:dyDescent="0.3">
      <c r="A169" s="92"/>
      <c r="B169" s="92"/>
      <c r="C169" s="75"/>
      <c r="D169" s="91"/>
      <c r="E169" s="77"/>
      <c r="F169" s="66"/>
      <c r="G169" s="79"/>
      <c r="H169" s="675" t="str">
        <f>+A181</f>
        <v>5.03.02.04</v>
      </c>
      <c r="I169" s="675" t="str">
        <f>+C181</f>
        <v>MEJORAMIENTO DE LA RED VIAL CANTONAL (LEY 8114)</v>
      </c>
      <c r="J169" s="676">
        <f>+D181</f>
        <v>465082944.63999999</v>
      </c>
    </row>
    <row r="170" spans="1:11" s="80" customFormat="1" ht="37.5" x14ac:dyDescent="0.3">
      <c r="A170" s="677" t="s">
        <v>1236</v>
      </c>
      <c r="B170" s="677"/>
      <c r="C170" s="678" t="s">
        <v>1237</v>
      </c>
      <c r="D170" s="749">
        <f>+D171+D174</f>
        <v>40000000</v>
      </c>
      <c r="E170" s="679">
        <f t="shared" ref="E170:E176" si="6">+D170/$D$388</f>
        <v>9.9465735937718739E-3</v>
      </c>
      <c r="F170" s="66"/>
      <c r="G170" s="79"/>
      <c r="H170" s="675" t="str">
        <f>+A189</f>
        <v>5.03.02.05</v>
      </c>
      <c r="I170" s="675" t="str">
        <f>+C189</f>
        <v>REHABILITACION DE LA RED VIA CANTONAL (LEY 8114)</v>
      </c>
      <c r="J170" s="676">
        <f>+D189</f>
        <v>0</v>
      </c>
    </row>
    <row r="171" spans="1:11" s="80" customFormat="1" x14ac:dyDescent="0.3">
      <c r="A171" s="92" t="s">
        <v>1238</v>
      </c>
      <c r="B171" s="92"/>
      <c r="C171" s="73" t="s">
        <v>192</v>
      </c>
      <c r="D171" s="91">
        <f>+D172</f>
        <v>20000000</v>
      </c>
      <c r="E171" s="77">
        <f t="shared" si="6"/>
        <v>4.973286796885937E-3</v>
      </c>
      <c r="F171" s="66"/>
      <c r="G171" s="79"/>
      <c r="H171" s="675" t="str">
        <f>+A199</f>
        <v>5.03.02.06</v>
      </c>
      <c r="I171" s="675" t="str">
        <f>+C199</f>
        <v>RECONSTRUCCION DE LA RED VIAL CANTONAL (LEY 8114)</v>
      </c>
      <c r="J171" s="676">
        <f>+D199</f>
        <v>0</v>
      </c>
    </row>
    <row r="172" spans="1:11" s="80" customFormat="1" x14ac:dyDescent="0.3">
      <c r="A172" s="73" t="s">
        <v>1239</v>
      </c>
      <c r="B172" s="74"/>
      <c r="C172" s="75" t="s">
        <v>609</v>
      </c>
      <c r="D172" s="89">
        <f>+D173</f>
        <v>20000000</v>
      </c>
      <c r="E172" s="77">
        <f t="shared" si="6"/>
        <v>4.973286796885937E-3</v>
      </c>
      <c r="F172" s="66"/>
      <c r="G172" s="79"/>
      <c r="H172" s="675"/>
      <c r="I172" s="387"/>
      <c r="J172" s="676"/>
    </row>
    <row r="173" spans="1:11" s="80" customFormat="1" x14ac:dyDescent="0.3">
      <c r="A173" s="83" t="s">
        <v>1240</v>
      </c>
      <c r="B173" s="84"/>
      <c r="C173" s="69" t="s">
        <v>1166</v>
      </c>
      <c r="D173" s="66">
        <f>+D177</f>
        <v>20000000</v>
      </c>
      <c r="E173" s="72">
        <f t="shared" si="6"/>
        <v>4.973286796885937E-3</v>
      </c>
      <c r="F173" s="66"/>
      <c r="G173" s="79"/>
      <c r="I173" s="79"/>
      <c r="J173" s="676"/>
    </row>
    <row r="174" spans="1:11" s="80" customFormat="1" x14ac:dyDescent="0.3">
      <c r="A174" s="92" t="s">
        <v>1241</v>
      </c>
      <c r="B174" s="92"/>
      <c r="C174" s="75" t="s">
        <v>1230</v>
      </c>
      <c r="D174" s="91">
        <f>+D175</f>
        <v>20000000</v>
      </c>
      <c r="E174" s="77">
        <f t="shared" si="6"/>
        <v>4.973286796885937E-3</v>
      </c>
      <c r="F174" s="66"/>
      <c r="G174" s="79"/>
      <c r="I174" s="79"/>
      <c r="J174" s="79"/>
    </row>
    <row r="175" spans="1:11" s="80" customFormat="1" x14ac:dyDescent="0.3">
      <c r="A175" s="92" t="s">
        <v>1242</v>
      </c>
      <c r="B175" s="92"/>
      <c r="C175" s="75" t="s">
        <v>788</v>
      </c>
      <c r="D175" s="91">
        <f>+D176</f>
        <v>20000000</v>
      </c>
      <c r="E175" s="77">
        <f t="shared" si="6"/>
        <v>4.973286796885937E-3</v>
      </c>
      <c r="F175" s="66"/>
      <c r="G175" s="79"/>
      <c r="I175" s="79"/>
      <c r="J175" s="79"/>
    </row>
    <row r="176" spans="1:11" s="80" customFormat="1" x14ac:dyDescent="0.3">
      <c r="A176" s="81" t="s">
        <v>1243</v>
      </c>
      <c r="B176" s="81"/>
      <c r="C176" s="69" t="s">
        <v>1233</v>
      </c>
      <c r="D176" s="93">
        <f>+D178</f>
        <v>20000000</v>
      </c>
      <c r="E176" s="72">
        <f t="shared" si="6"/>
        <v>4.973286796885937E-3</v>
      </c>
      <c r="F176" s="66"/>
      <c r="G176" s="79"/>
      <c r="I176" s="79"/>
      <c r="J176" s="79"/>
    </row>
    <row r="177" spans="1:10" s="80" customFormat="1" x14ac:dyDescent="0.3">
      <c r="A177" s="710" t="s">
        <v>612</v>
      </c>
      <c r="B177" s="711" t="s">
        <v>200</v>
      </c>
      <c r="C177" s="712" t="s">
        <v>1244</v>
      </c>
      <c r="D177" s="713">
        <v>20000000</v>
      </c>
      <c r="E177" s="72"/>
      <c r="F177" s="66"/>
      <c r="G177" s="79"/>
      <c r="I177" s="79"/>
      <c r="J177" s="79"/>
    </row>
    <row r="178" spans="1:10" s="80" customFormat="1" x14ac:dyDescent="0.3">
      <c r="A178" s="710" t="s">
        <v>1245</v>
      </c>
      <c r="B178" s="711" t="s">
        <v>200</v>
      </c>
      <c r="C178" s="712" t="s">
        <v>1246</v>
      </c>
      <c r="D178" s="713">
        <v>20000000</v>
      </c>
      <c r="E178" s="72"/>
      <c r="F178" s="66"/>
      <c r="G178" s="79"/>
      <c r="I178" s="79"/>
      <c r="J178" s="79"/>
    </row>
    <row r="179" spans="1:10" s="80" customFormat="1" x14ac:dyDescent="0.3">
      <c r="A179" s="289"/>
      <c r="B179" s="469"/>
      <c r="C179" s="470"/>
      <c r="D179" s="288"/>
      <c r="E179" s="72"/>
      <c r="F179" s="66"/>
      <c r="G179" s="79"/>
      <c r="I179" s="79"/>
      <c r="J179" s="79"/>
    </row>
    <row r="180" spans="1:10" s="80" customFormat="1" x14ac:dyDescent="0.3">
      <c r="A180" s="92"/>
      <c r="B180" s="92"/>
      <c r="C180" s="170"/>
      <c r="D180" s="91"/>
      <c r="E180" s="77"/>
      <c r="F180" s="66"/>
      <c r="G180" s="79"/>
      <c r="I180" s="79"/>
      <c r="J180" s="79"/>
    </row>
    <row r="181" spans="1:10" s="80" customFormat="1" ht="37.5" x14ac:dyDescent="0.3">
      <c r="A181" s="677" t="s">
        <v>1247</v>
      </c>
      <c r="B181" s="677"/>
      <c r="C181" s="678" t="s">
        <v>1248</v>
      </c>
      <c r="D181" s="749">
        <f>+D182</f>
        <v>465082944.63999999</v>
      </c>
      <c r="E181" s="679">
        <f>+D181/$D$388</f>
        <v>0.11564954340174725</v>
      </c>
      <c r="F181" s="66"/>
      <c r="G181" s="79"/>
      <c r="I181" s="79"/>
      <c r="J181" s="79"/>
    </row>
    <row r="182" spans="1:10" s="80" customFormat="1" x14ac:dyDescent="0.3">
      <c r="A182" s="92" t="s">
        <v>1249</v>
      </c>
      <c r="B182" s="92"/>
      <c r="C182" s="75" t="s">
        <v>1230</v>
      </c>
      <c r="D182" s="91">
        <f>+D183</f>
        <v>465082944.63999999</v>
      </c>
      <c r="E182" s="77">
        <f>+D182/$D$388</f>
        <v>0.11564954340174725</v>
      </c>
      <c r="F182" s="66"/>
      <c r="G182" s="79"/>
      <c r="I182" s="79"/>
      <c r="J182" s="79"/>
    </row>
    <row r="183" spans="1:10" s="256" customFormat="1" x14ac:dyDescent="0.3">
      <c r="A183" s="92" t="s">
        <v>1250</v>
      </c>
      <c r="B183" s="92"/>
      <c r="C183" s="75" t="s">
        <v>788</v>
      </c>
      <c r="D183" s="91">
        <f>+D184</f>
        <v>465082944.63999999</v>
      </c>
      <c r="E183" s="77">
        <f>+D183/$D$388</f>
        <v>0.11564954340174725</v>
      </c>
      <c r="F183" s="66"/>
      <c r="G183" s="255"/>
      <c r="I183" s="255"/>
      <c r="J183" s="255"/>
    </row>
    <row r="184" spans="1:10" s="256" customFormat="1" x14ac:dyDescent="0.3">
      <c r="A184" s="81" t="s">
        <v>1251</v>
      </c>
      <c r="B184" s="81"/>
      <c r="C184" s="69" t="s">
        <v>1233</v>
      </c>
      <c r="D184" s="93">
        <f>SUM(D185:D187)</f>
        <v>465082944.63999999</v>
      </c>
      <c r="E184" s="72">
        <f>+D184/$D$388</f>
        <v>0.11564954340174725</v>
      </c>
      <c r="F184" s="66"/>
      <c r="G184" s="255"/>
      <c r="I184" s="255"/>
      <c r="J184" s="255"/>
    </row>
    <row r="185" spans="1:10" s="256" customFormat="1" x14ac:dyDescent="0.3">
      <c r="A185" s="710" t="s">
        <v>791</v>
      </c>
      <c r="B185" s="711" t="s">
        <v>200</v>
      </c>
      <c r="C185" s="714" t="s">
        <v>1252</v>
      </c>
      <c r="D185" s="713">
        <v>385082944.63999999</v>
      </c>
      <c r="E185" s="72"/>
      <c r="F185" s="66"/>
      <c r="G185" s="255"/>
      <c r="I185" s="255"/>
      <c r="J185" s="255"/>
    </row>
    <row r="186" spans="1:10" s="256" customFormat="1" x14ac:dyDescent="0.3">
      <c r="A186" s="710" t="s">
        <v>791</v>
      </c>
      <c r="B186" s="711" t="s">
        <v>208</v>
      </c>
      <c r="C186" s="714" t="s">
        <v>1253</v>
      </c>
      <c r="D186" s="713">
        <v>50000000</v>
      </c>
      <c r="E186" s="72"/>
      <c r="F186" s="66"/>
      <c r="G186" s="255"/>
      <c r="I186" s="255"/>
      <c r="J186" s="255"/>
    </row>
    <row r="187" spans="1:10" s="256" customFormat="1" x14ac:dyDescent="0.3">
      <c r="A187" s="710" t="s">
        <v>791</v>
      </c>
      <c r="B187" s="711" t="s">
        <v>211</v>
      </c>
      <c r="C187" s="714" t="s">
        <v>1254</v>
      </c>
      <c r="D187" s="713">
        <v>30000000</v>
      </c>
      <c r="E187" s="72"/>
      <c r="F187" s="66"/>
      <c r="G187" s="255"/>
      <c r="I187" s="255"/>
      <c r="J187" s="255"/>
    </row>
    <row r="188" spans="1:10" s="256" customFormat="1" x14ac:dyDescent="0.3">
      <c r="A188" s="81"/>
      <c r="B188" s="81"/>
      <c r="C188" s="399"/>
      <c r="D188" s="93"/>
      <c r="E188" s="72"/>
      <c r="F188" s="66"/>
      <c r="G188" s="255"/>
      <c r="I188" s="255"/>
      <c r="J188" s="255"/>
    </row>
    <row r="189" spans="1:10" s="256" customFormat="1" ht="37.5" x14ac:dyDescent="0.3">
      <c r="A189" s="677" t="s">
        <v>1255</v>
      </c>
      <c r="B189" s="677"/>
      <c r="C189" s="678" t="s">
        <v>1256</v>
      </c>
      <c r="D189" s="744">
        <f>+D191+D193</f>
        <v>0</v>
      </c>
      <c r="E189" s="679">
        <f t="shared" ref="E189:E195" si="7">+D189/$D$388</f>
        <v>0</v>
      </c>
      <c r="F189" s="66"/>
      <c r="G189" s="255"/>
      <c r="I189" s="255"/>
      <c r="J189" s="255"/>
    </row>
    <row r="190" spans="1:10" s="256" customFormat="1" x14ac:dyDescent="0.3">
      <c r="A190" s="92" t="s">
        <v>1257</v>
      </c>
      <c r="B190" s="92"/>
      <c r="C190" s="75" t="s">
        <v>191</v>
      </c>
      <c r="D190" s="91">
        <f>+D191</f>
        <v>0</v>
      </c>
      <c r="E190" s="77">
        <f t="shared" si="7"/>
        <v>0</v>
      </c>
      <c r="F190" s="66"/>
      <c r="G190" s="255"/>
      <c r="I190" s="255"/>
      <c r="J190" s="255"/>
    </row>
    <row r="191" spans="1:10" s="256" customFormat="1" x14ac:dyDescent="0.3">
      <c r="A191" s="92" t="s">
        <v>1258</v>
      </c>
      <c r="B191" s="92"/>
      <c r="C191" s="75" t="s">
        <v>471</v>
      </c>
      <c r="D191" s="91">
        <f>+D192</f>
        <v>0</v>
      </c>
      <c r="E191" s="77">
        <f t="shared" si="7"/>
        <v>0</v>
      </c>
      <c r="F191" s="66"/>
      <c r="G191" s="255"/>
      <c r="I191" s="255"/>
      <c r="J191" s="255"/>
    </row>
    <row r="192" spans="1:10" s="256" customFormat="1" x14ac:dyDescent="0.3">
      <c r="A192" s="81" t="s">
        <v>1259</v>
      </c>
      <c r="B192" s="81"/>
      <c r="C192" s="399" t="s">
        <v>475</v>
      </c>
      <c r="D192" s="93">
        <f>+D196</f>
        <v>0</v>
      </c>
      <c r="E192" s="72">
        <f t="shared" si="7"/>
        <v>0</v>
      </c>
      <c r="F192" s="66"/>
      <c r="G192" s="255"/>
      <c r="I192" s="255"/>
      <c r="J192" s="255"/>
    </row>
    <row r="193" spans="1:10" s="256" customFormat="1" x14ac:dyDescent="0.3">
      <c r="A193" s="92" t="s">
        <v>1260</v>
      </c>
      <c r="B193" s="92"/>
      <c r="C193" s="75" t="s">
        <v>1230</v>
      </c>
      <c r="D193" s="91">
        <f>+D194</f>
        <v>0</v>
      </c>
      <c r="E193" s="77">
        <f t="shared" si="7"/>
        <v>0</v>
      </c>
      <c r="F193" s="66"/>
      <c r="G193" s="255"/>
      <c r="I193" s="255"/>
      <c r="J193" s="255"/>
    </row>
    <row r="194" spans="1:10" s="256" customFormat="1" x14ac:dyDescent="0.3">
      <c r="A194" s="92" t="s">
        <v>1261</v>
      </c>
      <c r="B194" s="92"/>
      <c r="C194" s="75" t="s">
        <v>788</v>
      </c>
      <c r="D194" s="91">
        <f>+D195</f>
        <v>0</v>
      </c>
      <c r="E194" s="77">
        <f t="shared" si="7"/>
        <v>0</v>
      </c>
      <c r="F194" s="66"/>
      <c r="G194" s="255"/>
      <c r="I194" s="255"/>
      <c r="J194" s="255"/>
    </row>
    <row r="195" spans="1:10" s="256" customFormat="1" x14ac:dyDescent="0.3">
      <c r="A195" s="81" t="s">
        <v>1262</v>
      </c>
      <c r="B195" s="81"/>
      <c r="C195" s="69" t="s">
        <v>1233</v>
      </c>
      <c r="D195" s="93">
        <f>+D197</f>
        <v>0</v>
      </c>
      <c r="E195" s="72">
        <f t="shared" si="7"/>
        <v>0</v>
      </c>
      <c r="F195" s="66"/>
      <c r="G195" s="255"/>
      <c r="I195" s="255"/>
      <c r="J195" s="255"/>
    </row>
    <row r="196" spans="1:10" s="256" customFormat="1" x14ac:dyDescent="0.3">
      <c r="A196" s="289" t="s">
        <v>474</v>
      </c>
      <c r="B196" s="469" t="s">
        <v>200</v>
      </c>
      <c r="C196" s="470" t="s">
        <v>1263</v>
      </c>
      <c r="D196" s="288">
        <v>0</v>
      </c>
      <c r="E196" s="72"/>
      <c r="F196" s="66"/>
      <c r="G196" s="255"/>
      <c r="I196" s="255"/>
      <c r="J196" s="255"/>
    </row>
    <row r="197" spans="1:10" s="256" customFormat="1" x14ac:dyDescent="0.3">
      <c r="A197" s="289" t="s">
        <v>791</v>
      </c>
      <c r="B197" s="469" t="s">
        <v>208</v>
      </c>
      <c r="C197" s="470" t="s">
        <v>1264</v>
      </c>
      <c r="D197" s="288">
        <v>0</v>
      </c>
      <c r="E197" s="72"/>
      <c r="F197" s="66"/>
      <c r="G197" s="255"/>
      <c r="I197" s="255"/>
      <c r="J197" s="255"/>
    </row>
    <row r="198" spans="1:10" s="256" customFormat="1" x14ac:dyDescent="0.3">
      <c r="A198" s="81"/>
      <c r="B198" s="81"/>
      <c r="C198" s="399"/>
      <c r="D198" s="93"/>
      <c r="E198" s="72"/>
      <c r="F198" s="66"/>
      <c r="G198" s="255"/>
      <c r="I198" s="255"/>
      <c r="J198" s="255"/>
    </row>
    <row r="199" spans="1:10" s="256" customFormat="1" ht="37.5" x14ac:dyDescent="0.3">
      <c r="A199" s="677" t="s">
        <v>1265</v>
      </c>
      <c r="B199" s="677"/>
      <c r="C199" s="678" t="s">
        <v>1266</v>
      </c>
      <c r="D199" s="744">
        <f>+D200</f>
        <v>0</v>
      </c>
      <c r="E199" s="679">
        <f>+D199/$D$388</f>
        <v>0</v>
      </c>
      <c r="F199" s="66"/>
      <c r="G199" s="255"/>
      <c r="I199" s="255"/>
      <c r="J199" s="255"/>
    </row>
    <row r="200" spans="1:10" s="256" customFormat="1" x14ac:dyDescent="0.3">
      <c r="A200" s="92" t="s">
        <v>1267</v>
      </c>
      <c r="B200" s="92"/>
      <c r="C200" s="75" t="s">
        <v>1230</v>
      </c>
      <c r="D200" s="91">
        <f>+D201</f>
        <v>0</v>
      </c>
      <c r="E200" s="77">
        <f>+D200/$D$388</f>
        <v>0</v>
      </c>
      <c r="F200" s="66"/>
      <c r="G200" s="255"/>
      <c r="I200" s="255"/>
      <c r="J200" s="255"/>
    </row>
    <row r="201" spans="1:10" s="256" customFormat="1" x14ac:dyDescent="0.3">
      <c r="A201" s="92" t="s">
        <v>1268</v>
      </c>
      <c r="B201" s="92"/>
      <c r="C201" s="75" t="s">
        <v>788</v>
      </c>
      <c r="D201" s="91">
        <f>+D202</f>
        <v>0</v>
      </c>
      <c r="E201" s="77">
        <f>+D201/$D$388</f>
        <v>0</v>
      </c>
      <c r="F201" s="66"/>
      <c r="G201" s="255"/>
      <c r="I201" s="255"/>
      <c r="J201" s="255"/>
    </row>
    <row r="202" spans="1:10" s="256" customFormat="1" x14ac:dyDescent="0.3">
      <c r="A202" s="81" t="s">
        <v>1269</v>
      </c>
      <c r="B202" s="81"/>
      <c r="C202" s="69" t="s">
        <v>1233</v>
      </c>
      <c r="D202" s="93">
        <f>SUM(D203:D204)</f>
        <v>0</v>
      </c>
      <c r="E202" s="72">
        <f>+D202/$D$388</f>
        <v>0</v>
      </c>
      <c r="F202" s="66"/>
      <c r="G202" s="255"/>
      <c r="I202" s="255"/>
      <c r="J202" s="255"/>
    </row>
    <row r="203" spans="1:10" s="256" customFormat="1" x14ac:dyDescent="0.3">
      <c r="A203" s="289" t="s">
        <v>791</v>
      </c>
      <c r="B203" s="469" t="s">
        <v>200</v>
      </c>
      <c r="C203" s="470" t="s">
        <v>1270</v>
      </c>
      <c r="D203" s="288">
        <v>0</v>
      </c>
      <c r="E203" s="72"/>
      <c r="F203" s="66"/>
      <c r="G203" s="255"/>
      <c r="I203" s="255"/>
      <c r="J203" s="255"/>
    </row>
    <row r="204" spans="1:10" s="256" customFormat="1" x14ac:dyDescent="0.3">
      <c r="A204" s="81"/>
      <c r="B204" s="81"/>
      <c r="C204" s="399"/>
      <c r="D204" s="93"/>
      <c r="E204" s="72"/>
      <c r="F204" s="66"/>
      <c r="G204" s="255"/>
      <c r="I204" s="255"/>
      <c r="J204" s="255"/>
    </row>
    <row r="205" spans="1:10" s="256" customFormat="1" ht="49.5" x14ac:dyDescent="0.3">
      <c r="A205" s="92" t="s">
        <v>1271</v>
      </c>
      <c r="B205" s="92"/>
      <c r="C205" s="170" t="s">
        <v>1272</v>
      </c>
      <c r="D205" s="91">
        <f>+D206+D211</f>
        <v>339154145.98000002</v>
      </c>
      <c r="E205" s="77">
        <f>+D205/$D$388</f>
        <v>8.4335541815572984E-2</v>
      </c>
      <c r="F205" s="66"/>
      <c r="G205" s="255"/>
      <c r="I205" s="255"/>
      <c r="J205" s="255"/>
    </row>
    <row r="206" spans="1:10" s="256" customFormat="1" x14ac:dyDescent="0.3">
      <c r="A206" s="92" t="s">
        <v>1273</v>
      </c>
      <c r="B206" s="92"/>
      <c r="C206" s="75" t="s">
        <v>193</v>
      </c>
      <c r="D206" s="91">
        <f>+D207</f>
        <v>339154145.98000002</v>
      </c>
      <c r="E206" s="77">
        <v>5.4141481235922613E-2</v>
      </c>
      <c r="F206" s="66"/>
      <c r="G206" s="255"/>
      <c r="H206" s="255"/>
      <c r="I206" s="255"/>
      <c r="J206" s="255"/>
    </row>
    <row r="207" spans="1:10" s="256" customFormat="1" x14ac:dyDescent="0.3">
      <c r="A207" s="92" t="s">
        <v>1274</v>
      </c>
      <c r="B207" s="92"/>
      <c r="C207" s="75" t="s">
        <v>680</v>
      </c>
      <c r="D207" s="91">
        <f>+D208</f>
        <v>339154145.98000002</v>
      </c>
      <c r="E207" s="77">
        <v>5.4141481235922613E-2</v>
      </c>
      <c r="F207" s="66"/>
      <c r="G207" s="255"/>
      <c r="H207" s="255"/>
      <c r="I207" s="255"/>
      <c r="J207" s="255"/>
    </row>
    <row r="208" spans="1:10" s="256" customFormat="1" x14ac:dyDescent="0.3">
      <c r="A208" s="81" t="s">
        <v>1275</v>
      </c>
      <c r="B208" s="81" t="s">
        <v>1187</v>
      </c>
      <c r="C208" s="69" t="s">
        <v>1188</v>
      </c>
      <c r="D208" s="93">
        <f>SUM(D209:D210)</f>
        <v>339154145.98000002</v>
      </c>
      <c r="E208" s="72">
        <v>5.4141481235922613E-2</v>
      </c>
      <c r="F208" s="66"/>
      <c r="G208" s="788" t="s">
        <v>1276</v>
      </c>
      <c r="H208" s="789" t="s">
        <v>1277</v>
      </c>
      <c r="I208" s="255"/>
      <c r="J208" s="255"/>
    </row>
    <row r="209" spans="1:10" s="256" customFormat="1" x14ac:dyDescent="0.3">
      <c r="A209" s="81"/>
      <c r="B209" s="81"/>
      <c r="C209" s="725" t="s">
        <v>1278</v>
      </c>
      <c r="D209" s="713">
        <v>101746243.79000001</v>
      </c>
      <c r="E209" s="72"/>
      <c r="F209" s="66"/>
      <c r="G209" s="788">
        <v>57000000</v>
      </c>
      <c r="H209" s="790">
        <f>+D209-G209</f>
        <v>44746243.790000007</v>
      </c>
      <c r="I209" s="255"/>
      <c r="J209" s="255"/>
    </row>
    <row r="210" spans="1:10" s="256" customFormat="1" x14ac:dyDescent="0.3">
      <c r="A210" s="81"/>
      <c r="B210" s="81"/>
      <c r="C210" s="725" t="s">
        <v>1279</v>
      </c>
      <c r="D210" s="713">
        <f>257573784.81-D131</f>
        <v>237407902.19</v>
      </c>
      <c r="E210" s="72"/>
      <c r="F210" s="66"/>
      <c r="G210" s="255"/>
      <c r="I210" s="255"/>
      <c r="J210" s="255"/>
    </row>
    <row r="211" spans="1:10" s="256" customFormat="1" x14ac:dyDescent="0.3">
      <c r="A211" s="75" t="s">
        <v>1280</v>
      </c>
      <c r="B211" s="78"/>
      <c r="C211" s="75" t="s">
        <v>1030</v>
      </c>
      <c r="D211" s="76">
        <f>+D212</f>
        <v>0</v>
      </c>
      <c r="E211" s="77">
        <f>+D211/$D$388</f>
        <v>0</v>
      </c>
      <c r="F211" s="66"/>
      <c r="G211" s="255"/>
      <c r="I211" s="255"/>
      <c r="J211" s="255"/>
    </row>
    <row r="212" spans="1:10" s="256" customFormat="1" x14ac:dyDescent="0.3">
      <c r="A212" s="75" t="s">
        <v>1281</v>
      </c>
      <c r="B212" s="78"/>
      <c r="C212" s="75" t="s">
        <v>926</v>
      </c>
      <c r="D212" s="76">
        <f>SUM(D213:D216)</f>
        <v>0</v>
      </c>
      <c r="E212" s="77">
        <f>+D212/$D$388</f>
        <v>0</v>
      </c>
      <c r="F212" s="66"/>
      <c r="G212" s="255"/>
      <c r="I212" s="255"/>
      <c r="J212" s="255"/>
    </row>
    <row r="213" spans="1:10" s="256" customFormat="1" x14ac:dyDescent="0.3">
      <c r="A213" s="69" t="s">
        <v>1282</v>
      </c>
      <c r="B213" s="70" t="s">
        <v>1187</v>
      </c>
      <c r="C213" s="69" t="s">
        <v>1218</v>
      </c>
      <c r="D213" s="287">
        <f>SUM(D214:D215)</f>
        <v>0</v>
      </c>
      <c r="E213" s="72">
        <f>+D213/$D$388</f>
        <v>0</v>
      </c>
      <c r="F213" s="66"/>
      <c r="G213" s="255"/>
      <c r="I213" s="255"/>
      <c r="J213" s="255"/>
    </row>
    <row r="214" spans="1:10" s="256" customFormat="1" x14ac:dyDescent="0.3">
      <c r="A214" s="69"/>
      <c r="B214" s="70"/>
      <c r="C214" s="725" t="s">
        <v>1278</v>
      </c>
      <c r="D214" s="726">
        <v>0</v>
      </c>
      <c r="E214" s="72"/>
      <c r="F214" s="66"/>
      <c r="G214" s="255"/>
      <c r="I214" s="255"/>
      <c r="J214" s="255"/>
    </row>
    <row r="215" spans="1:10" s="256" customFormat="1" x14ac:dyDescent="0.3">
      <c r="A215" s="69"/>
      <c r="B215" s="70"/>
      <c r="C215" s="725" t="s">
        <v>1279</v>
      </c>
      <c r="D215" s="726">
        <v>0</v>
      </c>
      <c r="E215" s="72"/>
      <c r="F215" s="66"/>
      <c r="G215" s="255"/>
      <c r="I215" s="255"/>
      <c r="J215" s="255"/>
    </row>
    <row r="216" spans="1:10" s="256" customFormat="1" ht="17.45" customHeight="1" x14ac:dyDescent="0.3">
      <c r="A216" s="289"/>
      <c r="B216" s="469"/>
      <c r="C216" s="470"/>
      <c r="D216" s="288"/>
      <c r="E216" s="72"/>
      <c r="F216" s="66"/>
      <c r="G216" s="255"/>
      <c r="I216" s="255"/>
      <c r="J216" s="255"/>
    </row>
    <row r="217" spans="1:10" s="256" customFormat="1" ht="33" x14ac:dyDescent="0.3">
      <c r="A217" s="92" t="s">
        <v>1283</v>
      </c>
      <c r="B217" s="92"/>
      <c r="C217" s="458" t="s">
        <v>1284</v>
      </c>
      <c r="D217" s="91">
        <f>+D218</f>
        <v>21120000</v>
      </c>
      <c r="E217" s="77">
        <f>+D217/$D$388</f>
        <v>5.2517908575115497E-3</v>
      </c>
      <c r="F217" s="66"/>
      <c r="G217" s="255"/>
      <c r="I217" s="255"/>
      <c r="J217" s="255"/>
    </row>
    <row r="218" spans="1:10" s="256" customFormat="1" ht="17.45" customHeight="1" x14ac:dyDescent="0.3">
      <c r="A218" s="92" t="s">
        <v>1285</v>
      </c>
      <c r="B218" s="92"/>
      <c r="C218" s="75" t="s">
        <v>1230</v>
      </c>
      <c r="D218" s="91">
        <f>+D219</f>
        <v>21120000</v>
      </c>
      <c r="E218" s="77">
        <f>+D218/$D$388</f>
        <v>5.2517908575115497E-3</v>
      </c>
      <c r="F218" s="66"/>
      <c r="G218" s="255"/>
      <c r="I218" s="255"/>
      <c r="J218" s="255"/>
    </row>
    <row r="219" spans="1:10" s="256" customFormat="1" x14ac:dyDescent="0.3">
      <c r="A219" s="92" t="s">
        <v>1286</v>
      </c>
      <c r="B219" s="92"/>
      <c r="C219" s="75" t="s">
        <v>788</v>
      </c>
      <c r="D219" s="91">
        <f>+D220</f>
        <v>21120000</v>
      </c>
      <c r="E219" s="77">
        <f>+D219/$D$388</f>
        <v>5.2517908575115497E-3</v>
      </c>
      <c r="F219" s="66"/>
      <c r="G219" s="255"/>
      <c r="J219" s="255"/>
    </row>
    <row r="220" spans="1:10" s="256" customFormat="1" x14ac:dyDescent="0.3">
      <c r="A220" s="81" t="s">
        <v>1287</v>
      </c>
      <c r="B220" s="81"/>
      <c r="C220" s="69" t="s">
        <v>1233</v>
      </c>
      <c r="D220" s="93">
        <v>21120000</v>
      </c>
      <c r="E220" s="72">
        <f>+D220/$D$388</f>
        <v>5.2517908575115497E-3</v>
      </c>
      <c r="F220" s="66"/>
      <c r="G220" s="255"/>
      <c r="H220" s="255"/>
      <c r="I220" s="255"/>
      <c r="J220" s="255"/>
    </row>
    <row r="221" spans="1:10" s="80" customFormat="1" ht="17.45" customHeight="1" x14ac:dyDescent="0.3">
      <c r="A221" s="81"/>
      <c r="B221" s="81"/>
      <c r="C221" s="399"/>
      <c r="D221" s="93"/>
      <c r="E221" s="72"/>
      <c r="F221" s="66"/>
      <c r="G221" s="79"/>
      <c r="I221" s="79"/>
      <c r="J221" s="79"/>
    </row>
    <row r="222" spans="1:10" s="80" customFormat="1" ht="33" x14ac:dyDescent="0.3">
      <c r="A222" s="92" t="s">
        <v>1288</v>
      </c>
      <c r="B222" s="92"/>
      <c r="C222" s="458" t="s">
        <v>1289</v>
      </c>
      <c r="D222" s="91">
        <f>+D223</f>
        <v>0</v>
      </c>
      <c r="E222" s="77">
        <f>+D222/$D$388</f>
        <v>0</v>
      </c>
      <c r="F222" s="66"/>
      <c r="G222" s="79"/>
      <c r="I222" s="79"/>
      <c r="J222" s="79"/>
    </row>
    <row r="223" spans="1:10" s="80" customFormat="1" ht="17.45" customHeight="1" x14ac:dyDescent="0.3">
      <c r="A223" s="92" t="s">
        <v>1290</v>
      </c>
      <c r="B223" s="92"/>
      <c r="C223" s="75" t="s">
        <v>1230</v>
      </c>
      <c r="D223" s="91">
        <f>+D224</f>
        <v>0</v>
      </c>
      <c r="E223" s="77">
        <f>+D223/$D$388</f>
        <v>0</v>
      </c>
      <c r="F223" s="66"/>
      <c r="G223" s="79"/>
      <c r="I223" s="79"/>
      <c r="J223" s="79"/>
    </row>
    <row r="224" spans="1:10" s="80" customFormat="1" ht="17.45" customHeight="1" x14ac:dyDescent="0.3">
      <c r="A224" s="92" t="s">
        <v>1291</v>
      </c>
      <c r="B224" s="92"/>
      <c r="C224" s="75" t="s">
        <v>788</v>
      </c>
      <c r="D224" s="91">
        <f>+D225</f>
        <v>0</v>
      </c>
      <c r="E224" s="77">
        <f>+D224/$D$388</f>
        <v>0</v>
      </c>
      <c r="F224" s="66"/>
      <c r="G224" s="79"/>
      <c r="I224" s="79"/>
      <c r="J224" s="79"/>
    </row>
    <row r="225" spans="1:10" s="80" customFormat="1" ht="17.45" customHeight="1" x14ac:dyDescent="0.3">
      <c r="A225" s="81" t="s">
        <v>1292</v>
      </c>
      <c r="B225" s="81"/>
      <c r="C225" s="69" t="s">
        <v>1233</v>
      </c>
      <c r="D225" s="93">
        <v>0</v>
      </c>
      <c r="E225" s="72">
        <f>+D225/$D$388</f>
        <v>0</v>
      </c>
      <c r="F225" s="66"/>
      <c r="G225" s="79"/>
      <c r="I225" s="79"/>
      <c r="J225" s="79"/>
    </row>
    <row r="226" spans="1:10" s="80" customFormat="1" ht="17.45" customHeight="1" x14ac:dyDescent="0.3">
      <c r="A226" s="81"/>
      <c r="B226" s="81"/>
      <c r="C226" s="399"/>
      <c r="D226" s="93"/>
      <c r="E226" s="72"/>
      <c r="F226" s="66"/>
      <c r="G226" s="79"/>
      <c r="I226" s="79"/>
      <c r="J226" s="79"/>
    </row>
    <row r="227" spans="1:10" s="80" customFormat="1" x14ac:dyDescent="0.3">
      <c r="A227" s="81"/>
      <c r="B227" s="81"/>
      <c r="C227" s="399"/>
      <c r="D227" s="93"/>
      <c r="E227" s="72"/>
      <c r="F227" s="66"/>
      <c r="G227" s="79"/>
      <c r="H227" s="80" t="s">
        <v>1293</v>
      </c>
      <c r="I227" s="80" t="s">
        <v>1294</v>
      </c>
      <c r="J227" s="79"/>
    </row>
    <row r="228" spans="1:10" s="80" customFormat="1" ht="17.45" customHeight="1" x14ac:dyDescent="0.3">
      <c r="A228" s="73" t="s">
        <v>1295</v>
      </c>
      <c r="B228" s="74"/>
      <c r="C228" s="94" t="s">
        <v>1296</v>
      </c>
      <c r="D228" s="76">
        <f>+D229+D236+D289+D297+D302+D309+D323+D335+D365</f>
        <v>170801476.95476234</v>
      </c>
      <c r="E228" s="77">
        <f t="shared" ref="E228:E233" si="8">+D228/$D$388</f>
        <v>4.247223651138686E-2</v>
      </c>
      <c r="F228" s="66"/>
      <c r="G228" s="79">
        <f>+'[3]DETALLE PROG. III'!$D$228</f>
        <v>271358014.35476232</v>
      </c>
      <c r="J228" s="79"/>
    </row>
    <row r="229" spans="1:10" s="80" customFormat="1" ht="17.45" customHeight="1" x14ac:dyDescent="0.3">
      <c r="A229" s="73" t="s">
        <v>1297</v>
      </c>
      <c r="B229" s="74"/>
      <c r="C229" s="86" t="s">
        <v>1298</v>
      </c>
      <c r="D229" s="76">
        <f>+D230</f>
        <v>10700000</v>
      </c>
      <c r="E229" s="77">
        <f t="shared" si="8"/>
        <v>2.6607084363339762E-3</v>
      </c>
      <c r="F229" s="66"/>
      <c r="G229" s="79">
        <f>+G228-D228</f>
        <v>100556537.39999998</v>
      </c>
      <c r="J229" s="79"/>
    </row>
    <row r="230" spans="1:10" s="80" customFormat="1" x14ac:dyDescent="0.3">
      <c r="A230" s="73" t="s">
        <v>1299</v>
      </c>
      <c r="B230" s="74"/>
      <c r="C230" s="73" t="s">
        <v>191</v>
      </c>
      <c r="D230" s="76">
        <f>+D231</f>
        <v>10700000</v>
      </c>
      <c r="E230" s="77">
        <f t="shared" si="8"/>
        <v>2.6607084363339762E-3</v>
      </c>
      <c r="F230" s="66"/>
      <c r="G230" s="80">
        <f>+[4]Hoja2!$H$124</f>
        <v>109236537.4012</v>
      </c>
      <c r="H230" s="80">
        <v>19400000</v>
      </c>
      <c r="I230" s="79">
        <f>+D230-H230</f>
        <v>-8700000</v>
      </c>
      <c r="J230" s="79"/>
    </row>
    <row r="231" spans="1:10" s="80" customFormat="1" ht="17.45" customHeight="1" x14ac:dyDescent="0.3">
      <c r="A231" s="73" t="s">
        <v>1300</v>
      </c>
      <c r="B231" s="74"/>
      <c r="C231" s="75" t="s">
        <v>511</v>
      </c>
      <c r="D231" s="76">
        <f>SUM(D232:D233)</f>
        <v>10700000</v>
      </c>
      <c r="E231" s="77">
        <f t="shared" si="8"/>
        <v>2.6607084363339762E-3</v>
      </c>
      <c r="F231" s="66"/>
      <c r="G231" s="79">
        <f>+G229-G230</f>
        <v>-8680000.0012000203</v>
      </c>
      <c r="I231" s="79"/>
      <c r="J231" s="79"/>
    </row>
    <row r="232" spans="1:10" s="80" customFormat="1" x14ac:dyDescent="0.3">
      <c r="A232" s="83" t="s">
        <v>1301</v>
      </c>
      <c r="B232" s="84"/>
      <c r="C232" s="69" t="s">
        <v>1114</v>
      </c>
      <c r="D232" s="773">
        <v>3500000</v>
      </c>
      <c r="E232" s="72">
        <f t="shared" si="8"/>
        <v>8.7032518945503903E-4</v>
      </c>
      <c r="F232" s="66"/>
      <c r="G232" s="79"/>
      <c r="I232" s="79"/>
      <c r="J232" s="79"/>
    </row>
    <row r="233" spans="1:10" s="80" customFormat="1" x14ac:dyDescent="0.3">
      <c r="A233" s="83" t="s">
        <v>1302</v>
      </c>
      <c r="B233" s="84"/>
      <c r="C233" s="69" t="s">
        <v>519</v>
      </c>
      <c r="D233" s="773">
        <v>7200000</v>
      </c>
      <c r="E233" s="72">
        <f t="shared" si="8"/>
        <v>1.7903832468789374E-3</v>
      </c>
      <c r="F233" s="66"/>
      <c r="G233" s="79"/>
      <c r="I233" s="79"/>
      <c r="J233" s="79"/>
    </row>
    <row r="234" spans="1:10" s="80" customFormat="1" x14ac:dyDescent="0.3">
      <c r="A234" s="83"/>
      <c r="B234" s="84"/>
      <c r="C234" s="83" t="s">
        <v>1303</v>
      </c>
      <c r="D234" s="71"/>
      <c r="E234" s="72"/>
      <c r="F234" s="66"/>
      <c r="G234" s="79"/>
      <c r="I234" s="79"/>
      <c r="J234" s="79"/>
    </row>
    <row r="235" spans="1:10" s="80" customFormat="1" x14ac:dyDescent="0.3">
      <c r="A235" s="83"/>
      <c r="B235" s="84"/>
      <c r="C235" s="83"/>
      <c r="D235" s="71"/>
      <c r="E235" s="72"/>
      <c r="F235" s="66"/>
      <c r="G235" s="79"/>
      <c r="I235" s="79"/>
      <c r="J235" s="79"/>
    </row>
    <row r="236" spans="1:10" s="80" customFormat="1" ht="49.5" x14ac:dyDescent="0.3">
      <c r="A236" s="73" t="s">
        <v>1304</v>
      </c>
      <c r="B236" s="74"/>
      <c r="C236" s="95" t="s">
        <v>1305</v>
      </c>
      <c r="D236" s="76">
        <f>+D237+D254+D273+D285</f>
        <v>50600000.004762329</v>
      </c>
      <c r="E236" s="77">
        <f t="shared" ref="E236:E261" si="9">+D236/$D$388</f>
        <v>1.2582415597305642E-2</v>
      </c>
      <c r="F236" s="66"/>
      <c r="G236" s="79">
        <f>+INGRESOS!C49</f>
        <v>506000000</v>
      </c>
      <c r="H236" s="80">
        <v>58200000</v>
      </c>
      <c r="I236" s="79"/>
      <c r="J236" s="79"/>
    </row>
    <row r="237" spans="1:10" s="80" customFormat="1" ht="17.45" customHeight="1" x14ac:dyDescent="0.3">
      <c r="A237" s="73" t="s">
        <v>1306</v>
      </c>
      <c r="B237" s="74"/>
      <c r="C237" s="73" t="s">
        <v>190</v>
      </c>
      <c r="D237" s="89">
        <f>+D238+D240+D242+D247+D250</f>
        <v>26491109.458453327</v>
      </c>
      <c r="E237" s="77">
        <f t="shared" si="9"/>
        <v>6.5873942452293046E-3</v>
      </c>
      <c r="F237" s="66"/>
      <c r="G237" s="79">
        <f>+G236*10%</f>
        <v>50600000</v>
      </c>
      <c r="I237" s="79"/>
      <c r="J237" s="79"/>
    </row>
    <row r="238" spans="1:10" s="80" customFormat="1" ht="17.45" customHeight="1" x14ac:dyDescent="0.3">
      <c r="A238" s="73" t="s">
        <v>1307</v>
      </c>
      <c r="B238" s="74"/>
      <c r="C238" s="75" t="s">
        <v>404</v>
      </c>
      <c r="D238" s="89">
        <f>SUM(D239:D239)</f>
        <v>19104255.806748003</v>
      </c>
      <c r="E238" s="77">
        <f t="shared" si="9"/>
        <v>4.750547158401567E-3</v>
      </c>
      <c r="F238" s="66"/>
      <c r="G238" s="79">
        <f>+G237-D236</f>
        <v>-4.7623291611671448E-3</v>
      </c>
      <c r="I238" s="79"/>
      <c r="J238" s="79"/>
    </row>
    <row r="239" spans="1:10" s="80" customFormat="1" ht="17.45" customHeight="1" x14ac:dyDescent="0.3">
      <c r="A239" s="83" t="s">
        <v>1308</v>
      </c>
      <c r="B239" s="84"/>
      <c r="C239" s="83" t="s">
        <v>1062</v>
      </c>
      <c r="D239" s="66">
        <f>+[5]UTIL.BASURA!$Z$15</f>
        <v>19104255.806748003</v>
      </c>
      <c r="E239" s="72">
        <f t="shared" si="9"/>
        <v>4.750547158401567E-3</v>
      </c>
      <c r="F239" s="66"/>
      <c r="G239" s="79">
        <v>1500000</v>
      </c>
      <c r="H239" s="79"/>
      <c r="I239" s="79"/>
      <c r="J239" s="79"/>
    </row>
    <row r="240" spans="1:10" s="80" customFormat="1" ht="17.45" customHeight="1" x14ac:dyDescent="0.3">
      <c r="A240" s="73" t="s">
        <v>1309</v>
      </c>
      <c r="B240" s="74"/>
      <c r="C240" s="73" t="s">
        <v>416</v>
      </c>
      <c r="D240" s="89">
        <f>SUM(D241:D241)</f>
        <v>0</v>
      </c>
      <c r="E240" s="77">
        <f t="shared" si="9"/>
        <v>0</v>
      </c>
      <c r="F240" s="66"/>
      <c r="G240" s="79"/>
      <c r="I240" s="79"/>
      <c r="J240" s="79"/>
    </row>
    <row r="241" spans="1:10" s="80" customFormat="1" ht="17.45" customHeight="1" x14ac:dyDescent="0.3">
      <c r="A241" s="83" t="s">
        <v>1310</v>
      </c>
      <c r="B241" s="84"/>
      <c r="C241" s="83" t="s">
        <v>1070</v>
      </c>
      <c r="D241" s="66">
        <v>0</v>
      </c>
      <c r="E241" s="72">
        <f t="shared" si="9"/>
        <v>0</v>
      </c>
      <c r="F241" s="66"/>
      <c r="G241" s="79">
        <f>582000000*10%</f>
        <v>58200000</v>
      </c>
      <c r="I241" s="79"/>
      <c r="J241" s="79"/>
    </row>
    <row r="242" spans="1:10" s="80" customFormat="1" ht="17.45" customHeight="1" x14ac:dyDescent="0.3">
      <c r="A242" s="73" t="s">
        <v>1311</v>
      </c>
      <c r="B242" s="74"/>
      <c r="C242" s="75" t="s">
        <v>428</v>
      </c>
      <c r="D242" s="89">
        <f>SUM(D243:D246)</f>
        <v>3316021.2016562847</v>
      </c>
      <c r="E242" s="77">
        <f t="shared" si="9"/>
        <v>8.2457622301955198E-4</v>
      </c>
      <c r="F242" s="66"/>
      <c r="G242" s="79">
        <f>+G241-D236</f>
        <v>7599999.9952376708</v>
      </c>
      <c r="I242" s="79"/>
      <c r="J242" s="79"/>
    </row>
    <row r="243" spans="1:10" s="80" customFormat="1" ht="17.45" customHeight="1" x14ac:dyDescent="0.3">
      <c r="A243" s="83" t="s">
        <v>1312</v>
      </c>
      <c r="B243" s="84"/>
      <c r="C243" s="69" t="s">
        <v>1073</v>
      </c>
      <c r="D243" s="66">
        <f>+[5]UTIL.BASURA!$Z$19</f>
        <v>0</v>
      </c>
      <c r="E243" s="72">
        <f t="shared" si="9"/>
        <v>0</v>
      </c>
      <c r="F243" s="66"/>
      <c r="G243" s="79"/>
      <c r="I243" s="79"/>
      <c r="J243" s="79"/>
    </row>
    <row r="244" spans="1:10" s="80" customFormat="1" ht="17.45" customHeight="1" x14ac:dyDescent="0.3">
      <c r="A244" s="83" t="s">
        <v>1313</v>
      </c>
      <c r="B244" s="84"/>
      <c r="C244" s="69" t="s">
        <v>432</v>
      </c>
      <c r="D244" s="66">
        <v>0</v>
      </c>
      <c r="E244" s="72">
        <f t="shared" si="9"/>
        <v>0</v>
      </c>
      <c r="F244" s="66"/>
      <c r="G244" s="79"/>
      <c r="I244" s="79"/>
      <c r="J244" s="79"/>
    </row>
    <row r="245" spans="1:10" s="80" customFormat="1" ht="17.45" customHeight="1" x14ac:dyDescent="0.3">
      <c r="A245" s="83" t="s">
        <v>1314</v>
      </c>
      <c r="B245" s="84"/>
      <c r="C245" s="83" t="s">
        <v>434</v>
      </c>
      <c r="D245" s="66">
        <f>+($D$239+$D$241+$D$243+$D$244+D246)/12</f>
        <v>1724636.6929541759</v>
      </c>
      <c r="E245" s="72">
        <f t="shared" si="9"/>
        <v>4.2885564472470143E-4</v>
      </c>
      <c r="F245" s="66"/>
      <c r="G245" s="79">
        <f>+D237+D256+D257+D261+D264+D272+D282</f>
        <v>32505019.564762332</v>
      </c>
      <c r="I245" s="79"/>
      <c r="J245" s="79"/>
    </row>
    <row r="246" spans="1:10" s="80" customFormat="1" ht="17.45" customHeight="1" x14ac:dyDescent="0.3">
      <c r="A246" s="83" t="s">
        <v>1315</v>
      </c>
      <c r="B246" s="84"/>
      <c r="C246" s="83" t="s">
        <v>1077</v>
      </c>
      <c r="D246" s="66">
        <f>+($D$239+$D$241+$D$243+$D$244)*8.33%</f>
        <v>1591384.5087021086</v>
      </c>
      <c r="E246" s="72">
        <f t="shared" si="9"/>
        <v>3.9572057829485055E-4</v>
      </c>
      <c r="F246" s="66"/>
      <c r="G246" s="79">
        <v>18094980.440000001</v>
      </c>
      <c r="I246" s="79"/>
      <c r="J246" s="79"/>
    </row>
    <row r="247" spans="1:10" s="80" customFormat="1" ht="17.45" customHeight="1" x14ac:dyDescent="0.3">
      <c r="A247" s="73" t="s">
        <v>1316</v>
      </c>
      <c r="B247" s="74"/>
      <c r="C247" s="75" t="s">
        <v>446</v>
      </c>
      <c r="D247" s="76">
        <f>SUM(D248:D249)</f>
        <v>2017824.9307563857</v>
      </c>
      <c r="E247" s="77">
        <f t="shared" si="9"/>
        <v>5.0176110432790068E-4</v>
      </c>
      <c r="F247" s="66"/>
      <c r="G247" s="79">
        <f>SUM(G245:G246)</f>
        <v>50600000.004762337</v>
      </c>
      <c r="I247" s="79"/>
      <c r="J247" s="79"/>
    </row>
    <row r="248" spans="1:10" s="80" customFormat="1" ht="17.45" customHeight="1" x14ac:dyDescent="0.3">
      <c r="A248" s="83" t="s">
        <v>1317</v>
      </c>
      <c r="B248" s="84"/>
      <c r="C248" s="69" t="s">
        <v>1080</v>
      </c>
      <c r="D248" s="66">
        <f>+($D$239+$D$241+$D$243+$D$244+D246)*9.25%</f>
        <v>1914346.7291791351</v>
      </c>
      <c r="E248" s="72">
        <f t="shared" si="9"/>
        <v>4.7602976564441857E-4</v>
      </c>
      <c r="F248" s="66"/>
      <c r="G248" s="79"/>
      <c r="I248" s="79"/>
      <c r="J248" s="79"/>
    </row>
    <row r="249" spans="1:10" s="80" customFormat="1" ht="17.45" customHeight="1" x14ac:dyDescent="0.3">
      <c r="A249" s="83" t="s">
        <v>1318</v>
      </c>
      <c r="B249" s="84"/>
      <c r="C249" s="69" t="s">
        <v>1082</v>
      </c>
      <c r="D249" s="66">
        <f>+($D$239+$D$241+$D$243+$D$244+D246)*0.5%</f>
        <v>103478.20157725055</v>
      </c>
      <c r="E249" s="72">
        <f t="shared" si="9"/>
        <v>2.5731338683482086E-5</v>
      </c>
      <c r="F249" s="66"/>
      <c r="G249" s="79"/>
      <c r="I249" s="79"/>
      <c r="J249" s="79"/>
    </row>
    <row r="250" spans="1:10" s="80" customFormat="1" ht="17.45" customHeight="1" x14ac:dyDescent="0.3">
      <c r="A250" s="73" t="s">
        <v>1319</v>
      </c>
      <c r="B250" s="74"/>
      <c r="C250" s="73" t="s">
        <v>458</v>
      </c>
      <c r="D250" s="76">
        <f>SUM(D251:D253)</f>
        <v>2053007.5192926507</v>
      </c>
      <c r="E250" s="77">
        <f t="shared" si="9"/>
        <v>5.1050975948028457E-4</v>
      </c>
      <c r="F250" s="66"/>
      <c r="G250" s="79"/>
      <c r="I250" s="79"/>
      <c r="J250" s="79"/>
    </row>
    <row r="251" spans="1:10" s="80" customFormat="1" ht="17.45" customHeight="1" x14ac:dyDescent="0.3">
      <c r="A251" s="83" t="s">
        <v>1320</v>
      </c>
      <c r="B251" s="84"/>
      <c r="C251" s="69" t="s">
        <v>1085</v>
      </c>
      <c r="D251" s="66">
        <f>+($D$239+$D$241+$D$243+$D$244+D246)*5.42%</f>
        <v>1121703.7050973959</v>
      </c>
      <c r="E251" s="72">
        <f t="shared" si="9"/>
        <v>2.7892771132894577E-4</v>
      </c>
      <c r="F251" s="66"/>
      <c r="G251" s="79"/>
      <c r="I251" s="79"/>
      <c r="J251" s="79"/>
    </row>
    <row r="252" spans="1:10" s="80" customFormat="1" x14ac:dyDescent="0.3">
      <c r="A252" s="83" t="s">
        <v>1321</v>
      </c>
      <c r="B252" s="84"/>
      <c r="C252" s="69" t="s">
        <v>1087</v>
      </c>
      <c r="D252" s="66">
        <f>+($D$239+$D$241+$D$243+$D$244+D246)*3%</f>
        <v>620869.20946350321</v>
      </c>
      <c r="E252" s="72">
        <f t="shared" si="9"/>
        <v>1.5438803210089249E-4</v>
      </c>
      <c r="F252" s="66"/>
      <c r="G252" s="79"/>
      <c r="I252" s="79"/>
      <c r="J252" s="79"/>
    </row>
    <row r="253" spans="1:10" s="80" customFormat="1" x14ac:dyDescent="0.3">
      <c r="A253" s="83" t="s">
        <v>1322</v>
      </c>
      <c r="B253" s="84"/>
      <c r="C253" s="69" t="s">
        <v>1089</v>
      </c>
      <c r="D253" s="66">
        <f>+($D$239+$D$241+$D$243+$D$244+D246)*1.5%</f>
        <v>310434.60473175161</v>
      </c>
      <c r="E253" s="72">
        <f t="shared" si="9"/>
        <v>7.7194016050446243E-5</v>
      </c>
      <c r="F253" s="66"/>
      <c r="G253" s="79"/>
      <c r="I253" s="79"/>
      <c r="J253" s="79"/>
    </row>
    <row r="254" spans="1:10" x14ac:dyDescent="0.3">
      <c r="A254" s="73" t="s">
        <v>1323</v>
      </c>
      <c r="B254" s="74"/>
      <c r="C254" s="75" t="s">
        <v>191</v>
      </c>
      <c r="D254" s="76">
        <f>+D255+D259+D263+D267+D269+D271</f>
        <v>16308890.546309002</v>
      </c>
      <c r="E254" s="77">
        <f t="shared" si="9"/>
        <v>4.0554395012908214E-3</v>
      </c>
      <c r="H254" s="67"/>
    </row>
    <row r="255" spans="1:10" x14ac:dyDescent="0.3">
      <c r="A255" s="73" t="s">
        <v>1324</v>
      </c>
      <c r="B255" s="74"/>
      <c r="C255" s="75" t="s">
        <v>495</v>
      </c>
      <c r="D255" s="76">
        <f>SUM(D256:D258)</f>
        <v>1000000</v>
      </c>
      <c r="E255" s="77">
        <f t="shared" si="9"/>
        <v>2.4866433984429686E-4</v>
      </c>
      <c r="H255" s="67"/>
    </row>
    <row r="256" spans="1:10" x14ac:dyDescent="0.3">
      <c r="A256" s="83" t="s">
        <v>1325</v>
      </c>
      <c r="B256" s="70"/>
      <c r="C256" s="69" t="s">
        <v>1105</v>
      </c>
      <c r="D256" s="71">
        <v>500000</v>
      </c>
      <c r="E256" s="72">
        <f t="shared" si="9"/>
        <v>1.2433216992214843E-4</v>
      </c>
    </row>
    <row r="257" spans="1:5" x14ac:dyDescent="0.3">
      <c r="A257" s="83" t="s">
        <v>1326</v>
      </c>
      <c r="B257" s="70"/>
      <c r="C257" s="69" t="s">
        <v>499</v>
      </c>
      <c r="D257" s="71">
        <v>500000</v>
      </c>
      <c r="E257" s="72">
        <f t="shared" si="9"/>
        <v>1.2433216992214843E-4</v>
      </c>
    </row>
    <row r="258" spans="1:5" x14ac:dyDescent="0.3">
      <c r="A258" s="83" t="s">
        <v>1327</v>
      </c>
      <c r="B258" s="84"/>
      <c r="C258" s="69" t="s">
        <v>501</v>
      </c>
      <c r="D258" s="71">
        <v>0</v>
      </c>
      <c r="E258" s="72">
        <f t="shared" si="9"/>
        <v>0</v>
      </c>
    </row>
    <row r="259" spans="1:5" x14ac:dyDescent="0.3">
      <c r="A259" s="73" t="s">
        <v>1328</v>
      </c>
      <c r="B259" s="84"/>
      <c r="C259" s="75" t="s">
        <v>511</v>
      </c>
      <c r="D259" s="76">
        <f>SUM(D260:D261)</f>
        <v>9644980.4399999995</v>
      </c>
      <c r="E259" s="77">
        <f t="shared" si="9"/>
        <v>2.3983626939237555E-3</v>
      </c>
    </row>
    <row r="260" spans="1:5" x14ac:dyDescent="0.3">
      <c r="A260" s="83" t="s">
        <v>1329</v>
      </c>
      <c r="B260" s="84"/>
      <c r="C260" s="69" t="s">
        <v>1330</v>
      </c>
      <c r="D260" s="774">
        <v>9544980.4399999995</v>
      </c>
      <c r="E260" s="72">
        <f t="shared" si="9"/>
        <v>2.3734962599393258E-3</v>
      </c>
    </row>
    <row r="261" spans="1:5" x14ac:dyDescent="0.3">
      <c r="A261" s="83" t="s">
        <v>1331</v>
      </c>
      <c r="B261" s="84"/>
      <c r="C261" s="69" t="s">
        <v>1119</v>
      </c>
      <c r="D261" s="71">
        <f>SUM(D262:D262)</f>
        <v>100000</v>
      </c>
      <c r="E261" s="72">
        <f t="shared" si="9"/>
        <v>2.4866433984429684E-5</v>
      </c>
    </row>
    <row r="262" spans="1:5" x14ac:dyDescent="0.3">
      <c r="A262" s="83"/>
      <c r="B262" s="84"/>
      <c r="C262" s="681" t="s">
        <v>1332</v>
      </c>
      <c r="D262" s="161">
        <v>100000</v>
      </c>
    </row>
    <row r="263" spans="1:5" x14ac:dyDescent="0.3">
      <c r="A263" s="75" t="s">
        <v>1333</v>
      </c>
      <c r="B263" s="78"/>
      <c r="C263" s="75" t="s">
        <v>537</v>
      </c>
      <c r="D263" s="76">
        <f>+D264</f>
        <v>3413910.1063090023</v>
      </c>
      <c r="E263" s="77">
        <f>+D263/$D$388</f>
        <v>8.4891770287310133E-4</v>
      </c>
    </row>
    <row r="264" spans="1:5" x14ac:dyDescent="0.3">
      <c r="A264" s="69" t="s">
        <v>1334</v>
      </c>
      <c r="B264" s="70"/>
      <c r="C264" s="69" t="s">
        <v>1132</v>
      </c>
      <c r="D264" s="71">
        <f>SUM(D265:D266)</f>
        <v>3413910.1063090023</v>
      </c>
      <c r="E264" s="72">
        <f>+D264/$D$388</f>
        <v>8.4891770287310133E-4</v>
      </c>
    </row>
    <row r="265" spans="1:5" x14ac:dyDescent="0.3">
      <c r="A265" s="69"/>
      <c r="B265" s="87" t="s">
        <v>200</v>
      </c>
      <c r="C265" s="286" t="s">
        <v>1134</v>
      </c>
      <c r="D265" s="742">
        <f>+($D$2732+D240+$D$239+$D$243+$D$244+$D$246)*2%-2.7</f>
        <v>413910.10630900221</v>
      </c>
    </row>
    <row r="266" spans="1:5" x14ac:dyDescent="0.3">
      <c r="A266" s="69"/>
      <c r="B266" s="87" t="s">
        <v>208</v>
      </c>
      <c r="C266" s="286" t="s">
        <v>1136</v>
      </c>
      <c r="D266" s="742">
        <v>3000000</v>
      </c>
      <c r="E266" s="72">
        <f t="shared" ref="E266:E287" si="10">+D266/$D$388</f>
        <v>7.4599301953289052E-4</v>
      </c>
    </row>
    <row r="267" spans="1:5" x14ac:dyDescent="0.3">
      <c r="A267" s="73" t="s">
        <v>1335</v>
      </c>
      <c r="B267" s="84"/>
      <c r="C267" s="75" t="s">
        <v>545</v>
      </c>
      <c r="D267" s="76">
        <f>+D268</f>
        <v>0</v>
      </c>
      <c r="E267" s="77">
        <f t="shared" si="10"/>
        <v>0</v>
      </c>
    </row>
    <row r="268" spans="1:5" ht="21" customHeight="1" x14ac:dyDescent="0.3">
      <c r="A268" s="83" t="s">
        <v>1336</v>
      </c>
      <c r="B268" s="84"/>
      <c r="C268" s="69" t="s">
        <v>1337</v>
      </c>
      <c r="D268" s="71">
        <v>0</v>
      </c>
      <c r="E268" s="72">
        <f t="shared" si="10"/>
        <v>0</v>
      </c>
    </row>
    <row r="269" spans="1:5" x14ac:dyDescent="0.3">
      <c r="A269" s="73" t="s">
        <v>1338</v>
      </c>
      <c r="B269" s="74"/>
      <c r="C269" s="73" t="s">
        <v>553</v>
      </c>
      <c r="D269" s="89">
        <f>+D270</f>
        <v>1250000</v>
      </c>
      <c r="E269" s="77">
        <f t="shared" si="10"/>
        <v>3.1083042480537106E-4</v>
      </c>
    </row>
    <row r="270" spans="1:5" x14ac:dyDescent="0.3">
      <c r="A270" s="83" t="s">
        <v>1339</v>
      </c>
      <c r="B270" s="84"/>
      <c r="C270" s="69" t="s">
        <v>563</v>
      </c>
      <c r="D270" s="773">
        <v>1250000</v>
      </c>
      <c r="E270" s="72">
        <f t="shared" si="10"/>
        <v>3.1083042480537106E-4</v>
      </c>
    </row>
    <row r="271" spans="1:5" x14ac:dyDescent="0.3">
      <c r="A271" s="73" t="s">
        <v>1340</v>
      </c>
      <c r="B271" s="74"/>
      <c r="C271" s="73" t="s">
        <v>730</v>
      </c>
      <c r="D271" s="89">
        <f>+D272</f>
        <v>1000000</v>
      </c>
      <c r="E271" s="77">
        <f t="shared" si="10"/>
        <v>2.4866433984429686E-4</v>
      </c>
    </row>
    <row r="272" spans="1:5" x14ac:dyDescent="0.3">
      <c r="A272" s="83" t="s">
        <v>1341</v>
      </c>
      <c r="B272" s="84"/>
      <c r="C272" s="69" t="s">
        <v>738</v>
      </c>
      <c r="D272" s="66">
        <v>1000000</v>
      </c>
      <c r="E272" s="72">
        <f t="shared" si="10"/>
        <v>2.4866433984429686E-4</v>
      </c>
    </row>
    <row r="273" spans="1:9" ht="32.25" customHeight="1" x14ac:dyDescent="0.3">
      <c r="A273" s="73" t="s">
        <v>1342</v>
      </c>
      <c r="B273" s="74"/>
      <c r="C273" s="75" t="s">
        <v>192</v>
      </c>
      <c r="D273" s="76">
        <f>+D274+D276+D278+D280</f>
        <v>7800000</v>
      </c>
      <c r="E273" s="77">
        <f t="shared" si="10"/>
        <v>1.9395818507855155E-3</v>
      </c>
    </row>
    <row r="274" spans="1:9" x14ac:dyDescent="0.3">
      <c r="A274" s="73" t="s">
        <v>1343</v>
      </c>
      <c r="B274" s="74"/>
      <c r="C274" s="75" t="s">
        <v>587</v>
      </c>
      <c r="D274" s="89">
        <f>+D275</f>
        <v>6000000</v>
      </c>
      <c r="E274" s="77">
        <f t="shared" si="10"/>
        <v>1.491986039065781E-3</v>
      </c>
    </row>
    <row r="275" spans="1:9" x14ac:dyDescent="0.3">
      <c r="A275" s="83" t="s">
        <v>1344</v>
      </c>
      <c r="B275" s="84"/>
      <c r="C275" s="83" t="s">
        <v>1158</v>
      </c>
      <c r="D275" s="773">
        <v>6000000</v>
      </c>
      <c r="E275" s="72">
        <f t="shared" si="10"/>
        <v>1.491986039065781E-3</v>
      </c>
      <c r="G275" s="387"/>
    </row>
    <row r="276" spans="1:9" x14ac:dyDescent="0.3">
      <c r="A276" s="73" t="s">
        <v>1345</v>
      </c>
      <c r="B276" s="74"/>
      <c r="C276" s="298" t="s">
        <v>599</v>
      </c>
      <c r="D276" s="89">
        <f>+D277</f>
        <v>0</v>
      </c>
      <c r="E276" s="77">
        <f t="shared" si="10"/>
        <v>0</v>
      </c>
    </row>
    <row r="277" spans="1:9" x14ac:dyDescent="0.3">
      <c r="A277" s="83" t="s">
        <v>1346</v>
      </c>
      <c r="B277" s="84"/>
      <c r="C277" s="83" t="s">
        <v>605</v>
      </c>
      <c r="D277" s="762">
        <v>0</v>
      </c>
      <c r="E277" s="72">
        <f t="shared" si="10"/>
        <v>0</v>
      </c>
    </row>
    <row r="278" spans="1:9" x14ac:dyDescent="0.3">
      <c r="A278" s="73" t="s">
        <v>1347</v>
      </c>
      <c r="B278" s="74"/>
      <c r="C278" s="298" t="s">
        <v>625</v>
      </c>
      <c r="D278" s="89">
        <f>+D279</f>
        <v>1300000</v>
      </c>
      <c r="E278" s="77">
        <f t="shared" si="10"/>
        <v>3.232636417975859E-4</v>
      </c>
    </row>
    <row r="279" spans="1:9" x14ac:dyDescent="0.3">
      <c r="A279" s="83" t="s">
        <v>1348</v>
      </c>
      <c r="B279" s="84"/>
      <c r="C279" s="83" t="s">
        <v>629</v>
      </c>
      <c r="D279" s="773">
        <v>1300000</v>
      </c>
      <c r="E279" s="72">
        <f t="shared" si="10"/>
        <v>3.232636417975859E-4</v>
      </c>
    </row>
    <row r="280" spans="1:9" x14ac:dyDescent="0.3">
      <c r="A280" s="73" t="s">
        <v>1349</v>
      </c>
      <c r="B280" s="84"/>
      <c r="C280" s="75" t="s">
        <v>641</v>
      </c>
      <c r="D280" s="76">
        <f>SUM(D281:D284)</f>
        <v>500000</v>
      </c>
      <c r="E280" s="77">
        <f t="shared" si="10"/>
        <v>1.2433216992214843E-4</v>
      </c>
    </row>
    <row r="281" spans="1:9" x14ac:dyDescent="0.3">
      <c r="A281" s="83" t="s">
        <v>1350</v>
      </c>
      <c r="B281" s="84"/>
      <c r="C281" s="69" t="s">
        <v>647</v>
      </c>
      <c r="D281" s="71">
        <v>0</v>
      </c>
      <c r="E281" s="72">
        <f t="shared" si="10"/>
        <v>0</v>
      </c>
    </row>
    <row r="282" spans="1:9" x14ac:dyDescent="0.3">
      <c r="A282" s="83" t="s">
        <v>1351</v>
      </c>
      <c r="B282" s="84"/>
      <c r="C282" s="69" t="s">
        <v>1180</v>
      </c>
      <c r="D282" s="71">
        <v>500000</v>
      </c>
      <c r="E282" s="72">
        <f t="shared" si="10"/>
        <v>1.2433216992214843E-4</v>
      </c>
    </row>
    <row r="283" spans="1:9" x14ac:dyDescent="0.3">
      <c r="A283" s="83" t="s">
        <v>1352</v>
      </c>
      <c r="B283" s="84"/>
      <c r="C283" s="69" t="s">
        <v>651</v>
      </c>
      <c r="D283" s="71">
        <v>0</v>
      </c>
      <c r="E283" s="72">
        <f t="shared" si="10"/>
        <v>0</v>
      </c>
      <c r="H283" s="256"/>
    </row>
    <row r="284" spans="1:9" x14ac:dyDescent="0.3">
      <c r="A284" s="83" t="s">
        <v>1353</v>
      </c>
      <c r="B284" s="84"/>
      <c r="C284" s="69" t="s">
        <v>653</v>
      </c>
      <c r="D284" s="71">
        <v>0</v>
      </c>
      <c r="E284" s="72">
        <f t="shared" si="10"/>
        <v>0</v>
      </c>
      <c r="H284" s="256"/>
      <c r="I284" s="255"/>
    </row>
    <row r="285" spans="1:9" x14ac:dyDescent="0.3">
      <c r="A285" s="73" t="s">
        <v>1354</v>
      </c>
      <c r="B285" s="84"/>
      <c r="C285" s="75" t="s">
        <v>194</v>
      </c>
      <c r="D285" s="89">
        <f>+D286</f>
        <v>0</v>
      </c>
      <c r="E285" s="77">
        <f t="shared" si="10"/>
        <v>0</v>
      </c>
      <c r="H285" s="256"/>
      <c r="I285" s="256"/>
    </row>
    <row r="286" spans="1:9" x14ac:dyDescent="0.3">
      <c r="A286" s="73" t="s">
        <v>1355</v>
      </c>
      <c r="B286" s="84"/>
      <c r="C286" s="75" t="s">
        <v>806</v>
      </c>
      <c r="D286" s="89">
        <f>+D287</f>
        <v>0</v>
      </c>
      <c r="E286" s="77">
        <f t="shared" si="10"/>
        <v>0</v>
      </c>
      <c r="G286" s="397"/>
      <c r="H286" s="373"/>
      <c r="I286" s="4"/>
    </row>
    <row r="287" spans="1:9" x14ac:dyDescent="0.3">
      <c r="A287" s="83" t="s">
        <v>1356</v>
      </c>
      <c r="B287" s="84"/>
      <c r="C287" s="69" t="s">
        <v>1205</v>
      </c>
      <c r="D287" s="71">
        <v>0</v>
      </c>
      <c r="E287" s="72">
        <f t="shared" si="10"/>
        <v>0</v>
      </c>
      <c r="G287" s="397"/>
      <c r="H287" s="373"/>
      <c r="I287" s="4"/>
    </row>
    <row r="288" spans="1:9" x14ac:dyDescent="0.3">
      <c r="A288" s="83"/>
      <c r="B288" s="84"/>
      <c r="C288" s="84"/>
      <c r="G288" s="397"/>
      <c r="H288" s="373"/>
      <c r="I288" s="4"/>
    </row>
    <row r="289" spans="1:10" ht="24" customHeight="1" x14ac:dyDescent="0.3">
      <c r="A289" s="73" t="s">
        <v>1357</v>
      </c>
      <c r="B289" s="74"/>
      <c r="C289" s="723" t="s">
        <v>1358</v>
      </c>
      <c r="D289" s="76">
        <f>+D290</f>
        <v>17500000</v>
      </c>
      <c r="E289" s="77">
        <f t="shared" ref="E289:E295" si="11">+D289/$D$388</f>
        <v>4.3516259472751945E-3</v>
      </c>
      <c r="G289" s="397"/>
      <c r="H289" s="373">
        <v>35000000</v>
      </c>
      <c r="I289" s="779">
        <f>+H289-D289</f>
        <v>17500000</v>
      </c>
    </row>
    <row r="290" spans="1:10" x14ac:dyDescent="0.3">
      <c r="A290" s="73" t="s">
        <v>1359</v>
      </c>
      <c r="B290" s="74"/>
      <c r="C290" s="73" t="s">
        <v>191</v>
      </c>
      <c r="D290" s="76">
        <f>+D291</f>
        <v>17500000</v>
      </c>
      <c r="E290" s="77">
        <f t="shared" si="11"/>
        <v>4.3516259472751945E-3</v>
      </c>
      <c r="G290" s="397"/>
      <c r="H290" s="373"/>
      <c r="I290" s="4"/>
    </row>
    <row r="291" spans="1:10" x14ac:dyDescent="0.3">
      <c r="A291" s="73" t="s">
        <v>1360</v>
      </c>
      <c r="B291" s="74"/>
      <c r="C291" s="75" t="s">
        <v>511</v>
      </c>
      <c r="D291" s="76">
        <f>SUM(D292:D295)</f>
        <v>17500000</v>
      </c>
      <c r="E291" s="77">
        <f t="shared" si="11"/>
        <v>4.3516259472751945E-3</v>
      </c>
      <c r="I291" s="68"/>
    </row>
    <row r="292" spans="1:10" x14ac:dyDescent="0.3">
      <c r="A292" s="83" t="s">
        <v>1361</v>
      </c>
      <c r="B292" s="74"/>
      <c r="C292" s="83" t="s">
        <v>1112</v>
      </c>
      <c r="D292" s="66">
        <v>0</v>
      </c>
      <c r="E292" s="72">
        <f t="shared" si="11"/>
        <v>0</v>
      </c>
      <c r="I292" s="68"/>
    </row>
    <row r="293" spans="1:10" x14ac:dyDescent="0.3">
      <c r="A293" s="83" t="s">
        <v>1362</v>
      </c>
      <c r="B293" s="84"/>
      <c r="C293" s="69" t="s">
        <v>1114</v>
      </c>
      <c r="D293" s="773">
        <v>5000000</v>
      </c>
      <c r="E293" s="72">
        <f t="shared" si="11"/>
        <v>1.2433216992214842E-3</v>
      </c>
      <c r="I293" s="79"/>
      <c r="J293" s="79"/>
    </row>
    <row r="294" spans="1:10" x14ac:dyDescent="0.3">
      <c r="A294" s="83" t="s">
        <v>1363</v>
      </c>
      <c r="B294" s="84"/>
      <c r="C294" s="69" t="s">
        <v>519</v>
      </c>
      <c r="D294" s="66">
        <v>0</v>
      </c>
      <c r="E294" s="72">
        <f t="shared" si="11"/>
        <v>0</v>
      </c>
      <c r="I294" s="79"/>
      <c r="J294" s="79"/>
    </row>
    <row r="295" spans="1:10" x14ac:dyDescent="0.3">
      <c r="A295" s="83" t="s">
        <v>1364</v>
      </c>
      <c r="B295" s="84"/>
      <c r="C295" s="69" t="s">
        <v>1119</v>
      </c>
      <c r="D295" s="774">
        <v>12500000</v>
      </c>
      <c r="E295" s="72">
        <f t="shared" si="11"/>
        <v>3.1083042480537105E-3</v>
      </c>
      <c r="I295" s="79"/>
      <c r="J295" s="79"/>
    </row>
    <row r="296" spans="1:10" x14ac:dyDescent="0.3">
      <c r="A296" s="83"/>
      <c r="B296" s="84"/>
      <c r="C296" s="286"/>
    </row>
    <row r="297" spans="1:10" ht="49.5" x14ac:dyDescent="0.3">
      <c r="A297" s="73" t="s">
        <v>1365</v>
      </c>
      <c r="B297" s="74"/>
      <c r="C297" s="95" t="s">
        <v>1366</v>
      </c>
      <c r="D297" s="89">
        <f>+D299</f>
        <v>267400</v>
      </c>
      <c r="E297" s="77">
        <f>+D297/$D$388</f>
        <v>6.6492844474364975E-5</v>
      </c>
    </row>
    <row r="298" spans="1:10" x14ac:dyDescent="0.3">
      <c r="A298" s="73" t="s">
        <v>1367</v>
      </c>
      <c r="B298" s="84"/>
      <c r="C298" s="75" t="s">
        <v>191</v>
      </c>
      <c r="D298" s="76">
        <f>+D299</f>
        <v>267400</v>
      </c>
      <c r="E298" s="77">
        <f>+D298/$D$388</f>
        <v>6.6492844474364975E-5</v>
      </c>
    </row>
    <row r="299" spans="1:10" x14ac:dyDescent="0.3">
      <c r="A299" s="73" t="s">
        <v>1368</v>
      </c>
      <c r="B299" s="84"/>
      <c r="C299" s="75" t="s">
        <v>511</v>
      </c>
      <c r="D299" s="76">
        <f>+D300</f>
        <v>267400</v>
      </c>
      <c r="E299" s="77">
        <f>+D299/$D$388</f>
        <v>6.6492844474364975E-5</v>
      </c>
    </row>
    <row r="300" spans="1:10" x14ac:dyDescent="0.3">
      <c r="A300" s="83" t="s">
        <v>1369</v>
      </c>
      <c r="B300" s="84"/>
      <c r="C300" s="83" t="s">
        <v>1330</v>
      </c>
      <c r="D300" s="71">
        <f>+INGRESOS!C50*10%</f>
        <v>267400</v>
      </c>
      <c r="E300" s="72">
        <f>+D300/$D$388</f>
        <v>6.6492844474364975E-5</v>
      </c>
      <c r="I300" s="387"/>
      <c r="J300" s="387"/>
    </row>
    <row r="301" spans="1:10" x14ac:dyDescent="0.3">
      <c r="A301" s="83"/>
      <c r="B301" s="84"/>
      <c r="C301" s="69"/>
      <c r="D301" s="66"/>
      <c r="E301" s="77"/>
    </row>
    <row r="302" spans="1:10" x14ac:dyDescent="0.3">
      <c r="A302" s="73" t="s">
        <v>1370</v>
      </c>
      <c r="B302" s="74"/>
      <c r="C302" s="95" t="s">
        <v>1371</v>
      </c>
      <c r="D302" s="89">
        <f>+D304</f>
        <v>15266418.52</v>
      </c>
      <c r="E302" s="77">
        <f>+D302/$D$388</f>
        <v>3.7962138830625472E-3</v>
      </c>
      <c r="H302" s="68">
        <v>23332837.039999999</v>
      </c>
      <c r="I302" s="67">
        <f>+H302-D302</f>
        <v>8066418.5199999996</v>
      </c>
    </row>
    <row r="303" spans="1:10" x14ac:dyDescent="0.3">
      <c r="A303" s="73" t="s">
        <v>1372</v>
      </c>
      <c r="B303" s="84"/>
      <c r="C303" s="75" t="s">
        <v>191</v>
      </c>
      <c r="D303" s="76">
        <f>+D304</f>
        <v>15266418.52</v>
      </c>
      <c r="E303" s="77">
        <f>+D303/$D$388</f>
        <v>3.7962138830625472E-3</v>
      </c>
      <c r="I303" s="255"/>
      <c r="J303" s="255"/>
    </row>
    <row r="304" spans="1:10" x14ac:dyDescent="0.3">
      <c r="A304" s="73" t="s">
        <v>1373</v>
      </c>
      <c r="B304" s="84"/>
      <c r="C304" s="75" t="s">
        <v>511</v>
      </c>
      <c r="D304" s="76">
        <f>SUM(D305:D306)</f>
        <v>15266418.52</v>
      </c>
      <c r="E304" s="77">
        <f>+D304/$D$388</f>
        <v>3.7962138830625472E-3</v>
      </c>
    </row>
    <row r="305" spans="1:8" x14ac:dyDescent="0.3">
      <c r="A305" s="83" t="s">
        <v>1374</v>
      </c>
      <c r="B305" s="84"/>
      <c r="C305" s="69" t="s">
        <v>519</v>
      </c>
      <c r="D305" s="71">
        <f>7200000</f>
        <v>7200000</v>
      </c>
      <c r="E305" s="72">
        <f>+D305/$D$388</f>
        <v>1.7903832468789374E-3</v>
      </c>
      <c r="G305" s="67">
        <v>7800000</v>
      </c>
      <c r="H305" s="675" t="s">
        <v>1375</v>
      </c>
    </row>
    <row r="306" spans="1:8" x14ac:dyDescent="0.3">
      <c r="A306" s="83" t="s">
        <v>1376</v>
      </c>
      <c r="B306" s="84"/>
      <c r="C306" s="83" t="s">
        <v>525</v>
      </c>
      <c r="D306" s="774">
        <v>8066418.5199999996</v>
      </c>
      <c r="E306" s="72">
        <f>+D306/$D$388</f>
        <v>2.0058306361836098E-3</v>
      </c>
      <c r="G306" s="67">
        <v>9400000</v>
      </c>
      <c r="H306" s="675" t="s">
        <v>1377</v>
      </c>
    </row>
    <row r="307" spans="1:8" x14ac:dyDescent="0.3">
      <c r="A307" s="83"/>
      <c r="B307" s="84"/>
      <c r="C307" s="747"/>
      <c r="D307" s="621"/>
      <c r="E307" s="746" t="s">
        <v>1378</v>
      </c>
      <c r="G307" s="67">
        <v>17200000.001612663</v>
      </c>
      <c r="H307" s="67">
        <f>SUM(G305:G306)</f>
        <v>17200000</v>
      </c>
    </row>
    <row r="308" spans="1:8" x14ac:dyDescent="0.3">
      <c r="A308" s="71"/>
      <c r="B308" s="71"/>
      <c r="C308" s="71"/>
    </row>
    <row r="309" spans="1:8" ht="33" x14ac:dyDescent="0.3">
      <c r="A309" s="73" t="s">
        <v>1379</v>
      </c>
      <c r="B309" s="74"/>
      <c r="C309" s="95" t="s">
        <v>1380</v>
      </c>
      <c r="D309" s="89">
        <f>+D310</f>
        <v>0</v>
      </c>
      <c r="E309" s="77">
        <f t="shared" ref="E309:E318" si="12">+D309/$D$388</f>
        <v>0</v>
      </c>
    </row>
    <row r="310" spans="1:8" x14ac:dyDescent="0.3">
      <c r="A310" s="73" t="s">
        <v>1381</v>
      </c>
      <c r="B310" s="84"/>
      <c r="C310" s="75" t="s">
        <v>194</v>
      </c>
      <c r="D310" s="89">
        <f>+D311+D319</f>
        <v>0</v>
      </c>
      <c r="E310" s="77">
        <f t="shared" si="12"/>
        <v>0</v>
      </c>
    </row>
    <row r="311" spans="1:8" x14ac:dyDescent="0.3">
      <c r="A311" s="73" t="s">
        <v>1382</v>
      </c>
      <c r="B311" s="84"/>
      <c r="C311" s="75" t="s">
        <v>806</v>
      </c>
      <c r="D311" s="89">
        <f>SUM(D312:D318)</f>
        <v>0</v>
      </c>
      <c r="E311" s="77">
        <f t="shared" si="12"/>
        <v>0</v>
      </c>
    </row>
    <row r="312" spans="1:8" x14ac:dyDescent="0.3">
      <c r="A312" s="83" t="s">
        <v>1383</v>
      </c>
      <c r="B312" s="84"/>
      <c r="C312" s="386" t="s">
        <v>1384</v>
      </c>
      <c r="D312" s="66">
        <v>0</v>
      </c>
      <c r="E312" s="72">
        <f t="shared" si="12"/>
        <v>0</v>
      </c>
    </row>
    <row r="313" spans="1:8" x14ac:dyDescent="0.3">
      <c r="A313" s="83" t="s">
        <v>1385</v>
      </c>
      <c r="B313" s="84"/>
      <c r="C313" s="374" t="s">
        <v>810</v>
      </c>
      <c r="D313" s="66">
        <v>0</v>
      </c>
      <c r="E313" s="72">
        <f t="shared" si="12"/>
        <v>0</v>
      </c>
    </row>
    <row r="314" spans="1:8" x14ac:dyDescent="0.3">
      <c r="A314" s="83" t="s">
        <v>1386</v>
      </c>
      <c r="B314" s="84"/>
      <c r="C314" s="69" t="s">
        <v>812</v>
      </c>
      <c r="D314" s="66">
        <v>0</v>
      </c>
      <c r="E314" s="72">
        <f t="shared" si="12"/>
        <v>0</v>
      </c>
    </row>
    <row r="315" spans="1:8" ht="21.75" customHeight="1" x14ac:dyDescent="0.3">
      <c r="A315" s="83" t="s">
        <v>1387</v>
      </c>
      <c r="C315" s="81" t="s">
        <v>1388</v>
      </c>
      <c r="D315" s="66">
        <v>0</v>
      </c>
      <c r="E315" s="72">
        <f t="shared" si="12"/>
        <v>0</v>
      </c>
    </row>
    <row r="316" spans="1:8" x14ac:dyDescent="0.3">
      <c r="A316" s="83" t="s">
        <v>1389</v>
      </c>
      <c r="C316" s="81" t="s">
        <v>1390</v>
      </c>
      <c r="D316" s="66">
        <v>0</v>
      </c>
      <c r="E316" s="72">
        <f t="shared" si="12"/>
        <v>0</v>
      </c>
    </row>
    <row r="317" spans="1:8" x14ac:dyDescent="0.3">
      <c r="A317" s="83" t="s">
        <v>1391</v>
      </c>
      <c r="C317" s="81" t="s">
        <v>818</v>
      </c>
      <c r="D317" s="71">
        <v>0</v>
      </c>
      <c r="E317" s="72">
        <f t="shared" si="12"/>
        <v>0</v>
      </c>
    </row>
    <row r="318" spans="1:8" x14ac:dyDescent="0.3">
      <c r="A318" s="83" t="s">
        <v>1392</v>
      </c>
      <c r="C318" s="69" t="s">
        <v>1205</v>
      </c>
      <c r="D318" s="66">
        <v>0</v>
      </c>
      <c r="E318" s="72">
        <f t="shared" si="12"/>
        <v>0</v>
      </c>
    </row>
    <row r="319" spans="1:8" x14ac:dyDescent="0.3">
      <c r="A319" s="73" t="s">
        <v>1393</v>
      </c>
      <c r="B319" s="84"/>
      <c r="C319" s="73" t="s">
        <v>788</v>
      </c>
      <c r="D319" s="76">
        <f>+D320</f>
        <v>0</v>
      </c>
      <c r="E319" s="77">
        <v>1.1969208318523198E-2</v>
      </c>
    </row>
    <row r="320" spans="1:8" x14ac:dyDescent="0.3">
      <c r="A320" s="83" t="s">
        <v>1394</v>
      </c>
      <c r="B320" s="84"/>
      <c r="C320" s="69" t="s">
        <v>1395</v>
      </c>
      <c r="D320" s="71">
        <v>0</v>
      </c>
      <c r="E320" s="72">
        <v>1.1969208318523198E-2</v>
      </c>
    </row>
    <row r="321" spans="1:12" x14ac:dyDescent="0.3">
      <c r="A321" s="83"/>
      <c r="B321" s="84"/>
      <c r="C321" s="402" t="s">
        <v>1396</v>
      </c>
    </row>
    <row r="322" spans="1:12" x14ac:dyDescent="0.3">
      <c r="A322" s="83"/>
      <c r="B322" s="87"/>
      <c r="C322" s="88"/>
      <c r="D322" s="82"/>
    </row>
    <row r="323" spans="1:12" x14ac:dyDescent="0.3">
      <c r="A323" s="379" t="s">
        <v>1397</v>
      </c>
      <c r="B323" s="382"/>
      <c r="C323" s="375" t="s">
        <v>1398</v>
      </c>
      <c r="D323" s="743">
        <f>+D324</f>
        <v>0</v>
      </c>
      <c r="E323" s="77">
        <f t="shared" ref="E323:E330" si="13">+D323/$D$388</f>
        <v>0</v>
      </c>
      <c r="H323" s="73"/>
      <c r="I323" s="74"/>
      <c r="J323" s="73"/>
      <c r="K323" s="89"/>
      <c r="L323" s="77"/>
    </row>
    <row r="324" spans="1:12" x14ac:dyDescent="0.3">
      <c r="A324" s="379" t="s">
        <v>1399</v>
      </c>
      <c r="B324" s="382"/>
      <c r="C324" s="375" t="s">
        <v>191</v>
      </c>
      <c r="D324" s="743">
        <f>+D325+D329</f>
        <v>0</v>
      </c>
      <c r="E324" s="77">
        <f t="shared" si="13"/>
        <v>0</v>
      </c>
      <c r="H324" s="83"/>
      <c r="I324" s="84"/>
      <c r="J324" s="83"/>
      <c r="K324" s="66"/>
      <c r="L324" s="72"/>
    </row>
    <row r="325" spans="1:12" x14ac:dyDescent="0.3">
      <c r="A325" s="379" t="s">
        <v>1400</v>
      </c>
      <c r="B325" s="382"/>
      <c r="C325" s="375" t="s">
        <v>495</v>
      </c>
      <c r="D325" s="743">
        <f>SUM(D326:D328)</f>
        <v>0</v>
      </c>
      <c r="E325" s="77">
        <f t="shared" si="13"/>
        <v>0</v>
      </c>
      <c r="H325" s="83"/>
      <c r="I325" s="84"/>
      <c r="J325" s="399"/>
      <c r="K325" s="66"/>
      <c r="L325" s="72"/>
    </row>
    <row r="326" spans="1:12" x14ac:dyDescent="0.3">
      <c r="A326" s="381" t="s">
        <v>1401</v>
      </c>
      <c r="B326" s="382"/>
      <c r="C326" s="69" t="s">
        <v>1105</v>
      </c>
      <c r="D326" s="384">
        <v>0</v>
      </c>
      <c r="E326" s="72">
        <f t="shared" si="13"/>
        <v>0</v>
      </c>
      <c r="H326" s="83"/>
      <c r="I326" s="84"/>
      <c r="J326" s="399"/>
      <c r="K326" s="66"/>
      <c r="L326" s="72"/>
    </row>
    <row r="327" spans="1:12" x14ac:dyDescent="0.3">
      <c r="A327" s="381" t="s">
        <v>1402</v>
      </c>
      <c r="B327" s="382"/>
      <c r="C327" s="69" t="s">
        <v>499</v>
      </c>
      <c r="D327" s="384">
        <v>0</v>
      </c>
      <c r="E327" s="72">
        <f t="shared" si="13"/>
        <v>0</v>
      </c>
      <c r="H327" s="83"/>
      <c r="I327" s="84"/>
      <c r="J327" s="399"/>
      <c r="K327" s="66"/>
      <c r="L327" s="72"/>
    </row>
    <row r="328" spans="1:12" x14ac:dyDescent="0.3">
      <c r="A328" s="381" t="s">
        <v>1403</v>
      </c>
      <c r="B328" s="382"/>
      <c r="C328" s="69" t="s">
        <v>501</v>
      </c>
      <c r="D328" s="384">
        <v>0</v>
      </c>
      <c r="E328" s="72">
        <f t="shared" si="13"/>
        <v>0</v>
      </c>
      <c r="H328" s="83"/>
      <c r="I328" s="84"/>
      <c r="J328" s="69"/>
      <c r="K328" s="66"/>
      <c r="L328" s="72"/>
    </row>
    <row r="329" spans="1:12" x14ac:dyDescent="0.3">
      <c r="A329" s="379" t="s">
        <v>1404</v>
      </c>
      <c r="B329" s="382"/>
      <c r="C329" s="375" t="s">
        <v>545</v>
      </c>
      <c r="D329" s="743">
        <f>+D330</f>
        <v>0</v>
      </c>
      <c r="E329" s="77">
        <f t="shared" si="13"/>
        <v>0</v>
      </c>
      <c r="I329" s="68"/>
      <c r="J329" s="68"/>
      <c r="K329" s="404"/>
    </row>
    <row r="330" spans="1:12" x14ac:dyDescent="0.3">
      <c r="A330" s="381" t="s">
        <v>1405</v>
      </c>
      <c r="B330" s="382"/>
      <c r="C330" s="383" t="s">
        <v>1406</v>
      </c>
      <c r="D330" s="384">
        <v>0</v>
      </c>
      <c r="E330" s="72">
        <f t="shared" si="13"/>
        <v>0</v>
      </c>
      <c r="K330" s="404"/>
    </row>
    <row r="331" spans="1:12" x14ac:dyDescent="0.3">
      <c r="A331" s="379"/>
      <c r="B331" s="382"/>
      <c r="C331" s="402" t="s">
        <v>1407</v>
      </c>
      <c r="D331" s="402">
        <v>0</v>
      </c>
      <c r="E331" s="378"/>
      <c r="K331" s="404"/>
    </row>
    <row r="332" spans="1:12" x14ac:dyDescent="0.3">
      <c r="A332" s="379"/>
      <c r="B332" s="382"/>
      <c r="C332" s="402" t="s">
        <v>1408</v>
      </c>
      <c r="D332" s="402">
        <v>0</v>
      </c>
      <c r="E332" s="378"/>
      <c r="K332" s="404"/>
    </row>
    <row r="333" spans="1:12" x14ac:dyDescent="0.3">
      <c r="A333" s="381"/>
      <c r="B333" s="380"/>
      <c r="C333" s="402" t="s">
        <v>1409</v>
      </c>
      <c r="D333" s="402">
        <v>0</v>
      </c>
      <c r="E333" s="385"/>
      <c r="G333" s="68"/>
      <c r="I333" s="68"/>
      <c r="J333" s="68"/>
      <c r="K333" s="404"/>
    </row>
    <row r="334" spans="1:12" x14ac:dyDescent="0.3">
      <c r="A334" s="257"/>
      <c r="B334" s="257"/>
      <c r="E334" s="299"/>
      <c r="I334" s="68"/>
      <c r="J334" s="68"/>
      <c r="K334" s="404"/>
    </row>
    <row r="335" spans="1:12" ht="33" x14ac:dyDescent="0.3">
      <c r="A335" s="258" t="s">
        <v>1410</v>
      </c>
      <c r="B335" s="259"/>
      <c r="C335" s="254" t="s">
        <v>1411</v>
      </c>
      <c r="D335" s="741">
        <f>+D336+D348+D358</f>
        <v>49683852.939999998</v>
      </c>
      <c r="E335" s="77">
        <f t="shared" ref="E335:E356" si="14">+D335/$D$388</f>
        <v>1.2354602492246227E-2</v>
      </c>
      <c r="H335" s="68">
        <v>99157777.310000002</v>
      </c>
      <c r="I335" s="67">
        <f>+H335-D335</f>
        <v>49473924.370000005</v>
      </c>
      <c r="K335" s="404"/>
    </row>
    <row r="336" spans="1:12" x14ac:dyDescent="0.3">
      <c r="A336" s="73" t="s">
        <v>1412</v>
      </c>
      <c r="B336" s="74"/>
      <c r="C336" s="73" t="s">
        <v>191</v>
      </c>
      <c r="D336" s="76">
        <f>+D337+D341+D343+D346</f>
        <v>27635373.469999999</v>
      </c>
      <c r="E336" s="77">
        <f t="shared" si="14"/>
        <v>6.8719319002681451E-3</v>
      </c>
      <c r="K336" s="404"/>
    </row>
    <row r="337" spans="1:11" x14ac:dyDescent="0.3">
      <c r="A337" s="73" t="s">
        <v>1413</v>
      </c>
      <c r="B337" s="74"/>
      <c r="C337" s="75" t="s">
        <v>511</v>
      </c>
      <c r="D337" s="76">
        <f>SUM(D338:D340)</f>
        <v>23510373.469999999</v>
      </c>
      <c r="E337" s="77">
        <f t="shared" si="14"/>
        <v>5.8461914984104203E-3</v>
      </c>
      <c r="I337" s="83"/>
      <c r="J337" s="85"/>
      <c r="K337" s="81"/>
    </row>
    <row r="338" spans="1:11" x14ac:dyDescent="0.3">
      <c r="A338" s="83" t="s">
        <v>1414</v>
      </c>
      <c r="B338" s="74"/>
      <c r="C338" s="399" t="s">
        <v>513</v>
      </c>
      <c r="D338" s="66">
        <v>0</v>
      </c>
      <c r="E338" s="72">
        <f t="shared" si="14"/>
        <v>0</v>
      </c>
      <c r="I338" s="83"/>
      <c r="J338" s="85"/>
      <c r="K338" s="81"/>
    </row>
    <row r="339" spans="1:11" x14ac:dyDescent="0.3">
      <c r="A339" s="83" t="s">
        <v>1415</v>
      </c>
      <c r="B339" s="84"/>
      <c r="C339" s="399" t="s">
        <v>515</v>
      </c>
      <c r="D339" s="773">
        <v>5000000</v>
      </c>
      <c r="E339" s="72">
        <f t="shared" si="14"/>
        <v>1.2433216992214842E-3</v>
      </c>
      <c r="I339" s="83"/>
      <c r="J339" s="85"/>
      <c r="K339" s="69"/>
    </row>
    <row r="340" spans="1:11" x14ac:dyDescent="0.3">
      <c r="A340" s="83" t="s">
        <v>1416</v>
      </c>
      <c r="B340" s="84"/>
      <c r="C340" s="69" t="s">
        <v>1119</v>
      </c>
      <c r="D340" s="774">
        <v>18510373.469999999</v>
      </c>
      <c r="E340" s="72">
        <f t="shared" si="14"/>
        <v>4.6028697991889363E-3</v>
      </c>
      <c r="I340" s="403"/>
      <c r="J340" s="403"/>
      <c r="K340" s="404"/>
    </row>
    <row r="341" spans="1:11" x14ac:dyDescent="0.3">
      <c r="A341" s="379" t="s">
        <v>1417</v>
      </c>
      <c r="B341" s="382"/>
      <c r="C341" s="375" t="s">
        <v>545</v>
      </c>
      <c r="D341" s="743">
        <f>+D342</f>
        <v>1000000</v>
      </c>
      <c r="E341" s="77">
        <f t="shared" si="14"/>
        <v>2.4866433984429686E-4</v>
      </c>
      <c r="I341" s="403"/>
      <c r="J341" s="403"/>
      <c r="K341" s="404"/>
    </row>
    <row r="342" spans="1:11" x14ac:dyDescent="0.3">
      <c r="A342" s="381" t="s">
        <v>1418</v>
      </c>
      <c r="B342" s="382"/>
      <c r="C342" s="383" t="s">
        <v>547</v>
      </c>
      <c r="D342" s="773">
        <v>1000000</v>
      </c>
      <c r="E342" s="72">
        <f t="shared" si="14"/>
        <v>2.4866433984429686E-4</v>
      </c>
      <c r="I342" s="403"/>
      <c r="J342" s="403"/>
      <c r="K342" s="404"/>
    </row>
    <row r="343" spans="1:11" ht="17.25" customHeight="1" x14ac:dyDescent="0.3">
      <c r="A343" s="379" t="s">
        <v>1419</v>
      </c>
      <c r="B343" s="382"/>
      <c r="C343" s="73" t="s">
        <v>553</v>
      </c>
      <c r="D343" s="743">
        <f>SUM(D344:D345)</f>
        <v>2625000</v>
      </c>
      <c r="E343" s="77">
        <f t="shared" si="14"/>
        <v>6.5274389209127922E-4</v>
      </c>
      <c r="I343" s="403"/>
      <c r="J343" s="403"/>
      <c r="K343" s="404"/>
    </row>
    <row r="344" spans="1:11" ht="17.25" customHeight="1" x14ac:dyDescent="0.3">
      <c r="A344" s="381" t="s">
        <v>1420</v>
      </c>
      <c r="B344" s="382"/>
      <c r="C344" s="69" t="s">
        <v>563</v>
      </c>
      <c r="D344" s="773">
        <v>2500000</v>
      </c>
      <c r="E344" s="72">
        <f t="shared" si="14"/>
        <v>6.2166084961074212E-4</v>
      </c>
    </row>
    <row r="345" spans="1:11" ht="17.25" customHeight="1" x14ac:dyDescent="0.3">
      <c r="A345" s="381" t="s">
        <v>1421</v>
      </c>
      <c r="B345" s="382"/>
      <c r="C345" s="69" t="s">
        <v>569</v>
      </c>
      <c r="D345" s="773">
        <v>125000</v>
      </c>
      <c r="E345" s="72">
        <f t="shared" si="14"/>
        <v>3.1083042480537107E-5</v>
      </c>
    </row>
    <row r="346" spans="1:11" ht="17.25" customHeight="1" x14ac:dyDescent="0.3">
      <c r="A346" s="379" t="s">
        <v>1422</v>
      </c>
      <c r="B346" s="382"/>
      <c r="C346" s="375" t="s">
        <v>730</v>
      </c>
      <c r="D346" s="743">
        <f>+D347</f>
        <v>500000</v>
      </c>
      <c r="E346" s="77">
        <f t="shared" si="14"/>
        <v>1.2433216992214843E-4</v>
      </c>
    </row>
    <row r="347" spans="1:11" ht="17.25" customHeight="1" x14ac:dyDescent="0.3">
      <c r="A347" s="381" t="s">
        <v>1423</v>
      </c>
      <c r="B347" s="382"/>
      <c r="C347" s="383" t="s">
        <v>1424</v>
      </c>
      <c r="D347" s="773">
        <v>500000</v>
      </c>
      <c r="E347" s="72">
        <f t="shared" si="14"/>
        <v>1.2433216992214843E-4</v>
      </c>
    </row>
    <row r="348" spans="1:11" x14ac:dyDescent="0.3">
      <c r="A348" s="73" t="s">
        <v>1425</v>
      </c>
      <c r="B348" s="74"/>
      <c r="C348" s="75" t="s">
        <v>192</v>
      </c>
      <c r="D348" s="76">
        <f>+D349+D351+D353+D355</f>
        <v>19456000</v>
      </c>
      <c r="E348" s="77">
        <f t="shared" si="14"/>
        <v>4.8380133960106396E-3</v>
      </c>
    </row>
    <row r="349" spans="1:11" x14ac:dyDescent="0.3">
      <c r="A349" s="73" t="s">
        <v>1426</v>
      </c>
      <c r="B349" s="74"/>
      <c r="C349" s="298" t="s">
        <v>587</v>
      </c>
      <c r="D349" s="89">
        <f>+D350</f>
        <v>5000000</v>
      </c>
      <c r="E349" s="77">
        <f t="shared" si="14"/>
        <v>1.2433216992214842E-3</v>
      </c>
    </row>
    <row r="350" spans="1:11" x14ac:dyDescent="0.3">
      <c r="A350" s="83" t="s">
        <v>1427</v>
      </c>
      <c r="B350" s="84"/>
      <c r="C350" s="83" t="s">
        <v>1158</v>
      </c>
      <c r="D350" s="773">
        <v>5000000</v>
      </c>
      <c r="E350" s="72">
        <f t="shared" si="14"/>
        <v>1.2433216992214842E-3</v>
      </c>
    </row>
    <row r="351" spans="1:11" ht="17.25" customHeight="1" x14ac:dyDescent="0.3">
      <c r="A351" s="73" t="s">
        <v>1428</v>
      </c>
      <c r="B351" s="74"/>
      <c r="C351" s="298" t="s">
        <v>599</v>
      </c>
      <c r="D351" s="89">
        <f>+D352</f>
        <v>10000000</v>
      </c>
      <c r="E351" s="77">
        <f t="shared" si="14"/>
        <v>2.4866433984429685E-3</v>
      </c>
    </row>
    <row r="352" spans="1:11" ht="17.25" customHeight="1" x14ac:dyDescent="0.3">
      <c r="A352" s="83" t="s">
        <v>1429</v>
      </c>
      <c r="B352" s="84"/>
      <c r="C352" s="83" t="s">
        <v>605</v>
      </c>
      <c r="D352" s="773">
        <v>10000000</v>
      </c>
      <c r="E352" s="72">
        <f t="shared" si="14"/>
        <v>2.4866433984429685E-3</v>
      </c>
    </row>
    <row r="353" spans="1:9" ht="17.25" customHeight="1" x14ac:dyDescent="0.3">
      <c r="A353" s="73" t="s">
        <v>1430</v>
      </c>
      <c r="B353" s="74"/>
      <c r="C353" s="298" t="s">
        <v>625</v>
      </c>
      <c r="D353" s="89">
        <f>+D354</f>
        <v>2500000</v>
      </c>
      <c r="E353" s="77">
        <f t="shared" si="14"/>
        <v>6.2166084961074212E-4</v>
      </c>
    </row>
    <row r="354" spans="1:9" ht="17.25" customHeight="1" x14ac:dyDescent="0.3">
      <c r="A354" s="83" t="s">
        <v>1431</v>
      </c>
      <c r="B354" s="84"/>
      <c r="C354" s="83" t="s">
        <v>629</v>
      </c>
      <c r="D354" s="773">
        <v>2500000</v>
      </c>
      <c r="E354" s="72">
        <f t="shared" si="14"/>
        <v>6.2166084961074212E-4</v>
      </c>
    </row>
    <row r="355" spans="1:9" ht="17.25" customHeight="1" x14ac:dyDescent="0.3">
      <c r="A355" s="73" t="s">
        <v>1432</v>
      </c>
      <c r="B355" s="84"/>
      <c r="C355" s="75" t="s">
        <v>641</v>
      </c>
      <c r="D355" s="76">
        <f>SUM(D356)</f>
        <v>1956000</v>
      </c>
      <c r="E355" s="77">
        <f t="shared" si="14"/>
        <v>4.8638744873544465E-4</v>
      </c>
    </row>
    <row r="356" spans="1:9" x14ac:dyDescent="0.3">
      <c r="A356" s="83" t="s">
        <v>1433</v>
      </c>
      <c r="B356" s="84"/>
      <c r="C356" s="69" t="s">
        <v>651</v>
      </c>
      <c r="D356" s="774">
        <v>1956000</v>
      </c>
      <c r="E356" s="72">
        <f t="shared" si="14"/>
        <v>4.8638744873544465E-4</v>
      </c>
    </row>
    <row r="357" spans="1:9" ht="17.25" customHeight="1" x14ac:dyDescent="0.3">
      <c r="A357" s="73" t="s">
        <v>1434</v>
      </c>
      <c r="B357" s="84"/>
      <c r="C357" s="75" t="s">
        <v>194</v>
      </c>
      <c r="D357" s="89">
        <f>+D358</f>
        <v>2592479.4699999997</v>
      </c>
    </row>
    <row r="358" spans="1:9" x14ac:dyDescent="0.3">
      <c r="A358" s="73" t="s">
        <v>1435</v>
      </c>
      <c r="B358" s="84"/>
      <c r="C358" s="75" t="s">
        <v>1436</v>
      </c>
      <c r="D358" s="89">
        <f>SUM(D359:D361)</f>
        <v>2592479.4699999997</v>
      </c>
      <c r="E358" s="77">
        <f>+D358/$D$388</f>
        <v>6.4465719596744255E-4</v>
      </c>
    </row>
    <row r="359" spans="1:9" ht="17.25" customHeight="1" x14ac:dyDescent="0.3">
      <c r="A359" s="83" t="s">
        <v>1437</v>
      </c>
      <c r="B359" s="84"/>
      <c r="C359" s="374" t="s">
        <v>816</v>
      </c>
      <c r="D359" s="773">
        <v>497000</v>
      </c>
      <c r="E359" s="72">
        <f>+D359/$D$388</f>
        <v>1.2358617690261554E-4</v>
      </c>
    </row>
    <row r="360" spans="1:9" ht="17.25" customHeight="1" x14ac:dyDescent="0.3">
      <c r="A360" s="83" t="s">
        <v>1438</v>
      </c>
      <c r="B360" s="84"/>
      <c r="C360" s="374" t="s">
        <v>818</v>
      </c>
      <c r="D360" s="773">
        <v>1455479.47</v>
      </c>
    </row>
    <row r="361" spans="1:9" ht="17.25" customHeight="1" x14ac:dyDescent="0.3">
      <c r="A361" s="83" t="s">
        <v>1439</v>
      </c>
      <c r="B361" s="84"/>
      <c r="C361" s="374" t="s">
        <v>1205</v>
      </c>
      <c r="D361" s="773">
        <v>640000</v>
      </c>
    </row>
    <row r="362" spans="1:9" x14ac:dyDescent="0.3">
      <c r="A362" s="83"/>
      <c r="B362" s="87"/>
      <c r="C362" s="402" t="s">
        <v>1440</v>
      </c>
      <c r="D362" s="82"/>
      <c r="G362" s="79"/>
    </row>
    <row r="363" spans="1:9" ht="17.25" customHeight="1" x14ac:dyDescent="0.3">
      <c r="A363" s="83"/>
      <c r="B363" s="87"/>
      <c r="C363" s="88"/>
      <c r="D363" s="82"/>
    </row>
    <row r="364" spans="1:9" x14ac:dyDescent="0.3">
      <c r="A364" s="83"/>
      <c r="B364" s="87"/>
      <c r="C364" s="88"/>
      <c r="D364" s="82"/>
    </row>
    <row r="365" spans="1:9" ht="33" x14ac:dyDescent="0.3">
      <c r="A365" s="375" t="s">
        <v>1441</v>
      </c>
      <c r="B365" s="376"/>
      <c r="C365" s="377" t="s">
        <v>1442</v>
      </c>
      <c r="D365" s="743">
        <f>+D366+D369</f>
        <v>26783805.490000002</v>
      </c>
      <c r="E365" s="77">
        <f t="shared" ref="E365:E373" si="15">+D365/$D$388</f>
        <v>6.6601773106889041E-3</v>
      </c>
    </row>
    <row r="366" spans="1:9" ht="17.25" customHeight="1" x14ac:dyDescent="0.3">
      <c r="A366" s="379" t="s">
        <v>1443</v>
      </c>
      <c r="B366" s="380"/>
      <c r="C366" s="375" t="s">
        <v>191</v>
      </c>
      <c r="D366" s="743">
        <f>+D367</f>
        <v>26783805.490000002</v>
      </c>
      <c r="E366" s="77">
        <f t="shared" si="15"/>
        <v>6.6601773106889041E-3</v>
      </c>
      <c r="H366" s="68">
        <v>36000000</v>
      </c>
      <c r="I366" s="67">
        <f>+H366-D366</f>
        <v>9216194.5099999979</v>
      </c>
    </row>
    <row r="367" spans="1:9" ht="17.25" customHeight="1" x14ac:dyDescent="0.3">
      <c r="A367" s="379" t="s">
        <v>1444</v>
      </c>
      <c r="B367" s="380"/>
      <c r="C367" s="375" t="s">
        <v>93</v>
      </c>
      <c r="D367" s="743">
        <f>+D368</f>
        <v>26783805.490000002</v>
      </c>
      <c r="E367" s="77">
        <f t="shared" si="15"/>
        <v>6.6601773106889041E-3</v>
      </c>
    </row>
    <row r="368" spans="1:9" x14ac:dyDescent="0.3">
      <c r="A368" s="381" t="s">
        <v>1445</v>
      </c>
      <c r="B368" s="382"/>
      <c r="C368" s="383" t="s">
        <v>477</v>
      </c>
      <c r="D368" s="773">
        <f>35000000+1000000-9216194.51</f>
        <v>26783805.490000002</v>
      </c>
      <c r="E368" s="72">
        <f t="shared" si="15"/>
        <v>6.6601773106889041E-3</v>
      </c>
      <c r="G368" s="708" t="s">
        <v>1446</v>
      </c>
    </row>
    <row r="369" spans="1:5" ht="17.25" customHeight="1" x14ac:dyDescent="0.3">
      <c r="A369" s="73" t="s">
        <v>1447</v>
      </c>
      <c r="B369" s="84"/>
      <c r="C369" s="75" t="s">
        <v>194</v>
      </c>
      <c r="D369" s="89">
        <f>+D370+D372</f>
        <v>0</v>
      </c>
      <c r="E369" s="77">
        <f t="shared" si="15"/>
        <v>0</v>
      </c>
    </row>
    <row r="370" spans="1:5" ht="17.25" customHeight="1" x14ac:dyDescent="0.3">
      <c r="A370" s="73" t="s">
        <v>1448</v>
      </c>
      <c r="B370" s="84"/>
      <c r="C370" s="75" t="s">
        <v>806</v>
      </c>
      <c r="D370" s="89">
        <f>+D371</f>
        <v>0</v>
      </c>
      <c r="E370" s="77">
        <f t="shared" si="15"/>
        <v>0</v>
      </c>
    </row>
    <row r="371" spans="1:5" ht="17.25" customHeight="1" x14ac:dyDescent="0.3">
      <c r="A371" s="83" t="s">
        <v>1449</v>
      </c>
      <c r="B371" s="84"/>
      <c r="C371" s="69" t="s">
        <v>1203</v>
      </c>
      <c r="D371" s="66">
        <v>0</v>
      </c>
      <c r="E371" s="72">
        <f t="shared" si="15"/>
        <v>0</v>
      </c>
    </row>
    <row r="372" spans="1:5" ht="17.25" customHeight="1" x14ac:dyDescent="0.3">
      <c r="A372" s="73" t="s">
        <v>1450</v>
      </c>
      <c r="B372" s="84"/>
      <c r="C372" s="75" t="s">
        <v>824</v>
      </c>
      <c r="D372" s="89">
        <f>+D373</f>
        <v>0</v>
      </c>
      <c r="E372" s="77">
        <f t="shared" si="15"/>
        <v>0</v>
      </c>
    </row>
    <row r="373" spans="1:5" ht="17.25" customHeight="1" x14ac:dyDescent="0.3">
      <c r="A373" s="83" t="s">
        <v>1451</v>
      </c>
      <c r="B373" s="84"/>
      <c r="C373" s="388" t="s">
        <v>1452</v>
      </c>
      <c r="D373" s="66">
        <v>0</v>
      </c>
      <c r="E373" s="72">
        <f t="shared" si="15"/>
        <v>0</v>
      </c>
    </row>
    <row r="374" spans="1:5" x14ac:dyDescent="0.3">
      <c r="A374" s="83"/>
      <c r="B374" s="84"/>
      <c r="C374" s="401" t="s">
        <v>1453</v>
      </c>
      <c r="D374" s="402"/>
    </row>
    <row r="375" spans="1:5" ht="17.25" customHeight="1" x14ac:dyDescent="0.3">
      <c r="A375" s="257"/>
      <c r="B375" s="260"/>
      <c r="C375" s="261"/>
      <c r="D375" s="745"/>
      <c r="E375" s="300"/>
    </row>
    <row r="376" spans="1:5" x14ac:dyDescent="0.3">
      <c r="A376" s="257"/>
      <c r="B376" s="405"/>
      <c r="C376" s="261"/>
      <c r="D376" s="745"/>
      <c r="E376" s="300"/>
    </row>
    <row r="377" spans="1:5" x14ac:dyDescent="0.3">
      <c r="A377" s="379" t="s">
        <v>1454</v>
      </c>
      <c r="B377" s="382"/>
      <c r="C377" s="622" t="s">
        <v>1455</v>
      </c>
      <c r="D377" s="743">
        <f t="shared" ref="D377:D379" si="16">+D378</f>
        <v>11200000</v>
      </c>
      <c r="E377" s="77">
        <f>+D377/$D$388</f>
        <v>2.7850406062561246E-3</v>
      </c>
    </row>
    <row r="378" spans="1:5" ht="33" x14ac:dyDescent="0.3">
      <c r="A378" s="379" t="s">
        <v>1456</v>
      </c>
      <c r="B378" s="382"/>
      <c r="C378" s="784" t="s">
        <v>1457</v>
      </c>
      <c r="D378" s="743">
        <f t="shared" si="16"/>
        <v>11200000</v>
      </c>
      <c r="E378" s="77">
        <f>+D378/$D$388</f>
        <v>2.7850406062561246E-3</v>
      </c>
    </row>
    <row r="379" spans="1:5" x14ac:dyDescent="0.3">
      <c r="A379" s="379" t="s">
        <v>1458</v>
      </c>
      <c r="B379" s="382"/>
      <c r="C379" s="379" t="s">
        <v>196</v>
      </c>
      <c r="D379" s="743">
        <f t="shared" si="16"/>
        <v>11200000</v>
      </c>
      <c r="E379" s="77">
        <f>+D379/$D$388</f>
        <v>2.7850406062561246E-3</v>
      </c>
    </row>
    <row r="380" spans="1:5" x14ac:dyDescent="0.3">
      <c r="A380" s="379" t="s">
        <v>1459</v>
      </c>
      <c r="B380" s="382"/>
      <c r="C380" s="400" t="s">
        <v>958</v>
      </c>
      <c r="D380" s="743">
        <f>+D381</f>
        <v>11200000</v>
      </c>
      <c r="E380" s="77">
        <f>+D380/$D$388</f>
        <v>2.7850406062561246E-3</v>
      </c>
    </row>
    <row r="381" spans="1:5" x14ac:dyDescent="0.3">
      <c r="A381" s="381" t="s">
        <v>1460</v>
      </c>
      <c r="B381" s="382"/>
      <c r="C381" s="623" t="s">
        <v>960</v>
      </c>
      <c r="D381" s="778">
        <f>1240000+7440000+520000+2000000</f>
        <v>11200000</v>
      </c>
      <c r="E381" s="72">
        <f>+D381/$D$388</f>
        <v>2.7850406062561246E-3</v>
      </c>
    </row>
    <row r="382" spans="1:5" x14ac:dyDescent="0.3">
      <c r="A382" s="257"/>
      <c r="B382" s="405"/>
      <c r="C382" s="782" t="s">
        <v>1461</v>
      </c>
      <c r="E382" s="300"/>
    </row>
    <row r="383" spans="1:5" x14ac:dyDescent="0.3">
      <c r="A383" s="257"/>
      <c r="B383" s="405"/>
      <c r="C383" s="782" t="s">
        <v>1462</v>
      </c>
      <c r="D383" s="763">
        <v>7440000</v>
      </c>
      <c r="E383" s="300"/>
    </row>
    <row r="384" spans="1:5" x14ac:dyDescent="0.3">
      <c r="A384" s="257"/>
      <c r="B384" s="405"/>
      <c r="C384" s="782" t="s">
        <v>1463</v>
      </c>
      <c r="D384" s="763">
        <v>1240000</v>
      </c>
      <c r="E384" s="300"/>
    </row>
    <row r="385" spans="1:8" x14ac:dyDescent="0.3">
      <c r="A385" s="257"/>
      <c r="B385" s="405"/>
      <c r="C385" s="782" t="s">
        <v>1464</v>
      </c>
      <c r="D385" s="763">
        <v>520000</v>
      </c>
      <c r="E385" s="300"/>
    </row>
    <row r="386" spans="1:8" x14ac:dyDescent="0.3">
      <c r="A386" s="83"/>
      <c r="B386" s="69"/>
      <c r="C386" s="783" t="s">
        <v>1465</v>
      </c>
      <c r="D386" s="763">
        <v>2000000</v>
      </c>
    </row>
    <row r="387" spans="1:8" x14ac:dyDescent="0.3">
      <c r="A387" s="69"/>
      <c r="B387" s="70"/>
      <c r="C387" s="90"/>
    </row>
    <row r="388" spans="1:8" x14ac:dyDescent="0.3">
      <c r="A388" s="69"/>
      <c r="B388" s="70"/>
      <c r="C388" s="96" t="s">
        <v>271</v>
      </c>
      <c r="D388" s="76">
        <f>+D9+D21+D33+0.01</f>
        <v>4021485351.0002999</v>
      </c>
      <c r="E388" s="97">
        <f>+E9+E21+E33</f>
        <v>0.99999999999751332</v>
      </c>
    </row>
    <row r="389" spans="1:8" x14ac:dyDescent="0.3">
      <c r="D389" s="71">
        <f>+INGRESOS!C102</f>
        <v>4021485351</v>
      </c>
    </row>
    <row r="390" spans="1:8" x14ac:dyDescent="0.3">
      <c r="D390" s="71">
        <f>+D389-D388</f>
        <v>-2.9993057250976563E-4</v>
      </c>
      <c r="H390" s="67"/>
    </row>
  </sheetData>
  <autoFilter ref="A32:E388" xr:uid="{00000000-0009-0000-0000-000007000000}"/>
  <mergeCells count="4">
    <mergeCell ref="A1:E1"/>
    <mergeCell ref="A3:E3"/>
    <mergeCell ref="A5:E5"/>
    <mergeCell ref="A6:E6"/>
  </mergeCells>
  <phoneticPr fontId="119" type="noConversion"/>
  <conditionalFormatting sqref="C96">
    <cfRule type="top10" priority="8" stopIfTrue="1" rank="1"/>
  </conditionalFormatting>
  <conditionalFormatting sqref="C262">
    <cfRule type="top10" priority="4" stopIfTrue="1" rank="1"/>
  </conditionalFormatting>
  <conditionalFormatting sqref="C338:C339">
    <cfRule type="top10" priority="9" stopIfTrue="1" rank="1"/>
  </conditionalFormatting>
  <conditionalFormatting sqref="D277">
    <cfRule type="top10" priority="1" stopIfTrue="1" rank="1"/>
  </conditionalFormatting>
  <conditionalFormatting sqref="J325:J327">
    <cfRule type="top10" priority="3" stopIfTrue="1" rank="1"/>
  </conditionalFormatting>
  <pageMargins left="0.43307086614173229" right="0.19685039370078741" top="0.62992125984251968" bottom="0.62992125984251968" header="0.35433070866141736" footer="0.9055118110236221"/>
  <pageSetup scale="95" orientation="portrait" cellComments="asDisplayed" r:id="rId1"/>
  <headerFooter alignWithMargins="0">
    <oddHeader xml:space="preserve">&amp;L
&amp;R
</oddHeader>
    <oddFooter xml:space="preserve">&amp;C&amp;12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98"/>
  <sheetViews>
    <sheetView topLeftCell="L1" zoomScale="80" zoomScaleNormal="80" workbookViewId="0">
      <pane ySplit="1" topLeftCell="A2" activePane="bottomLeft" state="frozen"/>
      <selection activeCell="B1" sqref="B1"/>
      <selection pane="bottomLeft" activeCell="W6" sqref="W6:AC7"/>
    </sheetView>
  </sheetViews>
  <sheetFormatPr baseColWidth="10" defaultColWidth="11.42578125" defaultRowHeight="15" x14ac:dyDescent="0.25"/>
  <cols>
    <col min="1" max="1" width="2" bestFit="1" customWidth="1"/>
    <col min="2" max="2" width="2.7109375" customWidth="1"/>
    <col min="3" max="3" width="3" customWidth="1"/>
    <col min="4" max="4" width="21.140625" customWidth="1"/>
    <col min="5" max="5" width="2.7109375" customWidth="1"/>
    <col min="6" max="6" width="3.7109375" customWidth="1"/>
    <col min="7" max="7" width="2.28515625" customWidth="1"/>
    <col min="8" max="8" width="6.140625" customWidth="1"/>
    <col min="9" max="9" width="3.5703125" customWidth="1"/>
    <col min="10" max="10" width="29.7109375" customWidth="1"/>
    <col min="11" max="11" width="2.28515625" style="179" customWidth="1"/>
    <col min="12" max="12" width="24.28515625" style="179" customWidth="1"/>
    <col min="13" max="13" width="2.28515625" style="179" customWidth="1"/>
    <col min="14" max="14" width="18.140625" style="179" customWidth="1"/>
    <col min="15" max="21" width="17.5703125" style="179" customWidth="1"/>
    <col min="22" max="22" width="3.28515625" style="179" customWidth="1"/>
    <col min="23" max="23" width="17.5703125" style="179" customWidth="1"/>
    <col min="24" max="24" width="16.7109375" style="178" customWidth="1"/>
    <col min="25" max="25" width="18.140625" style="178" customWidth="1"/>
    <col min="26" max="28" width="15.28515625" style="178" customWidth="1"/>
    <col min="29" max="29" width="17.85546875" style="178" customWidth="1"/>
    <col min="30" max="30" width="3.28515625" style="178" customWidth="1"/>
    <col min="31" max="31" width="21.42578125" style="178" customWidth="1"/>
    <col min="32" max="32" width="22.140625" bestFit="1" customWidth="1"/>
    <col min="34" max="34" width="11.5703125" customWidth="1"/>
  </cols>
  <sheetData>
    <row r="1" spans="1:33" ht="16.5" x14ac:dyDescent="0.3">
      <c r="A1" s="38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460"/>
    </row>
    <row r="2" spans="1:33" ht="16.5" x14ac:dyDescent="0.3">
      <c r="A2" s="39" t="str">
        <f>INGRESOS!$A$3</f>
        <v>PRESUPUESTO ORDINARIO 2023</v>
      </c>
      <c r="B2" s="37"/>
      <c r="C2" s="460"/>
      <c r="D2" s="460"/>
      <c r="E2" s="460"/>
      <c r="F2" s="460"/>
      <c r="G2" s="460"/>
      <c r="H2" s="460"/>
      <c r="I2" s="460"/>
      <c r="J2" s="460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384"/>
      <c r="Y2" s="384"/>
      <c r="Z2" s="384"/>
      <c r="AA2" s="384"/>
      <c r="AB2" s="384"/>
      <c r="AC2" s="384"/>
      <c r="AD2" s="384"/>
      <c r="AE2" s="384"/>
      <c r="AF2" s="460"/>
    </row>
    <row r="3" spans="1:33" ht="16.5" x14ac:dyDescent="0.3">
      <c r="A3" s="39" t="s">
        <v>397</v>
      </c>
      <c r="B3" s="37"/>
      <c r="C3" s="460"/>
      <c r="D3" s="460"/>
      <c r="E3" s="460"/>
      <c r="F3" s="460"/>
      <c r="G3" s="460"/>
      <c r="H3" s="460"/>
      <c r="I3" s="460"/>
      <c r="J3" s="460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384"/>
      <c r="Y3" s="384"/>
      <c r="Z3" s="384"/>
      <c r="AA3" s="384"/>
      <c r="AB3" s="384"/>
      <c r="AC3" s="384"/>
      <c r="AD3" s="384"/>
      <c r="AE3" s="384"/>
      <c r="AF3" s="460"/>
    </row>
    <row r="4" spans="1:33" ht="9.75" customHeight="1" x14ac:dyDescent="0.3">
      <c r="C4" s="460"/>
      <c r="D4" s="460"/>
      <c r="E4" s="460"/>
      <c r="F4" s="460"/>
      <c r="G4" s="460"/>
      <c r="H4" s="460"/>
      <c r="I4" s="460"/>
      <c r="J4" s="460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384"/>
      <c r="Y4" s="384"/>
      <c r="Z4" s="384"/>
      <c r="AA4" s="384"/>
      <c r="AB4" s="384"/>
      <c r="AC4" s="384"/>
      <c r="AD4" s="384"/>
      <c r="AE4" s="384"/>
      <c r="AF4" s="460"/>
    </row>
    <row r="5" spans="1:33" ht="17.25" thickBot="1" x14ac:dyDescent="0.35">
      <c r="A5" s="180" t="s">
        <v>1466</v>
      </c>
      <c r="C5" s="462"/>
      <c r="D5" s="462"/>
      <c r="E5" s="462"/>
      <c r="F5" s="462"/>
      <c r="G5" s="462"/>
      <c r="H5" s="462"/>
      <c r="I5" s="462"/>
      <c r="J5" s="462"/>
      <c r="K5" s="461"/>
      <c r="L5" s="463"/>
      <c r="M5" s="461"/>
      <c r="N5" s="463"/>
      <c r="O5" s="463"/>
      <c r="P5" s="463"/>
      <c r="Q5" s="463"/>
      <c r="R5" s="463"/>
      <c r="S5" s="463"/>
      <c r="T5" s="463"/>
      <c r="V5" s="461"/>
      <c r="W5" s="463"/>
      <c r="X5" s="384"/>
      <c r="Y5" s="384"/>
      <c r="Z5" s="384"/>
      <c r="AA5" s="384"/>
      <c r="AB5" s="384"/>
      <c r="AC5" s="384"/>
      <c r="AD5" s="384"/>
      <c r="AE5" s="384"/>
      <c r="AF5" s="460"/>
    </row>
    <row r="6" spans="1:33" s="180" customFormat="1" ht="28.5" customHeight="1" thickBot="1" x14ac:dyDescent="0.35">
      <c r="A6" s="830" t="s">
        <v>1467</v>
      </c>
      <c r="B6" s="830"/>
      <c r="C6" s="830"/>
      <c r="D6" s="830"/>
      <c r="E6" s="830"/>
      <c r="F6" s="830"/>
      <c r="G6" s="830"/>
      <c r="H6" s="830"/>
      <c r="I6" s="830"/>
      <c r="J6" s="830"/>
      <c r="K6" s="463"/>
      <c r="L6" s="750" t="s">
        <v>1468</v>
      </c>
      <c r="M6" s="463"/>
      <c r="N6" s="831" t="s">
        <v>1469</v>
      </c>
      <c r="O6" s="832"/>
      <c r="P6" s="832"/>
      <c r="Q6" s="832"/>
      <c r="R6" s="832"/>
      <c r="S6" s="832"/>
      <c r="T6" s="832"/>
      <c r="U6" s="832"/>
      <c r="V6" s="463"/>
      <c r="W6" s="831" t="s">
        <v>1470</v>
      </c>
      <c r="X6" s="832"/>
      <c r="Y6" s="832"/>
      <c r="Z6" s="832"/>
      <c r="AA6" s="832"/>
      <c r="AB6" s="832"/>
      <c r="AC6" s="832"/>
      <c r="AD6" s="384"/>
      <c r="AE6" s="828" t="s">
        <v>187</v>
      </c>
      <c r="AF6" s="462"/>
    </row>
    <row r="7" spans="1:33" s="180" customFormat="1" ht="28.9" customHeight="1" thickBot="1" x14ac:dyDescent="0.35">
      <c r="A7" s="830"/>
      <c r="B7" s="830"/>
      <c r="C7" s="830"/>
      <c r="D7" s="830"/>
      <c r="E7" s="830"/>
      <c r="F7" s="830"/>
      <c r="G7" s="830"/>
      <c r="H7" s="830"/>
      <c r="I7" s="830"/>
      <c r="J7" s="830"/>
      <c r="K7" s="463"/>
      <c r="L7" s="496" t="s">
        <v>1471</v>
      </c>
      <c r="M7" s="463"/>
      <c r="N7" s="496" t="s">
        <v>1472</v>
      </c>
      <c r="O7" s="495" t="s">
        <v>1473</v>
      </c>
      <c r="P7" s="495" t="s">
        <v>1474</v>
      </c>
      <c r="Q7" s="495" t="s">
        <v>1475</v>
      </c>
      <c r="R7" s="495" t="s">
        <v>1476</v>
      </c>
      <c r="S7" s="495" t="s">
        <v>1477</v>
      </c>
      <c r="T7" s="495" t="s">
        <v>1478</v>
      </c>
      <c r="U7" s="495" t="s">
        <v>1479</v>
      </c>
      <c r="V7" s="463"/>
      <c r="W7" s="496" t="s">
        <v>1480</v>
      </c>
      <c r="X7" s="495" t="s">
        <v>1481</v>
      </c>
      <c r="Y7" s="495" t="s">
        <v>1482</v>
      </c>
      <c r="Z7" s="495" t="s">
        <v>1483</v>
      </c>
      <c r="AA7" s="495" t="s">
        <v>1484</v>
      </c>
      <c r="AB7" s="495" t="s">
        <v>1485</v>
      </c>
      <c r="AC7" s="495" t="s">
        <v>1486</v>
      </c>
      <c r="AD7" s="384"/>
      <c r="AE7" s="829"/>
      <c r="AF7" s="462"/>
    </row>
    <row r="8" spans="1:33" s="458" customFormat="1" ht="119.25" customHeight="1" thickBot="1" x14ac:dyDescent="0.35">
      <c r="J8" s="377"/>
      <c r="K8" s="377"/>
      <c r="L8" s="488"/>
      <c r="M8" s="377"/>
      <c r="N8" s="508" t="s">
        <v>1487</v>
      </c>
      <c r="O8" s="498" t="s">
        <v>1488</v>
      </c>
      <c r="P8" s="498" t="s">
        <v>1489</v>
      </c>
      <c r="Q8" s="498" t="s">
        <v>1490</v>
      </c>
      <c r="R8" s="498" t="s">
        <v>1491</v>
      </c>
      <c r="S8" s="497" t="s">
        <v>1492</v>
      </c>
      <c r="T8" s="498" t="s">
        <v>1493</v>
      </c>
      <c r="U8" s="500" t="s">
        <v>1494</v>
      </c>
      <c r="V8" s="463"/>
      <c r="W8" s="498" t="s">
        <v>1495</v>
      </c>
      <c r="X8" s="498" t="s">
        <v>1496</v>
      </c>
      <c r="Y8" s="498" t="s">
        <v>1497</v>
      </c>
      <c r="Z8" s="498" t="s">
        <v>1498</v>
      </c>
      <c r="AA8" s="500" t="s">
        <v>1499</v>
      </c>
      <c r="AB8" s="500" t="s">
        <v>1500</v>
      </c>
      <c r="AC8" s="500" t="s">
        <v>1501</v>
      </c>
      <c r="AD8" s="384"/>
      <c r="AE8" s="467">
        <f>SUM(AE10:AE96)</f>
        <v>1885361415.4100001</v>
      </c>
      <c r="AF8" s="377">
        <f>+'DETALLE PROG. III'!D33</f>
        <v>1918405661.7487144</v>
      </c>
      <c r="AG8" s="459"/>
    </row>
    <row r="9" spans="1:33" ht="16.5" x14ac:dyDescent="0.3">
      <c r="C9" s="460"/>
      <c r="D9" s="460"/>
      <c r="E9" s="460"/>
      <c r="F9" s="460"/>
      <c r="G9" s="460"/>
      <c r="H9" s="460"/>
      <c r="I9" s="460"/>
      <c r="J9" s="462" t="s">
        <v>1502</v>
      </c>
      <c r="K9" s="463"/>
      <c r="L9" s="489">
        <f t="shared" ref="L9" si="0">SUM(L10:L226)</f>
        <v>0</v>
      </c>
      <c r="M9" s="461"/>
      <c r="N9" s="489">
        <f t="shared" ref="N9:U9" si="1">SUM(N10:N226)</f>
        <v>801047094.17999995</v>
      </c>
      <c r="O9" s="489">
        <f t="shared" si="1"/>
        <v>70000000</v>
      </c>
      <c r="P9" s="489">
        <f t="shared" si="1"/>
        <v>40000000</v>
      </c>
      <c r="Q9" s="489">
        <f t="shared" si="1"/>
        <v>465082944.63999999</v>
      </c>
      <c r="R9" s="489">
        <f t="shared" si="1"/>
        <v>0</v>
      </c>
      <c r="S9" s="501">
        <f t="shared" si="1"/>
        <v>0</v>
      </c>
      <c r="T9" s="489">
        <f t="shared" si="1"/>
        <v>339154145.98000002</v>
      </c>
      <c r="U9" s="489">
        <f t="shared" si="1"/>
        <v>21120000</v>
      </c>
      <c r="V9" s="463"/>
      <c r="W9" s="514">
        <f t="shared" ref="W9:AC9" si="2">SUM(W10:W226)</f>
        <v>10700000</v>
      </c>
      <c r="X9" s="489">
        <f t="shared" si="2"/>
        <v>50600000</v>
      </c>
      <c r="Y9" s="489">
        <f t="shared" si="2"/>
        <v>17500000</v>
      </c>
      <c r="Z9" s="489">
        <f t="shared" si="2"/>
        <v>267400</v>
      </c>
      <c r="AA9" s="489">
        <f t="shared" si="2"/>
        <v>15266418.52</v>
      </c>
      <c r="AB9" s="489">
        <f t="shared" si="2"/>
        <v>49683852.939999998</v>
      </c>
      <c r="AC9" s="489">
        <f t="shared" si="2"/>
        <v>26783805.489999998</v>
      </c>
      <c r="AD9" s="384"/>
      <c r="AE9" s="464">
        <f>SUM(K9:AD9)</f>
        <v>1907205661.75</v>
      </c>
      <c r="AF9" s="384">
        <f>+AF8-AE8</f>
        <v>33044246.338714361</v>
      </c>
    </row>
    <row r="10" spans="1:33" ht="16.5" x14ac:dyDescent="0.3">
      <c r="A10" s="5" t="s">
        <v>995</v>
      </c>
      <c r="B10" s="6" t="s">
        <v>996</v>
      </c>
      <c r="C10" s="6"/>
      <c r="D10" s="6"/>
      <c r="E10" s="6"/>
      <c r="F10" s="6">
        <v>2</v>
      </c>
      <c r="G10" s="6"/>
      <c r="H10" s="5">
        <v>5</v>
      </c>
      <c r="I10" s="5"/>
      <c r="J10" s="181" t="s">
        <v>194</v>
      </c>
      <c r="K10" s="461"/>
      <c r="L10" s="490"/>
      <c r="M10" s="461"/>
      <c r="N10" s="499"/>
      <c r="O10" s="499"/>
      <c r="P10" s="499"/>
      <c r="Q10" s="499"/>
      <c r="R10" s="499"/>
      <c r="S10" s="502"/>
      <c r="T10" s="499"/>
      <c r="U10" s="499"/>
      <c r="V10" s="463"/>
      <c r="W10" s="499"/>
      <c r="X10" s="465"/>
      <c r="Y10" s="465"/>
      <c r="Z10" s="465"/>
      <c r="AA10" s="465"/>
      <c r="AB10" s="465"/>
      <c r="AC10" s="465"/>
      <c r="AD10" s="384"/>
      <c r="AE10" s="465"/>
      <c r="AF10" s="384"/>
    </row>
    <row r="11" spans="1:33" ht="12" customHeight="1" x14ac:dyDescent="0.3">
      <c r="A11" s="3"/>
      <c r="B11" s="3"/>
      <c r="C11" s="3"/>
      <c r="D11" s="3"/>
      <c r="E11" s="3"/>
      <c r="F11" s="3"/>
      <c r="G11" s="3"/>
      <c r="H11" s="10"/>
      <c r="I11" s="10"/>
      <c r="J11" s="174"/>
      <c r="K11" s="461"/>
      <c r="L11" s="490"/>
      <c r="M11" s="461"/>
      <c r="N11" s="490"/>
      <c r="O11" s="490"/>
      <c r="P11" s="490"/>
      <c r="Q11" s="490"/>
      <c r="R11" s="490"/>
      <c r="S11" s="503"/>
      <c r="T11" s="490"/>
      <c r="U11" s="490"/>
      <c r="V11" s="463"/>
      <c r="W11" s="490"/>
      <c r="X11" s="465"/>
      <c r="Y11" s="465"/>
      <c r="Z11" s="465"/>
      <c r="AA11" s="465"/>
      <c r="AB11" s="465"/>
      <c r="AC11" s="465"/>
      <c r="AD11" s="384"/>
      <c r="AE11" s="465"/>
    </row>
    <row r="12" spans="1:33" ht="16.5" x14ac:dyDescent="0.3">
      <c r="A12" s="3"/>
      <c r="B12" s="5" t="s">
        <v>997</v>
      </c>
      <c r="C12" s="6" t="s">
        <v>998</v>
      </c>
      <c r="D12" s="3"/>
      <c r="E12" s="3"/>
      <c r="F12" s="5" t="s">
        <v>14</v>
      </c>
      <c r="G12" s="5"/>
      <c r="H12" s="5" t="s">
        <v>787</v>
      </c>
      <c r="I12" s="5"/>
      <c r="J12" s="175" t="s">
        <v>788</v>
      </c>
      <c r="K12" s="461"/>
      <c r="L12" s="490"/>
      <c r="M12" s="461"/>
      <c r="N12" s="490"/>
      <c r="O12" s="490"/>
      <c r="P12" s="490"/>
      <c r="Q12" s="490"/>
      <c r="R12" s="490"/>
      <c r="S12" s="503"/>
      <c r="T12" s="490"/>
      <c r="U12" s="490"/>
      <c r="V12" s="463"/>
      <c r="W12" s="490"/>
      <c r="X12" s="465"/>
      <c r="Y12" s="465"/>
      <c r="Z12" s="465"/>
      <c r="AA12" s="465"/>
      <c r="AB12" s="465"/>
      <c r="AC12" s="465"/>
      <c r="AD12" s="384"/>
      <c r="AE12" s="466"/>
      <c r="AF12" s="384"/>
    </row>
    <row r="13" spans="1:33" ht="16.5" x14ac:dyDescent="0.3">
      <c r="A13" s="3"/>
      <c r="B13" s="5"/>
      <c r="C13" s="6"/>
      <c r="D13" s="3"/>
      <c r="E13" s="3"/>
      <c r="F13" s="5"/>
      <c r="G13" s="5"/>
      <c r="H13" s="5"/>
      <c r="I13" s="5"/>
      <c r="J13" s="175"/>
      <c r="K13" s="461"/>
      <c r="L13" s="490"/>
      <c r="M13" s="461"/>
      <c r="N13" s="490"/>
      <c r="O13" s="490"/>
      <c r="P13" s="490"/>
      <c r="Q13" s="490"/>
      <c r="R13" s="490"/>
      <c r="S13" s="503"/>
      <c r="T13" s="490"/>
      <c r="U13" s="490"/>
      <c r="V13" s="463"/>
      <c r="W13" s="490"/>
      <c r="X13" s="465"/>
      <c r="Y13" s="465"/>
      <c r="Z13" s="465"/>
      <c r="AA13" s="465"/>
      <c r="AB13" s="465"/>
      <c r="AC13" s="465"/>
      <c r="AD13" s="384"/>
      <c r="AE13" s="466"/>
      <c r="AF13" s="757"/>
    </row>
    <row r="14" spans="1:33" ht="16.5" x14ac:dyDescent="0.3">
      <c r="A14" s="3"/>
      <c r="B14" s="15"/>
      <c r="C14" s="10" t="s">
        <v>999</v>
      </c>
      <c r="D14" s="3" t="s">
        <v>1000</v>
      </c>
      <c r="E14" s="3"/>
      <c r="F14" s="10" t="s">
        <v>999</v>
      </c>
      <c r="G14" s="10"/>
      <c r="H14" s="10" t="s">
        <v>789</v>
      </c>
      <c r="I14" s="10"/>
      <c r="J14" s="174" t="s">
        <v>790</v>
      </c>
      <c r="K14" s="461"/>
      <c r="L14" s="490"/>
      <c r="M14" s="461"/>
      <c r="N14" s="490"/>
      <c r="O14" s="490"/>
      <c r="P14" s="490"/>
      <c r="Q14" s="490"/>
      <c r="R14" s="490"/>
      <c r="S14" s="503"/>
      <c r="T14" s="490"/>
      <c r="U14" s="490"/>
      <c r="V14" s="463"/>
      <c r="W14" s="490"/>
      <c r="X14" s="465"/>
      <c r="Y14" s="465"/>
      <c r="Z14" s="465"/>
      <c r="AA14" s="465"/>
      <c r="AB14" s="465"/>
      <c r="AC14" s="465"/>
      <c r="AD14" s="384"/>
      <c r="AE14" s="466">
        <f t="shared" ref="AE14:AE21" si="3">SUM(K14:AD14)</f>
        <v>0</v>
      </c>
      <c r="AF14" s="460"/>
    </row>
    <row r="15" spans="1:33" ht="16.5" x14ac:dyDescent="0.3">
      <c r="A15" s="3"/>
      <c r="B15" s="15"/>
      <c r="C15" s="10" t="s">
        <v>1001</v>
      </c>
      <c r="D15" s="3" t="s">
        <v>1002</v>
      </c>
      <c r="E15" s="3"/>
      <c r="F15" s="10" t="s">
        <v>1001</v>
      </c>
      <c r="G15" s="10"/>
      <c r="H15" s="10" t="s">
        <v>791</v>
      </c>
      <c r="I15" s="10"/>
      <c r="J15" s="174" t="s">
        <v>792</v>
      </c>
      <c r="K15" s="461"/>
      <c r="L15" s="490"/>
      <c r="M15" s="461"/>
      <c r="N15" s="490">
        <f>801047094.18-8500000-21844246.34</f>
        <v>770702847.83999991</v>
      </c>
      <c r="O15" s="490">
        <v>70000000</v>
      </c>
      <c r="P15" s="490">
        <v>40000000</v>
      </c>
      <c r="Q15" s="490">
        <v>465082944.63999999</v>
      </c>
      <c r="R15" s="490">
        <v>0</v>
      </c>
      <c r="S15" s="503">
        <v>0</v>
      </c>
      <c r="T15" s="490">
        <v>339154145.98000002</v>
      </c>
      <c r="U15" s="490">
        <v>21120000</v>
      </c>
      <c r="V15" s="463"/>
      <c r="W15" s="490"/>
      <c r="X15" s="513"/>
      <c r="Y15" s="465"/>
      <c r="Z15" s="465"/>
      <c r="AA15" s="465"/>
      <c r="AB15" s="465"/>
      <c r="AC15" s="465"/>
      <c r="AD15" s="384"/>
      <c r="AE15" s="466">
        <f t="shared" si="3"/>
        <v>1706059938.46</v>
      </c>
      <c r="AF15" s="460"/>
    </row>
    <row r="16" spans="1:33" ht="16.5" x14ac:dyDescent="0.3">
      <c r="A16" s="3"/>
      <c r="B16" s="15"/>
      <c r="C16" s="3"/>
      <c r="D16" s="3"/>
      <c r="E16" s="3"/>
      <c r="F16" s="10" t="s">
        <v>1001</v>
      </c>
      <c r="G16" s="10"/>
      <c r="H16" s="10" t="s">
        <v>793</v>
      </c>
      <c r="I16" s="10"/>
      <c r="J16" s="174" t="s">
        <v>794</v>
      </c>
      <c r="K16" s="461"/>
      <c r="L16" s="490"/>
      <c r="M16" s="461"/>
      <c r="N16" s="490"/>
      <c r="O16" s="490"/>
      <c r="P16" s="490"/>
      <c r="Q16" s="490"/>
      <c r="R16" s="490"/>
      <c r="S16" s="503"/>
      <c r="T16" s="490"/>
      <c r="U16" s="490"/>
      <c r="V16" s="463"/>
      <c r="W16" s="490"/>
      <c r="X16" s="465"/>
      <c r="Y16" s="465"/>
      <c r="Z16" s="465"/>
      <c r="AA16" s="465"/>
      <c r="AB16" s="465"/>
      <c r="AC16" s="465"/>
      <c r="AD16" s="384"/>
      <c r="AE16" s="466">
        <f t="shared" si="3"/>
        <v>0</v>
      </c>
      <c r="AF16" s="384"/>
    </row>
    <row r="17" spans="1:31" ht="16.5" x14ac:dyDescent="0.3">
      <c r="A17" s="3"/>
      <c r="B17" s="3"/>
      <c r="C17" s="3"/>
      <c r="D17" s="3"/>
      <c r="E17" s="3"/>
      <c r="F17" s="10" t="s">
        <v>1001</v>
      </c>
      <c r="G17" s="10"/>
      <c r="H17" s="10" t="s">
        <v>795</v>
      </c>
      <c r="I17" s="10"/>
      <c r="J17" s="174" t="s">
        <v>796</v>
      </c>
      <c r="L17" s="491"/>
      <c r="N17" s="491"/>
      <c r="O17" s="491"/>
      <c r="P17" s="491"/>
      <c r="Q17" s="491"/>
      <c r="R17" s="491"/>
      <c r="S17" s="504"/>
      <c r="T17" s="491"/>
      <c r="U17" s="491"/>
      <c r="V17" s="463"/>
      <c r="W17" s="491"/>
      <c r="X17" s="182"/>
      <c r="Y17" s="182"/>
      <c r="Z17" s="182"/>
      <c r="AA17" s="182"/>
      <c r="AB17" s="182"/>
      <c r="AC17" s="182"/>
      <c r="AE17" s="466">
        <f t="shared" si="3"/>
        <v>0</v>
      </c>
    </row>
    <row r="18" spans="1:31" ht="16.5" x14ac:dyDescent="0.3">
      <c r="A18" s="3"/>
      <c r="B18" s="3"/>
      <c r="C18" s="3"/>
      <c r="D18" s="3"/>
      <c r="E18" s="3"/>
      <c r="F18" s="10" t="s">
        <v>1001</v>
      </c>
      <c r="G18" s="10"/>
      <c r="H18" s="10" t="s">
        <v>797</v>
      </c>
      <c r="I18" s="10"/>
      <c r="J18" s="174" t="s">
        <v>798</v>
      </c>
      <c r="L18" s="491"/>
      <c r="N18" s="491"/>
      <c r="O18" s="491"/>
      <c r="P18" s="491"/>
      <c r="Q18" s="491"/>
      <c r="R18" s="491"/>
      <c r="S18" s="504"/>
      <c r="T18" s="491"/>
      <c r="U18" s="491"/>
      <c r="V18" s="463"/>
      <c r="W18" s="491"/>
      <c r="X18" s="182"/>
      <c r="Y18" s="182"/>
      <c r="Z18" s="182"/>
      <c r="AA18" s="182"/>
      <c r="AB18" s="182"/>
      <c r="AC18" s="182"/>
      <c r="AE18" s="466">
        <f t="shared" si="3"/>
        <v>0</v>
      </c>
    </row>
    <row r="19" spans="1:31" ht="16.5" x14ac:dyDescent="0.3">
      <c r="A19" s="3"/>
      <c r="B19" s="3"/>
      <c r="C19" s="10" t="s">
        <v>1003</v>
      </c>
      <c r="D19" s="3" t="s">
        <v>800</v>
      </c>
      <c r="E19" s="3"/>
      <c r="F19" s="10" t="s">
        <v>1003</v>
      </c>
      <c r="G19" s="10"/>
      <c r="H19" s="10" t="s">
        <v>799</v>
      </c>
      <c r="I19" s="10"/>
      <c r="J19" s="174" t="s">
        <v>800</v>
      </c>
      <c r="L19" s="491"/>
      <c r="N19" s="491"/>
      <c r="O19" s="491"/>
      <c r="P19" s="491"/>
      <c r="Q19" s="491"/>
      <c r="R19" s="491"/>
      <c r="S19" s="504"/>
      <c r="T19" s="491"/>
      <c r="U19" s="491"/>
      <c r="V19" s="463"/>
      <c r="W19" s="491"/>
      <c r="X19" s="182"/>
      <c r="Y19" s="182"/>
      <c r="Z19" s="182"/>
      <c r="AA19" s="182"/>
      <c r="AB19" s="182"/>
      <c r="AC19" s="182"/>
      <c r="AE19" s="466">
        <f t="shared" si="3"/>
        <v>0</v>
      </c>
    </row>
    <row r="20" spans="1:31" ht="16.5" x14ac:dyDescent="0.3">
      <c r="A20" s="3"/>
      <c r="B20" s="3"/>
      <c r="C20" s="10" t="s">
        <v>1004</v>
      </c>
      <c r="D20" s="3" t="s">
        <v>802</v>
      </c>
      <c r="E20" s="3"/>
      <c r="F20" s="10" t="s">
        <v>1004</v>
      </c>
      <c r="G20" s="10"/>
      <c r="H20" s="10" t="s">
        <v>801</v>
      </c>
      <c r="I20" s="10"/>
      <c r="J20" s="174" t="s">
        <v>802</v>
      </c>
      <c r="L20" s="491"/>
      <c r="N20" s="491"/>
      <c r="O20" s="491"/>
      <c r="P20" s="491"/>
      <c r="Q20" s="491"/>
      <c r="R20" s="491"/>
      <c r="S20" s="504"/>
      <c r="T20" s="491"/>
      <c r="U20" s="491"/>
      <c r="V20" s="463"/>
      <c r="W20" s="491"/>
      <c r="X20" s="491"/>
      <c r="Y20" s="491"/>
      <c r="Z20" s="491"/>
      <c r="AA20" s="491"/>
      <c r="AB20" s="491"/>
      <c r="AC20" s="491"/>
      <c r="AE20" s="466">
        <f t="shared" si="3"/>
        <v>0</v>
      </c>
    </row>
    <row r="21" spans="1:31" ht="16.5" x14ac:dyDescent="0.3">
      <c r="A21" s="3"/>
      <c r="B21" s="3"/>
      <c r="C21" s="10" t="s">
        <v>1005</v>
      </c>
      <c r="D21" s="3" t="s">
        <v>1006</v>
      </c>
      <c r="E21" s="3"/>
      <c r="F21" s="10" t="s">
        <v>1005</v>
      </c>
      <c r="G21" s="10"/>
      <c r="H21" s="10" t="s">
        <v>803</v>
      </c>
      <c r="I21" s="10"/>
      <c r="J21" s="174" t="s">
        <v>804</v>
      </c>
      <c r="L21" s="491"/>
      <c r="N21" s="491"/>
      <c r="O21" s="491"/>
      <c r="P21" s="491"/>
      <c r="Q21" s="491"/>
      <c r="R21" s="491"/>
      <c r="S21" s="504"/>
      <c r="T21" s="491"/>
      <c r="U21" s="491"/>
      <c r="V21" s="463"/>
      <c r="W21" s="491">
        <v>10700000</v>
      </c>
      <c r="X21" s="765">
        <v>50600000</v>
      </c>
      <c r="Y21" s="491">
        <v>17500000</v>
      </c>
      <c r="Z21" s="491">
        <v>267400</v>
      </c>
      <c r="AA21" s="491">
        <v>15266418.52</v>
      </c>
      <c r="AB21" s="491">
        <v>49683852.939999998</v>
      </c>
      <c r="AC21" s="491">
        <v>26783805.489999998</v>
      </c>
      <c r="AE21" s="466">
        <f t="shared" si="3"/>
        <v>170801476.94999999</v>
      </c>
    </row>
    <row r="22" spans="1:31" ht="16.5" x14ac:dyDescent="0.3">
      <c r="A22" s="3"/>
      <c r="B22" s="3"/>
      <c r="C22" s="10"/>
      <c r="D22" s="3"/>
      <c r="E22" s="3"/>
      <c r="F22" s="10"/>
      <c r="G22" s="10"/>
      <c r="H22" s="10"/>
      <c r="I22" s="10"/>
      <c r="J22" s="174"/>
      <c r="L22" s="491"/>
      <c r="N22" s="491"/>
      <c r="O22" s="491"/>
      <c r="P22" s="491"/>
      <c r="Q22" s="491"/>
      <c r="R22" s="491"/>
      <c r="S22" s="504"/>
      <c r="T22" s="491"/>
      <c r="U22" s="491"/>
      <c r="V22" s="463"/>
      <c r="W22" s="491"/>
      <c r="X22" s="491"/>
      <c r="Y22" s="491"/>
      <c r="Z22" s="491"/>
      <c r="AA22" s="491"/>
      <c r="AB22" s="491"/>
      <c r="AC22" s="491"/>
      <c r="AE22" s="466"/>
    </row>
    <row r="23" spans="1:31" ht="16.5" x14ac:dyDescent="0.3">
      <c r="A23" s="3"/>
      <c r="B23" s="5" t="s">
        <v>1007</v>
      </c>
      <c r="C23" s="6" t="s">
        <v>1008</v>
      </c>
      <c r="D23" s="3"/>
      <c r="E23" s="3"/>
      <c r="F23" s="10" t="s">
        <v>14</v>
      </c>
      <c r="G23" s="10"/>
      <c r="H23" s="3"/>
      <c r="I23" s="3"/>
      <c r="J23" s="174"/>
      <c r="L23" s="491"/>
      <c r="N23" s="491"/>
      <c r="O23" s="491"/>
      <c r="P23" s="491"/>
      <c r="Q23" s="491"/>
      <c r="R23" s="491"/>
      <c r="S23" s="504"/>
      <c r="T23" s="491"/>
      <c r="U23" s="491"/>
      <c r="V23" s="463"/>
      <c r="W23" s="491"/>
      <c r="X23" s="491"/>
      <c r="Y23" s="491"/>
      <c r="Z23" s="491"/>
      <c r="AA23" s="491"/>
      <c r="AB23" s="491"/>
      <c r="AC23" s="491"/>
      <c r="AE23" s="466"/>
    </row>
    <row r="24" spans="1:31" ht="16.5" x14ac:dyDescent="0.3">
      <c r="A24" s="3"/>
      <c r="B24" s="5"/>
      <c r="C24" s="6"/>
      <c r="D24" s="3"/>
      <c r="E24" s="3"/>
      <c r="F24" s="10"/>
      <c r="G24" s="10"/>
      <c r="H24" s="3"/>
      <c r="I24" s="3"/>
      <c r="J24" s="174"/>
      <c r="L24" s="491"/>
      <c r="N24" s="491"/>
      <c r="O24" s="491"/>
      <c r="P24" s="491"/>
      <c r="Q24" s="491"/>
      <c r="R24" s="491"/>
      <c r="S24" s="504"/>
      <c r="T24" s="491"/>
      <c r="U24" s="491"/>
      <c r="V24" s="463"/>
      <c r="W24" s="491"/>
      <c r="X24" s="491"/>
      <c r="Y24" s="491"/>
      <c r="Z24" s="491"/>
      <c r="AA24" s="491"/>
      <c r="AB24" s="491"/>
      <c r="AC24" s="491"/>
      <c r="AE24" s="466"/>
    </row>
    <row r="25" spans="1:31" ht="16.5" x14ac:dyDescent="0.3">
      <c r="A25" s="3"/>
      <c r="B25" s="3"/>
      <c r="C25" s="10" t="s">
        <v>1009</v>
      </c>
      <c r="D25" s="3" t="s">
        <v>1010</v>
      </c>
      <c r="E25" s="3"/>
      <c r="F25" s="5" t="s">
        <v>1009</v>
      </c>
      <c r="G25" s="5"/>
      <c r="H25" s="5" t="s">
        <v>805</v>
      </c>
      <c r="I25" s="5"/>
      <c r="J25" s="175" t="s">
        <v>806</v>
      </c>
      <c r="L25" s="491"/>
      <c r="N25" s="491"/>
      <c r="O25" s="491"/>
      <c r="P25" s="491"/>
      <c r="Q25" s="491"/>
      <c r="R25" s="491"/>
      <c r="S25" s="504"/>
      <c r="T25" s="491"/>
      <c r="U25" s="491"/>
      <c r="V25" s="463"/>
      <c r="W25" s="491"/>
      <c r="X25" s="491"/>
      <c r="Y25" s="491"/>
      <c r="Z25" s="491"/>
      <c r="AA25" s="491"/>
      <c r="AB25" s="491"/>
      <c r="AC25" s="491"/>
      <c r="AE25" s="466"/>
    </row>
    <row r="26" spans="1:31" ht="16.5" x14ac:dyDescent="0.3">
      <c r="A26" s="3"/>
      <c r="B26" s="3"/>
      <c r="C26" s="3"/>
      <c r="D26" s="3"/>
      <c r="E26" s="3"/>
      <c r="F26" s="10" t="s">
        <v>1009</v>
      </c>
      <c r="G26" s="10"/>
      <c r="H26" s="10" t="s">
        <v>807</v>
      </c>
      <c r="I26" s="10"/>
      <c r="J26" s="174" t="s">
        <v>808</v>
      </c>
      <c r="L26" s="491"/>
      <c r="N26" s="491"/>
      <c r="O26" s="491"/>
      <c r="P26" s="491"/>
      <c r="Q26" s="491"/>
      <c r="R26" s="491"/>
      <c r="S26" s="504"/>
      <c r="T26" s="491"/>
      <c r="U26" s="491"/>
      <c r="V26" s="463"/>
      <c r="W26" s="491"/>
      <c r="X26" s="491"/>
      <c r="Y26" s="491"/>
      <c r="Z26" s="491"/>
      <c r="AA26" s="491"/>
      <c r="AB26" s="491"/>
      <c r="AC26" s="491"/>
      <c r="AE26" s="466">
        <f t="shared" ref="AE26:AE33" si="4">SUM(K26:AD26)</f>
        <v>0</v>
      </c>
    </row>
    <row r="27" spans="1:31" ht="16.5" x14ac:dyDescent="0.3">
      <c r="A27" s="3"/>
      <c r="B27" s="3"/>
      <c r="C27" s="3"/>
      <c r="D27" s="3"/>
      <c r="E27" s="3"/>
      <c r="F27" s="10" t="s">
        <v>1009</v>
      </c>
      <c r="G27" s="10"/>
      <c r="H27" s="10" t="s">
        <v>809</v>
      </c>
      <c r="I27" s="10"/>
      <c r="J27" s="174" t="s">
        <v>810</v>
      </c>
      <c r="L27" s="491"/>
      <c r="N27" s="491"/>
      <c r="O27" s="491"/>
      <c r="P27" s="491"/>
      <c r="Q27" s="491"/>
      <c r="R27" s="491"/>
      <c r="S27" s="504"/>
      <c r="T27" s="491"/>
      <c r="U27" s="491"/>
      <c r="V27" s="463"/>
      <c r="W27" s="491"/>
      <c r="X27" s="491"/>
      <c r="Y27" s="491"/>
      <c r="Z27" s="491"/>
      <c r="AA27" s="491"/>
      <c r="AB27" s="491"/>
      <c r="AC27" s="491"/>
      <c r="AE27" s="466">
        <f t="shared" si="4"/>
        <v>0</v>
      </c>
    </row>
    <row r="28" spans="1:31" ht="16.5" x14ac:dyDescent="0.3">
      <c r="A28" s="3"/>
      <c r="B28" s="3"/>
      <c r="C28" s="3"/>
      <c r="D28" s="3"/>
      <c r="E28" s="3"/>
      <c r="F28" s="10" t="s">
        <v>1009</v>
      </c>
      <c r="G28" s="10"/>
      <c r="H28" s="10" t="s">
        <v>811</v>
      </c>
      <c r="I28" s="10"/>
      <c r="J28" s="174" t="s">
        <v>812</v>
      </c>
      <c r="L28" s="491"/>
      <c r="N28" s="491"/>
      <c r="O28" s="491"/>
      <c r="P28" s="491"/>
      <c r="Q28" s="491"/>
      <c r="R28" s="491"/>
      <c r="S28" s="504"/>
      <c r="T28" s="491"/>
      <c r="U28" s="491"/>
      <c r="V28" s="463"/>
      <c r="W28" s="491"/>
      <c r="X28" s="491"/>
      <c r="Y28" s="491"/>
      <c r="Z28" s="491"/>
      <c r="AA28" s="491"/>
      <c r="AB28" s="491"/>
      <c r="AC28" s="491"/>
      <c r="AE28" s="466">
        <f t="shared" si="4"/>
        <v>0</v>
      </c>
    </row>
    <row r="29" spans="1:31" ht="16.5" x14ac:dyDescent="0.3">
      <c r="A29" s="3"/>
      <c r="B29" s="3"/>
      <c r="C29" s="3"/>
      <c r="D29" s="3"/>
      <c r="E29" s="3"/>
      <c r="F29" s="10" t="s">
        <v>1009</v>
      </c>
      <c r="G29" s="10"/>
      <c r="H29" s="10" t="s">
        <v>813</v>
      </c>
      <c r="I29" s="10"/>
      <c r="J29" s="174" t="s">
        <v>814</v>
      </c>
      <c r="L29" s="491"/>
      <c r="N29" s="491"/>
      <c r="O29" s="491"/>
      <c r="P29" s="491"/>
      <c r="Q29" s="491"/>
      <c r="R29" s="491"/>
      <c r="S29" s="504"/>
      <c r="T29" s="491"/>
      <c r="U29" s="491"/>
      <c r="V29" s="463"/>
      <c r="W29" s="491"/>
      <c r="X29" s="491"/>
      <c r="Y29" s="491"/>
      <c r="Z29" s="491"/>
      <c r="AA29" s="491"/>
      <c r="AB29" s="491"/>
      <c r="AC29" s="491"/>
      <c r="AE29" s="466">
        <f t="shared" si="4"/>
        <v>0</v>
      </c>
    </row>
    <row r="30" spans="1:31" ht="16.5" x14ac:dyDescent="0.3">
      <c r="A30" s="3"/>
      <c r="B30" s="3"/>
      <c r="C30" s="3"/>
      <c r="D30" s="3"/>
      <c r="E30" s="3"/>
      <c r="F30" s="10" t="s">
        <v>1009</v>
      </c>
      <c r="G30" s="10"/>
      <c r="H30" s="10" t="s">
        <v>815</v>
      </c>
      <c r="I30" s="10"/>
      <c r="J30" s="184" t="s">
        <v>816</v>
      </c>
      <c r="L30" s="491"/>
      <c r="N30" s="491"/>
      <c r="O30" s="491"/>
      <c r="P30" s="491"/>
      <c r="Q30" s="491"/>
      <c r="R30" s="491"/>
      <c r="S30" s="504"/>
      <c r="T30" s="491"/>
      <c r="U30" s="491"/>
      <c r="V30" s="463"/>
      <c r="W30" s="491"/>
      <c r="X30" s="491"/>
      <c r="Y30" s="491"/>
      <c r="Z30" s="491"/>
      <c r="AA30" s="491"/>
      <c r="AB30" s="491"/>
      <c r="AC30" s="491"/>
      <c r="AE30" s="466">
        <f t="shared" si="4"/>
        <v>0</v>
      </c>
    </row>
    <row r="31" spans="1:31" ht="16.5" x14ac:dyDescent="0.3">
      <c r="A31" s="3"/>
      <c r="B31" s="3"/>
      <c r="C31" s="3"/>
      <c r="D31" s="3"/>
      <c r="E31" s="3"/>
      <c r="F31" s="10" t="s">
        <v>1009</v>
      </c>
      <c r="G31" s="10"/>
      <c r="H31" s="10" t="s">
        <v>817</v>
      </c>
      <c r="I31" s="10"/>
      <c r="J31" s="174" t="s">
        <v>818</v>
      </c>
      <c r="L31" s="491"/>
      <c r="N31" s="491"/>
      <c r="O31" s="491"/>
      <c r="P31" s="491"/>
      <c r="Q31" s="491"/>
      <c r="R31" s="491"/>
      <c r="S31" s="504"/>
      <c r="T31" s="491"/>
      <c r="U31" s="491"/>
      <c r="V31" s="463"/>
      <c r="W31" s="491"/>
      <c r="X31" s="491"/>
      <c r="Y31" s="491"/>
      <c r="Z31" s="491"/>
      <c r="AA31" s="491"/>
      <c r="AB31" s="491"/>
      <c r="AC31" s="491"/>
      <c r="AE31" s="466">
        <f t="shared" si="4"/>
        <v>0</v>
      </c>
    </row>
    <row r="32" spans="1:31" ht="16.5" x14ac:dyDescent="0.3">
      <c r="A32" s="3"/>
      <c r="B32" s="3"/>
      <c r="C32" s="3"/>
      <c r="D32" s="3"/>
      <c r="E32" s="3"/>
      <c r="F32" s="10" t="s">
        <v>1009</v>
      </c>
      <c r="G32" s="10"/>
      <c r="H32" s="10" t="s">
        <v>819</v>
      </c>
      <c r="I32" s="10"/>
      <c r="J32" s="174" t="s">
        <v>820</v>
      </c>
      <c r="L32" s="491"/>
      <c r="N32" s="491"/>
      <c r="O32" s="491"/>
      <c r="P32" s="491"/>
      <c r="Q32" s="491"/>
      <c r="R32" s="491"/>
      <c r="S32" s="504"/>
      <c r="T32" s="491"/>
      <c r="U32" s="491"/>
      <c r="V32" s="463"/>
      <c r="W32" s="491"/>
      <c r="X32" s="182"/>
      <c r="Y32" s="182"/>
      <c r="Z32" s="182"/>
      <c r="AA32" s="182"/>
      <c r="AB32" s="182"/>
      <c r="AC32" s="182"/>
      <c r="AE32" s="466">
        <f t="shared" si="4"/>
        <v>0</v>
      </c>
    </row>
    <row r="33" spans="1:31" ht="16.5" x14ac:dyDescent="0.3">
      <c r="A33" s="3"/>
      <c r="B33" s="3"/>
      <c r="C33" s="3"/>
      <c r="D33" s="3"/>
      <c r="E33" s="3"/>
      <c r="F33" s="10" t="s">
        <v>1009</v>
      </c>
      <c r="G33" s="10"/>
      <c r="H33" s="10" t="s">
        <v>821</v>
      </c>
      <c r="I33" s="10"/>
      <c r="J33" s="174" t="s">
        <v>822</v>
      </c>
      <c r="L33" s="491"/>
      <c r="N33" s="491">
        <v>1000000</v>
      </c>
      <c r="O33" s="491"/>
      <c r="P33" s="491"/>
      <c r="Q33" s="491"/>
      <c r="R33" s="491"/>
      <c r="S33" s="504"/>
      <c r="T33" s="491"/>
      <c r="U33" s="491"/>
      <c r="V33" s="463"/>
      <c r="W33" s="491"/>
      <c r="X33" s="182"/>
      <c r="Y33" s="182"/>
      <c r="Z33" s="182"/>
      <c r="AA33" s="182"/>
      <c r="AB33" s="182"/>
      <c r="AC33" s="182"/>
      <c r="AE33" s="466">
        <f t="shared" si="4"/>
        <v>1000000</v>
      </c>
    </row>
    <row r="34" spans="1:31" ht="14.45" customHeight="1" x14ac:dyDescent="0.3">
      <c r="A34" s="3"/>
      <c r="B34" s="3"/>
      <c r="C34" s="3"/>
      <c r="D34" s="3"/>
      <c r="E34" s="3"/>
      <c r="F34" s="5" t="s">
        <v>1009</v>
      </c>
      <c r="G34" s="5"/>
      <c r="H34" s="5" t="s">
        <v>823</v>
      </c>
      <c r="I34" s="5"/>
      <c r="J34" s="175" t="s">
        <v>824</v>
      </c>
      <c r="L34" s="491"/>
      <c r="N34" s="491"/>
      <c r="O34" s="491"/>
      <c r="P34" s="491"/>
      <c r="Q34" s="491"/>
      <c r="R34" s="491"/>
      <c r="S34" s="504"/>
      <c r="T34" s="491"/>
      <c r="U34" s="491"/>
      <c r="V34" s="463"/>
      <c r="W34" s="491"/>
      <c r="X34" s="182"/>
      <c r="Y34" s="182"/>
      <c r="Z34" s="182"/>
      <c r="AA34" s="182"/>
      <c r="AB34" s="182"/>
      <c r="AC34" s="182"/>
      <c r="AE34" s="466"/>
    </row>
    <row r="35" spans="1:31" ht="14.45" customHeight="1" x14ac:dyDescent="0.3">
      <c r="A35" s="3"/>
      <c r="B35" s="3"/>
      <c r="C35" s="3"/>
      <c r="D35" s="3"/>
      <c r="E35" s="3"/>
      <c r="F35" s="10" t="s">
        <v>1009</v>
      </c>
      <c r="G35" s="10"/>
      <c r="H35" s="10" t="s">
        <v>825</v>
      </c>
      <c r="I35" s="10"/>
      <c r="J35" s="174" t="s">
        <v>826</v>
      </c>
      <c r="L35" s="491"/>
      <c r="N35" s="491"/>
      <c r="O35" s="491"/>
      <c r="P35" s="491"/>
      <c r="Q35" s="491"/>
      <c r="R35" s="491"/>
      <c r="S35" s="504"/>
      <c r="T35" s="491"/>
      <c r="U35" s="491"/>
      <c r="V35" s="463"/>
      <c r="W35" s="491"/>
      <c r="X35" s="182"/>
      <c r="Y35" s="182"/>
      <c r="Z35" s="182"/>
      <c r="AA35" s="182"/>
      <c r="AB35" s="182"/>
      <c r="AC35" s="182"/>
      <c r="AE35" s="466">
        <f>SUM(K35:AD35)</f>
        <v>0</v>
      </c>
    </row>
    <row r="36" spans="1:31" ht="14.45" customHeight="1" x14ac:dyDescent="0.3">
      <c r="A36" s="3"/>
      <c r="B36" s="3"/>
      <c r="C36" s="3"/>
      <c r="D36" s="3"/>
      <c r="E36" s="3"/>
      <c r="F36" s="10" t="s">
        <v>14</v>
      </c>
      <c r="G36" s="10"/>
      <c r="H36" s="10"/>
      <c r="I36" s="10"/>
      <c r="J36" s="174"/>
      <c r="L36" s="491"/>
      <c r="N36" s="491"/>
      <c r="O36" s="491"/>
      <c r="P36" s="491"/>
      <c r="Q36" s="491"/>
      <c r="R36" s="491"/>
      <c r="S36" s="504"/>
      <c r="T36" s="491"/>
      <c r="U36" s="491"/>
      <c r="V36" s="463"/>
      <c r="W36" s="491"/>
      <c r="X36" s="182"/>
      <c r="Y36" s="182"/>
      <c r="Z36" s="182"/>
      <c r="AA36" s="182"/>
      <c r="AB36" s="182"/>
      <c r="AC36" s="182"/>
      <c r="AE36" s="466"/>
    </row>
    <row r="37" spans="1:31" ht="14.45" customHeight="1" x14ac:dyDescent="0.3">
      <c r="A37" s="3"/>
      <c r="B37" s="3"/>
      <c r="C37" s="3"/>
      <c r="D37" s="3"/>
      <c r="E37" s="3"/>
      <c r="F37" s="10" t="s">
        <v>14</v>
      </c>
      <c r="G37" s="10"/>
      <c r="H37" s="5" t="s">
        <v>827</v>
      </c>
      <c r="I37" s="5"/>
      <c r="J37" s="175" t="s">
        <v>828</v>
      </c>
      <c r="L37" s="491"/>
      <c r="N37" s="491"/>
      <c r="O37" s="491"/>
      <c r="P37" s="491"/>
      <c r="Q37" s="491"/>
      <c r="R37" s="491"/>
      <c r="S37" s="504"/>
      <c r="T37" s="491"/>
      <c r="U37" s="491"/>
      <c r="V37" s="463"/>
      <c r="W37" s="491"/>
      <c r="X37" s="182"/>
      <c r="Y37" s="182"/>
      <c r="Z37" s="182"/>
      <c r="AA37" s="182"/>
      <c r="AB37" s="182"/>
      <c r="AC37" s="182"/>
      <c r="AE37" s="466"/>
    </row>
    <row r="38" spans="1:31" ht="14.45" hidden="1" customHeight="1" x14ac:dyDescent="0.3">
      <c r="A38" s="3"/>
      <c r="B38" s="3"/>
      <c r="C38" s="10" t="s">
        <v>1011</v>
      </c>
      <c r="D38" s="3" t="s">
        <v>830</v>
      </c>
      <c r="E38" s="3"/>
      <c r="F38" s="10" t="s">
        <v>1011</v>
      </c>
      <c r="G38" s="10"/>
      <c r="H38" s="10" t="s">
        <v>829</v>
      </c>
      <c r="I38" s="10"/>
      <c r="J38" s="174" t="s">
        <v>830</v>
      </c>
      <c r="L38" s="491"/>
      <c r="N38" s="491"/>
      <c r="O38" s="491"/>
      <c r="P38" s="491"/>
      <c r="Q38" s="491"/>
      <c r="R38" s="491"/>
      <c r="S38" s="504"/>
      <c r="T38" s="491"/>
      <c r="U38" s="491"/>
      <c r="V38" s="463"/>
      <c r="W38" s="491"/>
      <c r="X38" s="182"/>
      <c r="Y38" s="182"/>
      <c r="Z38" s="182"/>
      <c r="AA38" s="182"/>
      <c r="AB38" s="182"/>
      <c r="AC38" s="182"/>
      <c r="AE38" s="466">
        <f>SUM(K38:AD38)</f>
        <v>0</v>
      </c>
    </row>
    <row r="39" spans="1:31" ht="14.45" hidden="1" customHeight="1" x14ac:dyDescent="0.3">
      <c r="A39" s="3"/>
      <c r="B39" s="3"/>
      <c r="C39" s="10" t="s">
        <v>1012</v>
      </c>
      <c r="D39" s="3" t="s">
        <v>790</v>
      </c>
      <c r="E39" s="3"/>
      <c r="F39" s="10" t="s">
        <v>1012</v>
      </c>
      <c r="G39" s="10"/>
      <c r="H39" s="10" t="s">
        <v>831</v>
      </c>
      <c r="I39" s="10"/>
      <c r="J39" s="174" t="s">
        <v>832</v>
      </c>
      <c r="L39" s="491"/>
      <c r="N39" s="491"/>
      <c r="O39" s="491"/>
      <c r="P39" s="491"/>
      <c r="Q39" s="491"/>
      <c r="R39" s="491"/>
      <c r="S39" s="504"/>
      <c r="T39" s="491"/>
      <c r="U39" s="491"/>
      <c r="V39" s="463"/>
      <c r="W39" s="491"/>
      <c r="X39" s="182"/>
      <c r="Y39" s="182"/>
      <c r="Z39" s="182"/>
      <c r="AA39" s="182"/>
      <c r="AB39" s="182"/>
      <c r="AC39" s="182"/>
      <c r="AE39" s="466">
        <f>SUM(K39:AD39)</f>
        <v>0</v>
      </c>
    </row>
    <row r="40" spans="1:31" ht="14.45" hidden="1" customHeight="1" x14ac:dyDescent="0.3">
      <c r="A40" s="3"/>
      <c r="B40" s="3"/>
      <c r="C40" s="10"/>
      <c r="D40" s="3"/>
      <c r="E40" s="3"/>
      <c r="F40" s="10" t="s">
        <v>1012</v>
      </c>
      <c r="G40" s="10"/>
      <c r="H40" s="10" t="s">
        <v>833</v>
      </c>
      <c r="I40" s="10"/>
      <c r="J40" s="174" t="s">
        <v>834</v>
      </c>
      <c r="L40" s="491"/>
      <c r="N40" s="491"/>
      <c r="O40" s="491"/>
      <c r="P40" s="491"/>
      <c r="Q40" s="491"/>
      <c r="R40" s="491"/>
      <c r="S40" s="504"/>
      <c r="T40" s="491"/>
      <c r="U40" s="491"/>
      <c r="V40" s="463"/>
      <c r="W40" s="491"/>
      <c r="X40" s="182"/>
      <c r="Y40" s="182"/>
      <c r="Z40" s="182"/>
      <c r="AA40" s="182"/>
      <c r="AB40" s="182"/>
      <c r="AC40" s="182"/>
      <c r="AE40" s="466">
        <f>SUM(K40:AD40)</f>
        <v>0</v>
      </c>
    </row>
    <row r="41" spans="1:31" ht="13.5" customHeight="1" x14ac:dyDescent="0.3">
      <c r="A41" s="3"/>
      <c r="B41" s="3"/>
      <c r="C41" s="10"/>
      <c r="D41" s="3"/>
      <c r="E41" s="3"/>
      <c r="F41" s="3"/>
      <c r="G41" s="3"/>
      <c r="H41" s="3"/>
      <c r="I41" s="3"/>
      <c r="J41" s="174"/>
      <c r="L41" s="491"/>
      <c r="N41" s="491"/>
      <c r="O41" s="491"/>
      <c r="P41" s="491"/>
      <c r="Q41" s="491"/>
      <c r="R41" s="491"/>
      <c r="S41" s="504"/>
      <c r="T41" s="491"/>
      <c r="U41" s="491"/>
      <c r="V41" s="463"/>
      <c r="W41" s="491"/>
      <c r="X41" s="182"/>
      <c r="Y41" s="182"/>
      <c r="Z41" s="182"/>
      <c r="AA41" s="182"/>
      <c r="AB41" s="182"/>
      <c r="AC41" s="182"/>
      <c r="AE41" s="466"/>
    </row>
    <row r="42" spans="1:31" ht="16.5" x14ac:dyDescent="0.3">
      <c r="A42" s="3"/>
      <c r="B42" s="3"/>
      <c r="C42" s="3"/>
      <c r="D42" s="3"/>
      <c r="E42" s="3"/>
      <c r="F42" s="3" t="s">
        <v>14</v>
      </c>
      <c r="G42" s="3"/>
      <c r="H42" s="5" t="s">
        <v>823</v>
      </c>
      <c r="I42" s="5"/>
      <c r="J42" s="175" t="s">
        <v>824</v>
      </c>
      <c r="L42" s="491"/>
      <c r="N42" s="491"/>
      <c r="O42" s="491"/>
      <c r="P42" s="491"/>
      <c r="Q42" s="491"/>
      <c r="R42" s="491"/>
      <c r="S42" s="504"/>
      <c r="T42" s="491"/>
      <c r="U42" s="491"/>
      <c r="V42" s="463"/>
      <c r="W42" s="491"/>
      <c r="X42" s="182"/>
      <c r="Y42" s="182"/>
      <c r="Z42" s="182"/>
      <c r="AA42" s="182"/>
      <c r="AB42" s="182"/>
      <c r="AC42" s="182"/>
      <c r="AE42" s="466"/>
    </row>
    <row r="43" spans="1:31" ht="16.5" x14ac:dyDescent="0.3">
      <c r="A43" s="3"/>
      <c r="B43" s="3"/>
      <c r="C43" s="10" t="s">
        <v>1013</v>
      </c>
      <c r="D43" s="3" t="s">
        <v>1014</v>
      </c>
      <c r="E43" s="3"/>
      <c r="F43" s="10" t="s">
        <v>1013</v>
      </c>
      <c r="G43" s="10"/>
      <c r="H43" s="10" t="s">
        <v>835</v>
      </c>
      <c r="I43" s="10"/>
      <c r="J43" s="174" t="s">
        <v>836</v>
      </c>
      <c r="L43" s="491"/>
      <c r="N43" s="491">
        <v>7500000</v>
      </c>
      <c r="O43" s="491"/>
      <c r="P43" s="491"/>
      <c r="Q43" s="491"/>
      <c r="R43" s="491"/>
      <c r="S43" s="504"/>
      <c r="T43" s="491"/>
      <c r="U43" s="491"/>
      <c r="V43" s="463"/>
      <c r="W43" s="491"/>
      <c r="X43" s="182"/>
      <c r="Y43" s="182"/>
      <c r="Z43" s="182"/>
      <c r="AA43" s="182"/>
      <c r="AB43" s="182"/>
      <c r="AC43" s="182"/>
      <c r="AE43" s="466">
        <f>SUM(K43:AD43)</f>
        <v>7500000</v>
      </c>
    </row>
    <row r="44" spans="1:31" ht="16.5" x14ac:dyDescent="0.3">
      <c r="A44" s="3"/>
      <c r="B44" s="3"/>
      <c r="C44" s="10" t="s">
        <v>1015</v>
      </c>
      <c r="D44" s="3" t="s">
        <v>1016</v>
      </c>
      <c r="E44" s="3"/>
      <c r="F44" s="10" t="s">
        <v>1015</v>
      </c>
      <c r="G44" s="10"/>
      <c r="H44" s="10" t="s">
        <v>837</v>
      </c>
      <c r="I44" s="10"/>
      <c r="J44" s="174" t="s">
        <v>838</v>
      </c>
      <c r="L44" s="491"/>
      <c r="N44" s="491"/>
      <c r="O44" s="491"/>
      <c r="P44" s="491"/>
      <c r="Q44" s="491"/>
      <c r="R44" s="491"/>
      <c r="S44" s="504"/>
      <c r="T44" s="491"/>
      <c r="U44" s="491"/>
      <c r="V44" s="463"/>
      <c r="W44" s="491"/>
      <c r="X44" s="182"/>
      <c r="Y44" s="182"/>
      <c r="Z44" s="182"/>
      <c r="AA44" s="182"/>
      <c r="AB44" s="182"/>
      <c r="AC44" s="182"/>
      <c r="AE44" s="466">
        <f>SUM(K44:AD44)</f>
        <v>0</v>
      </c>
    </row>
    <row r="45" spans="1:31" ht="16.5" x14ac:dyDescent="0.3">
      <c r="A45" s="3"/>
      <c r="B45" s="3"/>
      <c r="C45" s="3"/>
      <c r="D45" s="3"/>
      <c r="E45" s="3"/>
      <c r="F45" s="10" t="s">
        <v>1015</v>
      </c>
      <c r="G45" s="10"/>
      <c r="H45" s="10" t="s">
        <v>839</v>
      </c>
      <c r="I45" s="10"/>
      <c r="J45" s="174" t="s">
        <v>840</v>
      </c>
      <c r="L45" s="491"/>
      <c r="N45" s="491"/>
      <c r="O45" s="491"/>
      <c r="P45" s="491"/>
      <c r="Q45" s="491"/>
      <c r="R45" s="491"/>
      <c r="S45" s="504"/>
      <c r="T45" s="491"/>
      <c r="U45" s="491"/>
      <c r="V45" s="463"/>
      <c r="W45" s="491"/>
      <c r="X45" s="182"/>
      <c r="Y45" s="182"/>
      <c r="Z45" s="182"/>
      <c r="AA45" s="182"/>
      <c r="AB45" s="182"/>
      <c r="AC45" s="182"/>
      <c r="AE45" s="466">
        <f>SUM(K45:AD45)</f>
        <v>0</v>
      </c>
    </row>
    <row r="46" spans="1:31" ht="16.5" x14ac:dyDescent="0.3">
      <c r="A46" s="3"/>
      <c r="B46" s="3"/>
      <c r="C46" s="3"/>
      <c r="D46" s="3"/>
      <c r="E46" s="3"/>
      <c r="F46" s="3"/>
      <c r="G46" s="3"/>
      <c r="H46" s="10"/>
      <c r="I46" s="10"/>
      <c r="J46" s="174"/>
      <c r="L46" s="491"/>
      <c r="N46" s="491"/>
      <c r="O46" s="491"/>
      <c r="P46" s="491"/>
      <c r="Q46" s="491"/>
      <c r="R46" s="491"/>
      <c r="S46" s="504"/>
      <c r="T46" s="491"/>
      <c r="U46" s="491"/>
      <c r="V46" s="463"/>
      <c r="W46" s="491"/>
      <c r="X46" s="182"/>
      <c r="Y46" s="182"/>
      <c r="Z46" s="182"/>
      <c r="AA46" s="182"/>
      <c r="AB46" s="182"/>
      <c r="AC46" s="182"/>
      <c r="AE46" s="466"/>
    </row>
    <row r="47" spans="1:31" ht="16.5" x14ac:dyDescent="0.3">
      <c r="A47" s="3"/>
      <c r="B47" s="5" t="s">
        <v>1017</v>
      </c>
      <c r="C47" s="6" t="s">
        <v>167</v>
      </c>
      <c r="D47" s="3"/>
      <c r="E47" s="3"/>
      <c r="F47" s="5" t="s">
        <v>1017</v>
      </c>
      <c r="G47" s="5"/>
      <c r="H47" s="5">
        <v>7</v>
      </c>
      <c r="I47" s="5"/>
      <c r="J47" s="175" t="s">
        <v>167</v>
      </c>
      <c r="L47" s="492"/>
      <c r="N47" s="492"/>
      <c r="O47" s="492"/>
      <c r="P47" s="492"/>
      <c r="Q47" s="492"/>
      <c r="R47" s="492"/>
      <c r="S47" s="505"/>
      <c r="T47" s="492"/>
      <c r="U47" s="492"/>
      <c r="V47" s="463"/>
      <c r="W47" s="492"/>
      <c r="X47" s="512"/>
      <c r="Y47" s="512"/>
      <c r="Z47" s="512"/>
      <c r="AA47" s="512"/>
      <c r="AB47" s="512"/>
      <c r="AC47" s="512"/>
      <c r="AE47" s="487">
        <f>SUM(K47:AD47)</f>
        <v>0</v>
      </c>
    </row>
    <row r="48" spans="1:31" ht="16.5" x14ac:dyDescent="0.3">
      <c r="A48" s="3"/>
      <c r="B48" s="3"/>
      <c r="C48" s="3"/>
      <c r="D48" s="3"/>
      <c r="E48" s="3"/>
      <c r="F48" s="3"/>
      <c r="G48" s="3"/>
      <c r="H48" s="10"/>
      <c r="I48" s="10"/>
      <c r="J48" s="174"/>
      <c r="L48" s="491"/>
      <c r="N48" s="491"/>
      <c r="O48" s="491"/>
      <c r="P48" s="491"/>
      <c r="Q48" s="491"/>
      <c r="R48" s="491"/>
      <c r="S48" s="504"/>
      <c r="T48" s="491"/>
      <c r="U48" s="491"/>
      <c r="V48" s="463"/>
      <c r="W48" s="491"/>
      <c r="X48" s="182"/>
      <c r="Y48" s="182"/>
      <c r="Z48" s="182"/>
      <c r="AA48" s="182"/>
      <c r="AB48" s="182"/>
      <c r="AC48" s="182"/>
      <c r="AE48" s="466"/>
    </row>
    <row r="49" spans="1:31" ht="16.5" hidden="1" x14ac:dyDescent="0.3">
      <c r="A49" s="3"/>
      <c r="B49" s="3"/>
      <c r="C49" s="10" t="s">
        <v>1018</v>
      </c>
      <c r="D49" s="3" t="s">
        <v>1019</v>
      </c>
      <c r="E49" s="3"/>
      <c r="F49" s="5" t="s">
        <v>1018</v>
      </c>
      <c r="G49" s="5"/>
      <c r="H49" s="5" t="s">
        <v>841</v>
      </c>
      <c r="I49" s="5"/>
      <c r="J49" s="175" t="s">
        <v>842</v>
      </c>
      <c r="L49" s="491"/>
      <c r="N49" s="491"/>
      <c r="O49" s="491"/>
      <c r="P49" s="491"/>
      <c r="Q49" s="491"/>
      <c r="R49" s="491"/>
      <c r="S49" s="504"/>
      <c r="T49" s="491"/>
      <c r="U49" s="491"/>
      <c r="V49" s="463"/>
      <c r="W49" s="491"/>
      <c r="X49" s="182"/>
      <c r="Y49" s="182"/>
      <c r="Z49" s="182"/>
      <c r="AA49" s="182"/>
      <c r="AB49" s="182"/>
      <c r="AC49" s="182"/>
      <c r="AE49" s="466">
        <f t="shared" ref="AE49:AE56" si="5">SUM(K49:AD49)</f>
        <v>0</v>
      </c>
    </row>
    <row r="50" spans="1:31" ht="14.45" hidden="1" customHeight="1" x14ac:dyDescent="0.3">
      <c r="A50" s="3"/>
      <c r="B50" s="3"/>
      <c r="C50" s="10"/>
      <c r="D50" s="3"/>
      <c r="E50" s="3"/>
      <c r="F50" s="10" t="s">
        <v>1018</v>
      </c>
      <c r="G50" s="10"/>
      <c r="H50" s="10" t="s">
        <v>843</v>
      </c>
      <c r="I50" s="10"/>
      <c r="J50" s="174" t="s">
        <v>844</v>
      </c>
      <c r="L50" s="491"/>
      <c r="N50" s="491"/>
      <c r="O50" s="491"/>
      <c r="P50" s="491"/>
      <c r="Q50" s="491"/>
      <c r="R50" s="491"/>
      <c r="S50" s="504"/>
      <c r="T50" s="491"/>
      <c r="U50" s="491"/>
      <c r="V50" s="463"/>
      <c r="W50" s="491"/>
      <c r="X50" s="182"/>
      <c r="Y50" s="182"/>
      <c r="Z50" s="182"/>
      <c r="AA50" s="182"/>
      <c r="AB50" s="182"/>
      <c r="AC50" s="182"/>
      <c r="AE50" s="466">
        <f t="shared" si="5"/>
        <v>0</v>
      </c>
    </row>
    <row r="51" spans="1:31" ht="14.45" hidden="1" customHeight="1" x14ac:dyDescent="0.3">
      <c r="A51" s="3"/>
      <c r="B51" s="3"/>
      <c r="C51" s="10"/>
      <c r="D51" s="3"/>
      <c r="E51" s="3"/>
      <c r="F51" s="10" t="s">
        <v>1018</v>
      </c>
      <c r="G51" s="10"/>
      <c r="H51" s="10" t="s">
        <v>845</v>
      </c>
      <c r="I51" s="10"/>
      <c r="J51" s="174" t="s">
        <v>846</v>
      </c>
      <c r="L51" s="491"/>
      <c r="N51" s="491"/>
      <c r="O51" s="491"/>
      <c r="P51" s="491"/>
      <c r="Q51" s="491"/>
      <c r="R51" s="491"/>
      <c r="S51" s="504"/>
      <c r="T51" s="491"/>
      <c r="U51" s="491"/>
      <c r="V51" s="463"/>
      <c r="W51" s="491"/>
      <c r="X51" s="182"/>
      <c r="Y51" s="182"/>
      <c r="Z51" s="182"/>
      <c r="AA51" s="182"/>
      <c r="AB51" s="182"/>
      <c r="AC51" s="182"/>
      <c r="AE51" s="466">
        <f t="shared" si="5"/>
        <v>0</v>
      </c>
    </row>
    <row r="52" spans="1:31" ht="16.5" hidden="1" x14ac:dyDescent="0.3">
      <c r="A52" s="3"/>
      <c r="B52" s="3"/>
      <c r="C52" s="10"/>
      <c r="D52" s="3"/>
      <c r="E52" s="3"/>
      <c r="F52" s="10" t="s">
        <v>1018</v>
      </c>
      <c r="G52" s="10"/>
      <c r="H52" s="10" t="s">
        <v>847</v>
      </c>
      <c r="I52" s="10"/>
      <c r="J52" s="174" t="s">
        <v>848</v>
      </c>
      <c r="L52" s="491"/>
      <c r="N52" s="491"/>
      <c r="O52" s="491"/>
      <c r="P52" s="491"/>
      <c r="Q52" s="491"/>
      <c r="R52" s="491"/>
      <c r="S52" s="504"/>
      <c r="T52" s="491"/>
      <c r="U52" s="491"/>
      <c r="V52" s="463"/>
      <c r="W52" s="491"/>
      <c r="X52" s="182"/>
      <c r="Y52" s="182"/>
      <c r="Z52" s="182"/>
      <c r="AA52" s="182"/>
      <c r="AB52" s="182"/>
      <c r="AC52" s="182"/>
      <c r="AE52" s="466">
        <f t="shared" si="5"/>
        <v>0</v>
      </c>
    </row>
    <row r="53" spans="1:31" ht="16.5" hidden="1" x14ac:dyDescent="0.3">
      <c r="A53" s="3"/>
      <c r="B53" s="3"/>
      <c r="C53" s="10"/>
      <c r="D53" s="3"/>
      <c r="E53" s="3"/>
      <c r="F53" s="10" t="s">
        <v>1018</v>
      </c>
      <c r="G53" s="10"/>
      <c r="H53" s="10" t="s">
        <v>849</v>
      </c>
      <c r="I53" s="10"/>
      <c r="J53" s="174" t="s">
        <v>850</v>
      </c>
      <c r="L53" s="491"/>
      <c r="N53" s="491"/>
      <c r="O53" s="491"/>
      <c r="P53" s="491"/>
      <c r="Q53" s="491"/>
      <c r="R53" s="491"/>
      <c r="S53" s="504"/>
      <c r="T53" s="491"/>
      <c r="U53" s="491"/>
      <c r="V53" s="463"/>
      <c r="W53" s="491"/>
      <c r="X53" s="182"/>
      <c r="Y53" s="182"/>
      <c r="Z53" s="182"/>
      <c r="AA53" s="182"/>
      <c r="AB53" s="182"/>
      <c r="AC53" s="182"/>
      <c r="AE53" s="466">
        <f t="shared" si="5"/>
        <v>0</v>
      </c>
    </row>
    <row r="54" spans="1:31" ht="16.5" hidden="1" x14ac:dyDescent="0.3">
      <c r="A54" s="3"/>
      <c r="B54" s="3"/>
      <c r="C54" s="10"/>
      <c r="D54" s="3"/>
      <c r="E54" s="3"/>
      <c r="F54" s="10" t="s">
        <v>1018</v>
      </c>
      <c r="G54" s="10"/>
      <c r="H54" s="10" t="s">
        <v>851</v>
      </c>
      <c r="I54" s="10"/>
      <c r="J54" s="174" t="s">
        <v>852</v>
      </c>
      <c r="L54" s="491"/>
      <c r="N54" s="491"/>
      <c r="O54" s="491"/>
      <c r="P54" s="491"/>
      <c r="Q54" s="491"/>
      <c r="R54" s="491"/>
      <c r="S54" s="504"/>
      <c r="T54" s="491"/>
      <c r="U54" s="491"/>
      <c r="V54" s="463"/>
      <c r="W54" s="491"/>
      <c r="X54" s="182"/>
      <c r="Y54" s="182"/>
      <c r="Z54" s="182"/>
      <c r="AA54" s="182"/>
      <c r="AB54" s="182"/>
      <c r="AC54" s="182"/>
      <c r="AE54" s="466">
        <f t="shared" si="5"/>
        <v>0</v>
      </c>
    </row>
    <row r="55" spans="1:31" ht="16.5" hidden="1" x14ac:dyDescent="0.3">
      <c r="A55" s="3"/>
      <c r="B55" s="3"/>
      <c r="C55" s="10"/>
      <c r="D55" s="3"/>
      <c r="E55" s="3"/>
      <c r="F55" s="10" t="s">
        <v>1018</v>
      </c>
      <c r="G55" s="10"/>
      <c r="H55" s="10" t="s">
        <v>853</v>
      </c>
      <c r="I55" s="10"/>
      <c r="J55" s="174" t="s">
        <v>854</v>
      </c>
      <c r="L55" s="491"/>
      <c r="N55" s="491"/>
      <c r="O55" s="491"/>
      <c r="P55" s="491"/>
      <c r="Q55" s="491"/>
      <c r="R55" s="491"/>
      <c r="S55" s="504"/>
      <c r="T55" s="491"/>
      <c r="U55" s="491"/>
      <c r="V55" s="463"/>
      <c r="W55" s="491"/>
      <c r="X55" s="182"/>
      <c r="Y55" s="182"/>
      <c r="Z55" s="182"/>
      <c r="AA55" s="182"/>
      <c r="AB55" s="182"/>
      <c r="AC55" s="182"/>
      <c r="AE55" s="466">
        <f t="shared" si="5"/>
        <v>0</v>
      </c>
    </row>
    <row r="56" spans="1:31" ht="16.5" hidden="1" x14ac:dyDescent="0.3">
      <c r="A56" s="3"/>
      <c r="B56" s="3"/>
      <c r="C56" s="10"/>
      <c r="D56" s="3"/>
      <c r="E56" s="3"/>
      <c r="F56" s="10" t="s">
        <v>1018</v>
      </c>
      <c r="G56" s="10"/>
      <c r="H56" s="10" t="s">
        <v>855</v>
      </c>
      <c r="I56" s="10"/>
      <c r="J56" s="174" t="s">
        <v>856</v>
      </c>
      <c r="L56" s="491"/>
      <c r="N56" s="491"/>
      <c r="O56" s="491"/>
      <c r="P56" s="491"/>
      <c r="Q56" s="491"/>
      <c r="R56" s="491"/>
      <c r="S56" s="504"/>
      <c r="T56" s="491"/>
      <c r="U56" s="491"/>
      <c r="V56" s="463"/>
      <c r="W56" s="491"/>
      <c r="X56" s="182"/>
      <c r="Y56" s="182"/>
      <c r="Z56" s="182"/>
      <c r="AA56" s="182"/>
      <c r="AB56" s="182"/>
      <c r="AC56" s="182"/>
      <c r="AE56" s="466">
        <f t="shared" si="5"/>
        <v>0</v>
      </c>
    </row>
    <row r="57" spans="1:31" ht="16.5" hidden="1" x14ac:dyDescent="0.3">
      <c r="A57" s="3"/>
      <c r="B57" s="3"/>
      <c r="C57" s="10"/>
      <c r="D57" s="3"/>
      <c r="E57" s="3"/>
      <c r="F57" s="3"/>
      <c r="G57" s="3"/>
      <c r="H57" s="10"/>
      <c r="I57" s="10"/>
      <c r="J57" s="174"/>
      <c r="L57" s="491"/>
      <c r="N57" s="491"/>
      <c r="O57" s="491"/>
      <c r="P57" s="491"/>
      <c r="Q57" s="491"/>
      <c r="R57" s="491"/>
      <c r="S57" s="504"/>
      <c r="T57" s="491"/>
      <c r="U57" s="491"/>
      <c r="V57" s="463"/>
      <c r="W57" s="491"/>
      <c r="X57" s="182"/>
      <c r="Y57" s="182"/>
      <c r="Z57" s="182"/>
      <c r="AA57" s="182"/>
      <c r="AB57" s="182"/>
      <c r="AC57" s="182"/>
      <c r="AE57" s="466"/>
    </row>
    <row r="58" spans="1:31" ht="18.75" hidden="1" customHeight="1" x14ac:dyDescent="0.3">
      <c r="A58" s="3"/>
      <c r="B58" s="3"/>
      <c r="C58" s="10" t="s">
        <v>1020</v>
      </c>
      <c r="D58" s="3" t="s">
        <v>1021</v>
      </c>
      <c r="E58" s="3"/>
      <c r="F58" s="5" t="s">
        <v>1020</v>
      </c>
      <c r="G58" s="5"/>
      <c r="H58" s="5" t="s">
        <v>857</v>
      </c>
      <c r="I58" s="5"/>
      <c r="J58" s="175" t="s">
        <v>858</v>
      </c>
      <c r="L58" s="491"/>
      <c r="N58" s="491"/>
      <c r="O58" s="491"/>
      <c r="P58" s="491"/>
      <c r="Q58" s="491"/>
      <c r="R58" s="491"/>
      <c r="S58" s="504"/>
      <c r="T58" s="491"/>
      <c r="U58" s="491"/>
      <c r="V58" s="463"/>
      <c r="W58" s="491"/>
      <c r="X58" s="182"/>
      <c r="Y58" s="182"/>
      <c r="Z58" s="182"/>
      <c r="AA58" s="182"/>
      <c r="AB58" s="182"/>
      <c r="AC58" s="182"/>
      <c r="AE58" s="466">
        <f t="shared" ref="AE58:AE66" si="6">SUM(K58:AD58)</f>
        <v>0</v>
      </c>
    </row>
    <row r="59" spans="1:31" ht="16.5" hidden="1" x14ac:dyDescent="0.3">
      <c r="A59" s="3"/>
      <c r="B59" s="3"/>
      <c r="C59" s="10"/>
      <c r="D59" s="3" t="s">
        <v>14</v>
      </c>
      <c r="E59" s="3"/>
      <c r="F59" s="10" t="s">
        <v>1020</v>
      </c>
      <c r="G59" s="10"/>
      <c r="H59" s="10" t="s">
        <v>859</v>
      </c>
      <c r="I59" s="10"/>
      <c r="J59" s="174" t="s">
        <v>860</v>
      </c>
      <c r="L59" s="491"/>
      <c r="N59" s="491"/>
      <c r="O59" s="491"/>
      <c r="P59" s="491"/>
      <c r="Q59" s="491"/>
      <c r="R59" s="491"/>
      <c r="S59" s="504"/>
      <c r="T59" s="491"/>
      <c r="U59" s="491"/>
      <c r="V59" s="463"/>
      <c r="W59" s="491"/>
      <c r="X59" s="182"/>
      <c r="Y59" s="182"/>
      <c r="Z59" s="182"/>
      <c r="AA59" s="182"/>
      <c r="AB59" s="182"/>
      <c r="AC59" s="182"/>
      <c r="AE59" s="466">
        <f t="shared" si="6"/>
        <v>0</v>
      </c>
    </row>
    <row r="60" spans="1:31" ht="16.5" hidden="1" x14ac:dyDescent="0.3">
      <c r="A60" s="3"/>
      <c r="B60" s="3"/>
      <c r="C60" s="10"/>
      <c r="D60" s="3"/>
      <c r="E60" s="3"/>
      <c r="F60" s="10" t="s">
        <v>1020</v>
      </c>
      <c r="G60" s="10"/>
      <c r="H60" s="5" t="s">
        <v>861</v>
      </c>
      <c r="I60" s="5"/>
      <c r="J60" s="175" t="s">
        <v>862</v>
      </c>
      <c r="L60" s="491"/>
      <c r="N60" s="491"/>
      <c r="O60" s="491"/>
      <c r="P60" s="491"/>
      <c r="Q60" s="491"/>
      <c r="R60" s="491"/>
      <c r="S60" s="504"/>
      <c r="T60" s="491"/>
      <c r="U60" s="491"/>
      <c r="V60" s="463"/>
      <c r="W60" s="491"/>
      <c r="X60" s="182"/>
      <c r="Y60" s="182"/>
      <c r="Z60" s="182"/>
      <c r="AA60" s="182"/>
      <c r="AB60" s="182"/>
      <c r="AC60" s="182"/>
      <c r="AE60" s="466">
        <f t="shared" si="6"/>
        <v>0</v>
      </c>
    </row>
    <row r="61" spans="1:31" ht="16.5" hidden="1" x14ac:dyDescent="0.3">
      <c r="A61" s="3"/>
      <c r="B61" s="3"/>
      <c r="C61" s="10"/>
      <c r="D61" s="3"/>
      <c r="E61" s="3"/>
      <c r="F61" s="10" t="s">
        <v>1020</v>
      </c>
      <c r="G61" s="10"/>
      <c r="H61" s="10" t="s">
        <v>863</v>
      </c>
      <c r="I61" s="10"/>
      <c r="J61" s="174" t="s">
        <v>864</v>
      </c>
      <c r="L61" s="491"/>
      <c r="N61" s="491"/>
      <c r="O61" s="491"/>
      <c r="P61" s="491"/>
      <c r="Q61" s="491"/>
      <c r="R61" s="491"/>
      <c r="S61" s="504"/>
      <c r="T61" s="491"/>
      <c r="U61" s="491"/>
      <c r="V61" s="463"/>
      <c r="W61" s="491"/>
      <c r="X61" s="182"/>
      <c r="Y61" s="182"/>
      <c r="Z61" s="182"/>
      <c r="AA61" s="182"/>
      <c r="AB61" s="182"/>
      <c r="AC61" s="182"/>
      <c r="AE61" s="466">
        <f t="shared" si="6"/>
        <v>0</v>
      </c>
    </row>
    <row r="62" spans="1:31" ht="16.5" hidden="1" x14ac:dyDescent="0.3">
      <c r="A62" s="3"/>
      <c r="B62" s="3"/>
      <c r="C62" s="10"/>
      <c r="D62" s="3"/>
      <c r="E62" s="3"/>
      <c r="F62" s="10" t="s">
        <v>1020</v>
      </c>
      <c r="G62" s="10"/>
      <c r="H62" s="10" t="s">
        <v>865</v>
      </c>
      <c r="I62" s="10"/>
      <c r="J62" s="174" t="s">
        <v>866</v>
      </c>
      <c r="L62" s="491"/>
      <c r="N62" s="491"/>
      <c r="O62" s="491"/>
      <c r="P62" s="491"/>
      <c r="Q62" s="491"/>
      <c r="R62" s="491"/>
      <c r="S62" s="504"/>
      <c r="T62" s="491"/>
      <c r="U62" s="491"/>
      <c r="V62" s="463"/>
      <c r="W62" s="491"/>
      <c r="X62" s="182"/>
      <c r="Y62" s="182"/>
      <c r="Z62" s="182"/>
      <c r="AA62" s="182"/>
      <c r="AB62" s="182"/>
      <c r="AC62" s="182"/>
      <c r="AE62" s="466">
        <f t="shared" si="6"/>
        <v>0</v>
      </c>
    </row>
    <row r="63" spans="1:31" ht="16.5" hidden="1" x14ac:dyDescent="0.3">
      <c r="A63" s="3"/>
      <c r="B63" s="3"/>
      <c r="C63" s="10"/>
      <c r="D63" s="3"/>
      <c r="E63" s="3"/>
      <c r="F63" s="10" t="s">
        <v>1020</v>
      </c>
      <c r="G63" s="10"/>
      <c r="H63" s="10" t="s">
        <v>867</v>
      </c>
      <c r="I63" s="10"/>
      <c r="J63" s="174" t="s">
        <v>868</v>
      </c>
      <c r="L63" s="491"/>
      <c r="N63" s="491"/>
      <c r="O63" s="491"/>
      <c r="P63" s="491"/>
      <c r="Q63" s="491"/>
      <c r="R63" s="491"/>
      <c r="S63" s="504"/>
      <c r="T63" s="491"/>
      <c r="U63" s="491"/>
      <c r="V63" s="463"/>
      <c r="W63" s="491"/>
      <c r="X63" s="182"/>
      <c r="Y63" s="182"/>
      <c r="Z63" s="182"/>
      <c r="AA63" s="182"/>
      <c r="AB63" s="182"/>
      <c r="AC63" s="182"/>
      <c r="AE63" s="466">
        <f t="shared" si="6"/>
        <v>0</v>
      </c>
    </row>
    <row r="64" spans="1:31" ht="16.5" hidden="1" x14ac:dyDescent="0.3">
      <c r="A64" s="3"/>
      <c r="B64" s="3"/>
      <c r="C64" s="10"/>
      <c r="D64" s="3" t="s">
        <v>14</v>
      </c>
      <c r="E64" s="3"/>
      <c r="F64" s="10" t="s">
        <v>1020</v>
      </c>
      <c r="G64" s="10"/>
      <c r="H64" s="10" t="s">
        <v>869</v>
      </c>
      <c r="I64" s="10"/>
      <c r="J64" s="174" t="s">
        <v>870</v>
      </c>
      <c r="L64" s="491"/>
      <c r="N64" s="491"/>
      <c r="O64" s="491"/>
      <c r="P64" s="491"/>
      <c r="Q64" s="491"/>
      <c r="R64" s="491"/>
      <c r="S64" s="504"/>
      <c r="T64" s="491"/>
      <c r="U64" s="491"/>
      <c r="V64" s="463"/>
      <c r="W64" s="491"/>
      <c r="X64" s="182"/>
      <c r="Y64" s="182"/>
      <c r="Z64" s="182"/>
      <c r="AA64" s="182"/>
      <c r="AB64" s="182"/>
      <c r="AC64" s="182"/>
      <c r="AE64" s="466">
        <f t="shared" si="6"/>
        <v>0</v>
      </c>
    </row>
    <row r="65" spans="1:32" ht="16.5" hidden="1" x14ac:dyDescent="0.3">
      <c r="A65" s="3"/>
      <c r="B65" s="3"/>
      <c r="C65" s="10"/>
      <c r="D65" s="3"/>
      <c r="E65" s="3"/>
      <c r="F65" s="10" t="s">
        <v>1020</v>
      </c>
      <c r="G65" s="10"/>
      <c r="H65" s="5" t="s">
        <v>871</v>
      </c>
      <c r="I65" s="5"/>
      <c r="J65" s="175" t="s">
        <v>872</v>
      </c>
      <c r="L65" s="491"/>
      <c r="N65" s="491"/>
      <c r="O65" s="491"/>
      <c r="P65" s="491"/>
      <c r="Q65" s="491"/>
      <c r="R65" s="491"/>
      <c r="S65" s="504"/>
      <c r="T65" s="491"/>
      <c r="U65" s="491"/>
      <c r="V65" s="463"/>
      <c r="W65" s="491"/>
      <c r="X65" s="182"/>
      <c r="Y65" s="182"/>
      <c r="Z65" s="182"/>
      <c r="AA65" s="182"/>
      <c r="AB65" s="182"/>
      <c r="AC65" s="182"/>
      <c r="AE65" s="466">
        <f t="shared" si="6"/>
        <v>0</v>
      </c>
    </row>
    <row r="66" spans="1:32" ht="16.5" hidden="1" x14ac:dyDescent="0.3">
      <c r="A66" s="6" t="s">
        <v>14</v>
      </c>
      <c r="B66" s="3"/>
      <c r="C66" s="10"/>
      <c r="D66" s="3"/>
      <c r="E66" s="3"/>
      <c r="F66" s="10" t="s">
        <v>1020</v>
      </c>
      <c r="G66" s="10"/>
      <c r="H66" s="10" t="s">
        <v>873</v>
      </c>
      <c r="I66" s="10"/>
      <c r="J66" s="174" t="s">
        <v>874</v>
      </c>
      <c r="L66" s="491"/>
      <c r="N66" s="491"/>
      <c r="O66" s="491"/>
      <c r="P66" s="491"/>
      <c r="Q66" s="491"/>
      <c r="R66" s="491"/>
      <c r="S66" s="504"/>
      <c r="T66" s="491"/>
      <c r="U66" s="491"/>
      <c r="V66" s="463"/>
      <c r="W66" s="491"/>
      <c r="X66" s="182"/>
      <c r="Y66" s="182"/>
      <c r="Z66" s="182"/>
      <c r="AA66" s="182"/>
      <c r="AB66" s="182"/>
      <c r="AC66" s="182"/>
      <c r="AE66" s="183">
        <f t="shared" si="6"/>
        <v>0</v>
      </c>
    </row>
    <row r="67" spans="1:32" ht="15" hidden="1" customHeight="1" x14ac:dyDescent="0.3">
      <c r="A67" s="3"/>
      <c r="B67" s="3"/>
      <c r="C67" s="10" t="s">
        <v>1022</v>
      </c>
      <c r="D67" s="3" t="s">
        <v>1023</v>
      </c>
      <c r="E67" s="3"/>
      <c r="F67" s="5" t="s">
        <v>1022</v>
      </c>
      <c r="G67" s="5"/>
      <c r="H67" s="5" t="s">
        <v>875</v>
      </c>
      <c r="I67" s="5"/>
      <c r="J67" s="175" t="s">
        <v>876</v>
      </c>
      <c r="L67" s="491"/>
      <c r="N67" s="491"/>
      <c r="O67" s="491"/>
      <c r="P67" s="491"/>
      <c r="Q67" s="491"/>
      <c r="R67" s="491"/>
      <c r="S67" s="504"/>
      <c r="T67" s="491"/>
      <c r="U67" s="491"/>
      <c r="V67" s="463"/>
      <c r="W67" s="491"/>
      <c r="X67" s="182"/>
      <c r="Y67" s="182"/>
      <c r="Z67" s="182"/>
      <c r="AA67" s="182"/>
      <c r="AB67" s="182"/>
      <c r="AC67" s="182"/>
      <c r="AE67" s="182"/>
    </row>
    <row r="68" spans="1:32" ht="16.5" hidden="1" x14ac:dyDescent="0.3">
      <c r="A68" s="3"/>
      <c r="B68" s="3"/>
      <c r="C68" s="3"/>
      <c r="D68" s="3"/>
      <c r="E68" s="3"/>
      <c r="F68" s="10" t="s">
        <v>1022</v>
      </c>
      <c r="G68" s="10"/>
      <c r="H68" s="10" t="s">
        <v>877</v>
      </c>
      <c r="I68" s="10"/>
      <c r="J68" s="174" t="s">
        <v>878</v>
      </c>
      <c r="L68" s="491"/>
      <c r="N68" s="491"/>
      <c r="O68" s="491"/>
      <c r="P68" s="491"/>
      <c r="Q68" s="491"/>
      <c r="R68" s="491"/>
      <c r="S68" s="504"/>
      <c r="T68" s="491"/>
      <c r="U68" s="491"/>
      <c r="V68" s="463"/>
      <c r="W68" s="491"/>
      <c r="X68" s="182"/>
      <c r="Y68" s="182"/>
      <c r="Z68" s="182"/>
      <c r="AA68" s="182"/>
      <c r="AB68" s="182"/>
      <c r="AC68" s="182"/>
      <c r="AE68" s="183">
        <f>SUM(K68:AD68)</f>
        <v>0</v>
      </c>
    </row>
    <row r="69" spans="1:32" ht="16.5" hidden="1" x14ac:dyDescent="0.3">
      <c r="A69" s="3"/>
      <c r="B69" s="3"/>
      <c r="C69" s="3"/>
      <c r="D69" s="3"/>
      <c r="E69" s="3"/>
      <c r="F69" s="10" t="s">
        <v>1022</v>
      </c>
      <c r="G69" s="10"/>
      <c r="H69" s="10" t="s">
        <v>879</v>
      </c>
      <c r="I69" s="10"/>
      <c r="J69" s="174" t="s">
        <v>880</v>
      </c>
      <c r="L69" s="491"/>
      <c r="N69" s="491"/>
      <c r="O69" s="491"/>
      <c r="P69" s="491"/>
      <c r="Q69" s="491"/>
      <c r="R69" s="491"/>
      <c r="S69" s="504"/>
      <c r="T69" s="491"/>
      <c r="U69" s="491"/>
      <c r="V69" s="463"/>
      <c r="W69" s="491"/>
      <c r="X69" s="182"/>
      <c r="Y69" s="182"/>
      <c r="Z69" s="182"/>
      <c r="AA69" s="182"/>
      <c r="AB69" s="182"/>
      <c r="AC69" s="182"/>
      <c r="AE69" s="183">
        <f>SUM(K69:AD69)</f>
        <v>0</v>
      </c>
    </row>
    <row r="70" spans="1:32" ht="17.25" thickBot="1" x14ac:dyDescent="0.35">
      <c r="A70" s="3"/>
      <c r="B70" s="3"/>
      <c r="C70" s="3"/>
      <c r="D70" s="6"/>
      <c r="E70" s="6"/>
      <c r="F70" s="3"/>
      <c r="G70" s="3"/>
      <c r="H70" s="10"/>
      <c r="I70" s="10"/>
      <c r="J70" s="174"/>
      <c r="K70" s="174"/>
      <c r="L70" s="493"/>
      <c r="N70" s="493"/>
      <c r="O70" s="493"/>
      <c r="P70" s="493"/>
      <c r="Q70" s="493"/>
      <c r="R70" s="493"/>
      <c r="S70" s="506"/>
      <c r="T70" s="493"/>
      <c r="U70" s="493"/>
      <c r="V70" s="463"/>
      <c r="W70" s="493"/>
      <c r="X70" s="493"/>
      <c r="Y70" s="493"/>
      <c r="Z70" s="493"/>
      <c r="AA70" s="493"/>
      <c r="AB70" s="493"/>
      <c r="AC70" s="493"/>
      <c r="AE70" s="493"/>
      <c r="AF70" s="174"/>
    </row>
    <row r="71" spans="1:32" ht="15.75" customHeight="1" thickBot="1" x14ac:dyDescent="0.35">
      <c r="A71" s="171">
        <v>3</v>
      </c>
      <c r="B71" s="827" t="s">
        <v>1025</v>
      </c>
      <c r="C71" s="827"/>
      <c r="D71" s="827"/>
      <c r="E71" s="827"/>
      <c r="F71" s="827"/>
      <c r="G71" s="186">
        <v>3</v>
      </c>
      <c r="H71" s="193"/>
      <c r="I71" s="194"/>
      <c r="J71" s="195"/>
      <c r="L71" s="491"/>
      <c r="N71" s="491"/>
      <c r="O71" s="491"/>
      <c r="P71" s="491"/>
      <c r="Q71" s="491"/>
      <c r="R71" s="491"/>
      <c r="S71" s="504"/>
      <c r="T71" s="491"/>
      <c r="U71" s="491"/>
      <c r="V71" s="463"/>
      <c r="W71" s="491"/>
      <c r="X71" s="182"/>
      <c r="Y71" s="182"/>
      <c r="Z71" s="182"/>
      <c r="AA71" s="182"/>
      <c r="AB71" s="182"/>
      <c r="AC71" s="182"/>
      <c r="AE71" s="182"/>
    </row>
    <row r="72" spans="1:32" ht="16.5" x14ac:dyDescent="0.3">
      <c r="A72" s="3"/>
      <c r="B72" s="6" t="s">
        <v>14</v>
      </c>
      <c r="C72" s="6"/>
      <c r="D72" s="3"/>
      <c r="E72" s="3"/>
      <c r="F72" s="3"/>
      <c r="G72" s="3"/>
      <c r="I72" s="24">
        <v>4</v>
      </c>
      <c r="J72" s="25" t="s">
        <v>881</v>
      </c>
      <c r="L72" s="491"/>
      <c r="N72" s="491"/>
      <c r="O72" s="491"/>
      <c r="P72" s="491"/>
      <c r="Q72" s="491"/>
      <c r="R72" s="491"/>
      <c r="S72" s="504"/>
      <c r="T72" s="491"/>
      <c r="U72" s="491"/>
      <c r="V72" s="463"/>
      <c r="W72" s="491"/>
      <c r="X72" s="182"/>
      <c r="Y72" s="182"/>
      <c r="Z72" s="182"/>
      <c r="AA72" s="182"/>
      <c r="AB72" s="182"/>
      <c r="AC72" s="182"/>
      <c r="AE72" s="182"/>
    </row>
    <row r="73" spans="1:32" ht="16.5" x14ac:dyDescent="0.3">
      <c r="A73" s="3"/>
      <c r="B73" s="5" t="s">
        <v>1026</v>
      </c>
      <c r="C73" s="190" t="s">
        <v>1027</v>
      </c>
      <c r="D73" s="3"/>
      <c r="E73" s="3"/>
      <c r="F73" s="191"/>
      <c r="G73" s="3"/>
      <c r="I73" s="22"/>
      <c r="J73" s="23"/>
      <c r="L73" s="491"/>
      <c r="N73" s="491"/>
      <c r="O73" s="491"/>
      <c r="P73" s="491"/>
      <c r="Q73" s="491"/>
      <c r="R73" s="491"/>
      <c r="S73" s="504"/>
      <c r="T73" s="491"/>
      <c r="U73" s="491"/>
      <c r="V73" s="463"/>
      <c r="W73" s="491"/>
      <c r="X73" s="182"/>
      <c r="Y73" s="182"/>
      <c r="Z73" s="182"/>
      <c r="AA73" s="182"/>
      <c r="AB73" s="182"/>
      <c r="AC73" s="182"/>
      <c r="AE73" s="182"/>
    </row>
    <row r="74" spans="1:32" ht="16.5" x14ac:dyDescent="0.3">
      <c r="A74" s="3"/>
      <c r="B74" s="1"/>
      <c r="C74" s="1"/>
      <c r="D74" s="1"/>
      <c r="E74" s="1"/>
      <c r="F74" s="5" t="s">
        <v>1026</v>
      </c>
      <c r="H74" s="24" t="s">
        <v>882</v>
      </c>
      <c r="I74" s="25" t="s">
        <v>883</v>
      </c>
      <c r="J74" s="179"/>
      <c r="L74" s="491"/>
      <c r="N74" s="491"/>
      <c r="O74" s="491"/>
      <c r="P74" s="491"/>
      <c r="Q74" s="491"/>
      <c r="R74" s="491"/>
      <c r="S74" s="504"/>
      <c r="T74" s="491"/>
      <c r="U74" s="491"/>
      <c r="V74" s="463"/>
      <c r="W74" s="182"/>
      <c r="X74" s="182"/>
      <c r="Y74" s="182"/>
      <c r="Z74" s="182"/>
      <c r="AA74" s="182"/>
      <c r="AB74" s="182"/>
      <c r="AC74" s="182"/>
      <c r="AE74" s="509"/>
    </row>
    <row r="75" spans="1:32" ht="16.5" hidden="1" x14ac:dyDescent="0.3">
      <c r="A75" s="3"/>
      <c r="B75" s="177"/>
      <c r="C75" s="3"/>
      <c r="D75" s="3"/>
      <c r="E75" s="3"/>
      <c r="F75" s="10" t="s">
        <v>1026</v>
      </c>
      <c r="H75" s="22" t="s">
        <v>884</v>
      </c>
      <c r="I75" s="23" t="s">
        <v>885</v>
      </c>
      <c r="J75" s="179"/>
      <c r="L75" s="491"/>
      <c r="N75" s="491"/>
      <c r="O75" s="491"/>
      <c r="P75" s="491"/>
      <c r="Q75" s="491"/>
      <c r="R75" s="491"/>
      <c r="S75" s="504"/>
      <c r="T75" s="491"/>
      <c r="U75" s="491"/>
      <c r="V75" s="463"/>
      <c r="W75" s="182"/>
      <c r="X75" s="182"/>
      <c r="Y75" s="182"/>
      <c r="Z75" s="182"/>
      <c r="AA75" s="182"/>
      <c r="AB75" s="182"/>
      <c r="AC75" s="182"/>
      <c r="AE75" s="509"/>
    </row>
    <row r="76" spans="1:32" ht="16.5" hidden="1" x14ac:dyDescent="0.3">
      <c r="A76" s="3"/>
      <c r="B76" s="3"/>
      <c r="C76" s="3"/>
      <c r="D76" s="3"/>
      <c r="E76" s="3"/>
      <c r="F76" s="10" t="s">
        <v>1026</v>
      </c>
      <c r="H76" s="22" t="s">
        <v>886</v>
      </c>
      <c r="I76" s="23" t="s">
        <v>887</v>
      </c>
      <c r="J76" s="179"/>
      <c r="L76" s="491"/>
      <c r="N76" s="491"/>
      <c r="O76" s="491"/>
      <c r="P76" s="491"/>
      <c r="Q76" s="491"/>
      <c r="R76" s="491"/>
      <c r="S76" s="504"/>
      <c r="T76" s="491"/>
      <c r="U76" s="491"/>
      <c r="V76" s="463"/>
      <c r="W76" s="182"/>
      <c r="X76" s="182"/>
      <c r="Y76" s="182"/>
      <c r="Z76" s="182"/>
      <c r="AA76" s="182"/>
      <c r="AB76" s="182"/>
      <c r="AC76" s="182"/>
      <c r="AE76" s="509"/>
    </row>
    <row r="77" spans="1:32" ht="16.5" hidden="1" x14ac:dyDescent="0.3">
      <c r="A77" s="3"/>
      <c r="B77" s="177"/>
      <c r="C77" s="3"/>
      <c r="D77" s="3"/>
      <c r="E77" s="3"/>
      <c r="F77" s="10" t="s">
        <v>1026</v>
      </c>
      <c r="H77" s="22" t="s">
        <v>888</v>
      </c>
      <c r="I77" s="23" t="s">
        <v>889</v>
      </c>
      <c r="J77" s="179"/>
      <c r="L77" s="491"/>
      <c r="N77" s="491"/>
      <c r="O77" s="491"/>
      <c r="P77" s="491"/>
      <c r="Q77" s="491"/>
      <c r="R77" s="491"/>
      <c r="S77" s="504"/>
      <c r="T77" s="491"/>
      <c r="U77" s="491"/>
      <c r="V77" s="463"/>
      <c r="W77" s="182"/>
      <c r="X77" s="182"/>
      <c r="Y77" s="182"/>
      <c r="Z77" s="182"/>
      <c r="AA77" s="182"/>
      <c r="AB77" s="182"/>
      <c r="AC77" s="182"/>
      <c r="AE77" s="509"/>
    </row>
    <row r="78" spans="1:32" ht="16.5" hidden="1" x14ac:dyDescent="0.3">
      <c r="A78" s="3"/>
      <c r="B78" s="177"/>
      <c r="C78" s="3"/>
      <c r="D78" s="3"/>
      <c r="E78" s="3"/>
      <c r="F78" s="10" t="s">
        <v>1026</v>
      </c>
      <c r="H78" s="22" t="s">
        <v>890</v>
      </c>
      <c r="I78" s="23" t="s">
        <v>891</v>
      </c>
      <c r="J78" s="179"/>
      <c r="L78" s="491"/>
      <c r="N78" s="491"/>
      <c r="O78" s="491"/>
      <c r="P78" s="491"/>
      <c r="Q78" s="491"/>
      <c r="R78" s="491"/>
      <c r="S78" s="504"/>
      <c r="T78" s="491"/>
      <c r="U78" s="491"/>
      <c r="V78" s="463"/>
      <c r="W78" s="182"/>
      <c r="X78" s="182"/>
      <c r="Y78" s="182"/>
      <c r="Z78" s="182"/>
      <c r="AA78" s="182"/>
      <c r="AB78" s="182"/>
      <c r="AC78" s="182"/>
      <c r="AE78" s="509"/>
    </row>
    <row r="79" spans="1:32" ht="16.5" hidden="1" x14ac:dyDescent="0.3">
      <c r="A79" s="3"/>
      <c r="B79" s="177"/>
      <c r="C79" s="3"/>
      <c r="D79" s="3"/>
      <c r="E79" s="3"/>
      <c r="F79" s="10" t="s">
        <v>1026</v>
      </c>
      <c r="H79" s="22" t="s">
        <v>892</v>
      </c>
      <c r="I79" s="23" t="s">
        <v>893</v>
      </c>
      <c r="J79" s="179"/>
      <c r="L79" s="491"/>
      <c r="N79" s="491"/>
      <c r="O79" s="491"/>
      <c r="P79" s="491"/>
      <c r="Q79" s="491"/>
      <c r="R79" s="491"/>
      <c r="S79" s="504"/>
      <c r="T79" s="491"/>
      <c r="U79" s="491"/>
      <c r="V79" s="463"/>
      <c r="W79" s="182"/>
      <c r="X79" s="182"/>
      <c r="Y79" s="182"/>
      <c r="Z79" s="182"/>
      <c r="AA79" s="182"/>
      <c r="AB79" s="182"/>
      <c r="AC79" s="182"/>
      <c r="AE79" s="509"/>
    </row>
    <row r="80" spans="1:32" ht="16.5" hidden="1" x14ac:dyDescent="0.3">
      <c r="A80" s="3"/>
      <c r="B80" s="177"/>
      <c r="C80" s="3"/>
      <c r="D80" s="3"/>
      <c r="E80" s="3"/>
      <c r="F80" s="10" t="s">
        <v>1026</v>
      </c>
      <c r="H80" s="22" t="s">
        <v>894</v>
      </c>
      <c r="I80" s="23" t="s">
        <v>895</v>
      </c>
      <c r="J80" s="179"/>
      <c r="L80" s="491"/>
      <c r="N80" s="491"/>
      <c r="O80" s="491"/>
      <c r="P80" s="491"/>
      <c r="Q80" s="491"/>
      <c r="R80" s="491"/>
      <c r="S80" s="504"/>
      <c r="T80" s="491"/>
      <c r="U80" s="491"/>
      <c r="V80" s="463"/>
      <c r="W80" s="182"/>
      <c r="X80" s="182"/>
      <c r="Y80" s="182"/>
      <c r="Z80" s="182"/>
      <c r="AA80" s="182"/>
      <c r="AB80" s="182"/>
      <c r="AC80" s="182"/>
      <c r="AE80" s="509"/>
    </row>
    <row r="81" spans="1:31" ht="16.5" hidden="1" x14ac:dyDescent="0.3">
      <c r="A81" s="3"/>
      <c r="B81" s="177"/>
      <c r="C81" s="3"/>
      <c r="D81" s="3"/>
      <c r="E81" s="3"/>
      <c r="F81" s="10" t="s">
        <v>1026</v>
      </c>
      <c r="H81" s="22" t="s">
        <v>896</v>
      </c>
      <c r="I81" s="23" t="s">
        <v>897</v>
      </c>
      <c r="J81" s="179"/>
      <c r="L81" s="491"/>
      <c r="N81" s="491"/>
      <c r="O81" s="491"/>
      <c r="P81" s="491"/>
      <c r="Q81" s="491"/>
      <c r="R81" s="491"/>
      <c r="S81" s="504"/>
      <c r="T81" s="491"/>
      <c r="U81" s="491"/>
      <c r="V81" s="463"/>
      <c r="W81" s="182"/>
      <c r="X81" s="182"/>
      <c r="Y81" s="182"/>
      <c r="Z81" s="182"/>
      <c r="AA81" s="182"/>
      <c r="AB81" s="182"/>
      <c r="AC81" s="182"/>
      <c r="AE81" s="509"/>
    </row>
    <row r="82" spans="1:31" ht="16.5" hidden="1" x14ac:dyDescent="0.3">
      <c r="A82" s="3"/>
      <c r="B82" s="177"/>
      <c r="C82" s="3"/>
      <c r="D82" s="3"/>
      <c r="E82" s="3"/>
      <c r="F82" s="10" t="s">
        <v>1026</v>
      </c>
      <c r="H82" s="22" t="s">
        <v>898</v>
      </c>
      <c r="I82" s="23" t="s">
        <v>899</v>
      </c>
      <c r="J82" s="179"/>
      <c r="L82" s="491"/>
      <c r="N82" s="491"/>
      <c r="O82" s="491"/>
      <c r="P82" s="491"/>
      <c r="Q82" s="491"/>
      <c r="R82" s="491"/>
      <c r="S82" s="504"/>
      <c r="T82" s="491"/>
      <c r="U82" s="491"/>
      <c r="V82" s="463"/>
      <c r="W82" s="182"/>
      <c r="X82" s="182"/>
      <c r="Y82" s="182"/>
      <c r="Z82" s="182"/>
      <c r="AA82" s="182"/>
      <c r="AB82" s="182"/>
      <c r="AC82" s="182"/>
      <c r="AE82" s="509"/>
    </row>
    <row r="83" spans="1:31" ht="16.5" hidden="1" x14ac:dyDescent="0.3">
      <c r="A83" s="3"/>
      <c r="B83" s="177"/>
      <c r="C83" s="3"/>
      <c r="D83" s="6"/>
      <c r="E83" s="3"/>
      <c r="F83" s="3"/>
      <c r="H83" s="22"/>
      <c r="I83" s="23"/>
      <c r="J83" s="179"/>
      <c r="L83" s="491"/>
      <c r="N83" s="491"/>
      <c r="O83" s="491"/>
      <c r="P83" s="491"/>
      <c r="Q83" s="491"/>
      <c r="R83" s="491"/>
      <c r="S83" s="504"/>
      <c r="T83" s="491"/>
      <c r="U83" s="491"/>
      <c r="V83" s="463"/>
      <c r="W83" s="182"/>
      <c r="X83" s="182"/>
      <c r="Y83" s="182"/>
      <c r="Z83" s="182"/>
      <c r="AA83" s="182"/>
      <c r="AB83" s="182"/>
      <c r="AC83" s="182"/>
      <c r="AE83" s="509"/>
    </row>
    <row r="84" spans="1:31" ht="16.5" x14ac:dyDescent="0.3">
      <c r="A84" s="3"/>
      <c r="B84" s="15" t="s">
        <v>1028</v>
      </c>
      <c r="C84" s="6" t="s">
        <v>901</v>
      </c>
      <c r="D84" s="6"/>
      <c r="E84" s="3"/>
      <c r="F84" s="3"/>
      <c r="H84" s="22"/>
      <c r="I84" s="23"/>
      <c r="J84" s="179"/>
      <c r="L84" s="491"/>
      <c r="N84" s="491"/>
      <c r="O84" s="491"/>
      <c r="P84" s="491"/>
      <c r="Q84" s="491"/>
      <c r="R84" s="491"/>
      <c r="S84" s="504"/>
      <c r="T84" s="491"/>
      <c r="U84" s="491"/>
      <c r="V84" s="463"/>
      <c r="W84" s="182"/>
      <c r="X84" s="182"/>
      <c r="Y84" s="182"/>
      <c r="Z84" s="182"/>
      <c r="AA84" s="182"/>
      <c r="AB84" s="182"/>
      <c r="AC84" s="182"/>
      <c r="AE84" s="509"/>
    </row>
    <row r="85" spans="1:31" ht="16.5" x14ac:dyDescent="0.3">
      <c r="A85" s="3"/>
      <c r="B85" s="1"/>
      <c r="C85" s="1"/>
      <c r="D85" s="1"/>
      <c r="E85" s="1"/>
      <c r="F85" s="5" t="s">
        <v>1028</v>
      </c>
      <c r="H85" s="24" t="s">
        <v>900</v>
      </c>
      <c r="I85" s="25" t="s">
        <v>901</v>
      </c>
      <c r="J85" s="179"/>
      <c r="L85" s="491"/>
      <c r="N85" s="491"/>
      <c r="O85" s="491"/>
      <c r="P85" s="491"/>
      <c r="Q85" s="491"/>
      <c r="R85" s="491"/>
      <c r="S85" s="504"/>
      <c r="T85" s="491"/>
      <c r="U85" s="491"/>
      <c r="V85" s="463"/>
      <c r="W85" s="182"/>
      <c r="X85" s="182"/>
      <c r="Y85" s="182"/>
      <c r="Z85" s="182"/>
      <c r="AA85" s="182"/>
      <c r="AB85" s="182"/>
      <c r="AC85" s="182"/>
      <c r="AE85" s="509"/>
    </row>
    <row r="86" spans="1:31" ht="16.5" hidden="1" x14ac:dyDescent="0.3">
      <c r="A86" s="3"/>
      <c r="B86" s="3"/>
      <c r="C86" s="3"/>
      <c r="D86" s="3"/>
      <c r="E86" s="3"/>
      <c r="F86" s="10" t="s">
        <v>1028</v>
      </c>
      <c r="H86" s="22" t="s">
        <v>902</v>
      </c>
      <c r="I86" s="23" t="s">
        <v>903</v>
      </c>
      <c r="J86" s="179"/>
      <c r="L86" s="491"/>
      <c r="N86" s="491"/>
      <c r="O86" s="491"/>
      <c r="P86" s="491"/>
      <c r="Q86" s="491"/>
      <c r="R86" s="491"/>
      <c r="S86" s="504"/>
      <c r="T86" s="491"/>
      <c r="U86" s="491"/>
      <c r="V86" s="463"/>
      <c r="W86" s="182"/>
      <c r="X86" s="182"/>
      <c r="Y86" s="182"/>
      <c r="Z86" s="182"/>
      <c r="AA86" s="182"/>
      <c r="AB86" s="182"/>
      <c r="AC86" s="182"/>
      <c r="AE86" s="509"/>
    </row>
    <row r="87" spans="1:31" ht="16.5" hidden="1" x14ac:dyDescent="0.3">
      <c r="A87" s="3"/>
      <c r="B87" s="3"/>
      <c r="C87" s="3"/>
      <c r="D87" s="3"/>
      <c r="E87" s="3"/>
      <c r="F87" s="10" t="s">
        <v>1028</v>
      </c>
      <c r="H87" s="22" t="s">
        <v>904</v>
      </c>
      <c r="I87" s="23" t="s">
        <v>905</v>
      </c>
      <c r="J87" s="179"/>
      <c r="L87" s="491"/>
      <c r="N87" s="491"/>
      <c r="O87" s="491"/>
      <c r="P87" s="491"/>
      <c r="Q87" s="491"/>
      <c r="R87" s="491"/>
      <c r="S87" s="504"/>
      <c r="T87" s="491"/>
      <c r="U87" s="491"/>
      <c r="V87" s="463"/>
      <c r="W87" s="182"/>
      <c r="X87" s="182"/>
      <c r="Y87" s="182"/>
      <c r="Z87" s="182"/>
      <c r="AA87" s="182"/>
      <c r="AB87" s="182"/>
      <c r="AC87" s="182"/>
      <c r="AE87" s="509"/>
    </row>
    <row r="88" spans="1:31" ht="16.5" hidden="1" x14ac:dyDescent="0.3">
      <c r="A88" s="3"/>
      <c r="B88" s="3"/>
      <c r="C88" s="3"/>
      <c r="D88" s="3"/>
      <c r="E88" s="3"/>
      <c r="F88" s="10" t="s">
        <v>1028</v>
      </c>
      <c r="H88" s="22" t="s">
        <v>906</v>
      </c>
      <c r="I88" s="23" t="s">
        <v>907</v>
      </c>
      <c r="J88" s="179"/>
      <c r="L88" s="491"/>
      <c r="N88" s="491"/>
      <c r="O88" s="491"/>
      <c r="P88" s="491"/>
      <c r="Q88" s="491"/>
      <c r="R88" s="491"/>
      <c r="S88" s="504"/>
      <c r="T88" s="491"/>
      <c r="U88" s="491"/>
      <c r="V88" s="463"/>
      <c r="W88" s="182"/>
      <c r="X88" s="182"/>
      <c r="Y88" s="182"/>
      <c r="Z88" s="182"/>
      <c r="AA88" s="182"/>
      <c r="AB88" s="182"/>
      <c r="AC88" s="182"/>
      <c r="AE88" s="509"/>
    </row>
    <row r="89" spans="1:31" ht="16.5" hidden="1" x14ac:dyDescent="0.3">
      <c r="A89" s="3"/>
      <c r="B89" s="3"/>
      <c r="C89" s="3"/>
      <c r="D89" s="3"/>
      <c r="E89" s="3"/>
      <c r="F89" s="10" t="s">
        <v>1028</v>
      </c>
      <c r="H89" s="22" t="s">
        <v>908</v>
      </c>
      <c r="I89" s="23" t="s">
        <v>909</v>
      </c>
      <c r="J89" s="179"/>
      <c r="L89" s="491"/>
      <c r="N89" s="491"/>
      <c r="O89" s="491"/>
      <c r="P89" s="491"/>
      <c r="Q89" s="491"/>
      <c r="R89" s="491"/>
      <c r="S89" s="504"/>
      <c r="T89" s="491"/>
      <c r="U89" s="491"/>
      <c r="V89" s="463"/>
      <c r="W89" s="182"/>
      <c r="X89" s="182"/>
      <c r="Y89" s="182"/>
      <c r="Z89" s="182"/>
      <c r="AA89" s="182"/>
      <c r="AB89" s="182"/>
      <c r="AC89" s="182"/>
      <c r="AE89" s="509"/>
    </row>
    <row r="90" spans="1:31" ht="16.5" hidden="1" x14ac:dyDescent="0.3">
      <c r="A90" s="3"/>
      <c r="B90" s="3"/>
      <c r="C90" s="3"/>
      <c r="D90" s="3"/>
      <c r="E90" s="3"/>
      <c r="F90" s="10" t="s">
        <v>1028</v>
      </c>
      <c r="H90" s="22" t="s">
        <v>910</v>
      </c>
      <c r="I90" s="23" t="s">
        <v>911</v>
      </c>
      <c r="J90" s="179"/>
      <c r="L90" s="491"/>
      <c r="N90" s="491"/>
      <c r="O90" s="491"/>
      <c r="P90" s="491"/>
      <c r="Q90" s="491"/>
      <c r="R90" s="491"/>
      <c r="S90" s="504"/>
      <c r="T90" s="491"/>
      <c r="U90" s="491"/>
      <c r="V90" s="463"/>
      <c r="W90" s="182"/>
      <c r="X90" s="182"/>
      <c r="Y90" s="182"/>
      <c r="Z90" s="182"/>
      <c r="AA90" s="182"/>
      <c r="AB90" s="182"/>
      <c r="AC90" s="182"/>
      <c r="AE90" s="509"/>
    </row>
    <row r="91" spans="1:31" ht="16.5" hidden="1" x14ac:dyDescent="0.3">
      <c r="A91" s="3"/>
      <c r="B91" s="3"/>
      <c r="C91" s="3"/>
      <c r="D91" s="3"/>
      <c r="E91" s="3"/>
      <c r="F91" s="10" t="s">
        <v>1028</v>
      </c>
      <c r="H91" s="22" t="s">
        <v>912</v>
      </c>
      <c r="I91" s="23" t="s">
        <v>913</v>
      </c>
      <c r="J91" s="179"/>
      <c r="L91" s="491"/>
      <c r="N91" s="491"/>
      <c r="O91" s="491"/>
      <c r="P91" s="491"/>
      <c r="Q91" s="491"/>
      <c r="R91" s="491"/>
      <c r="S91" s="504"/>
      <c r="T91" s="491"/>
      <c r="U91" s="491"/>
      <c r="V91" s="463"/>
      <c r="W91" s="182"/>
      <c r="X91" s="182"/>
      <c r="Y91" s="182"/>
      <c r="Z91" s="182"/>
      <c r="AA91" s="182"/>
      <c r="AB91" s="182"/>
      <c r="AC91" s="182"/>
      <c r="AE91" s="509"/>
    </row>
    <row r="92" spans="1:31" ht="16.5" hidden="1" x14ac:dyDescent="0.3">
      <c r="A92" s="3"/>
      <c r="B92" s="3"/>
      <c r="C92" s="3"/>
      <c r="D92" s="3"/>
      <c r="E92" s="3"/>
      <c r="F92" s="10" t="s">
        <v>1028</v>
      </c>
      <c r="H92" s="22" t="s">
        <v>914</v>
      </c>
      <c r="I92" s="23" t="s">
        <v>915</v>
      </c>
      <c r="J92" s="179"/>
      <c r="L92" s="491"/>
      <c r="N92" s="491"/>
      <c r="O92" s="491"/>
      <c r="P92" s="491"/>
      <c r="Q92" s="491"/>
      <c r="R92" s="491"/>
      <c r="S92" s="504"/>
      <c r="T92" s="491"/>
      <c r="U92" s="491"/>
      <c r="V92" s="463"/>
      <c r="W92" s="182"/>
      <c r="X92" s="182"/>
      <c r="Y92" s="182"/>
      <c r="Z92" s="182"/>
      <c r="AA92" s="182"/>
      <c r="AB92" s="182"/>
      <c r="AC92" s="182"/>
      <c r="AE92" s="509"/>
    </row>
    <row r="93" spans="1:31" ht="16.5" hidden="1" x14ac:dyDescent="0.3">
      <c r="A93" s="3"/>
      <c r="B93" s="3"/>
      <c r="C93" s="3"/>
      <c r="D93" s="3"/>
      <c r="E93" s="3"/>
      <c r="F93" s="10" t="s">
        <v>1028</v>
      </c>
      <c r="H93" s="22" t="s">
        <v>916</v>
      </c>
      <c r="I93" s="23" t="s">
        <v>917</v>
      </c>
      <c r="J93" s="179"/>
      <c r="L93" s="491"/>
      <c r="N93" s="491"/>
      <c r="O93" s="491"/>
      <c r="P93" s="491"/>
      <c r="Q93" s="491"/>
      <c r="R93" s="491"/>
      <c r="S93" s="504"/>
      <c r="T93" s="491"/>
      <c r="U93" s="491"/>
      <c r="V93" s="463"/>
      <c r="W93" s="182"/>
      <c r="X93" s="182"/>
      <c r="Y93" s="182"/>
      <c r="Z93" s="182"/>
      <c r="AA93" s="182"/>
      <c r="AB93" s="182"/>
      <c r="AC93" s="182"/>
      <c r="AE93" s="509"/>
    </row>
    <row r="94" spans="1:31" ht="16.5" x14ac:dyDescent="0.3">
      <c r="A94" s="3"/>
      <c r="B94" s="5" t="s">
        <v>1029</v>
      </c>
      <c r="C94" s="6" t="s">
        <v>1030</v>
      </c>
      <c r="D94" s="3"/>
      <c r="E94" s="3"/>
      <c r="F94" s="5" t="s">
        <v>1029</v>
      </c>
      <c r="H94" s="21"/>
      <c r="I94" s="21"/>
      <c r="J94" s="179"/>
      <c r="L94" s="491"/>
      <c r="N94" s="492"/>
      <c r="O94" s="492"/>
      <c r="P94" s="492"/>
      <c r="Q94" s="492"/>
      <c r="R94" s="492"/>
      <c r="S94" s="505"/>
      <c r="T94" s="492"/>
      <c r="U94" s="492"/>
      <c r="V94" s="463"/>
      <c r="W94" s="512"/>
      <c r="X94" s="512"/>
      <c r="Y94" s="512"/>
      <c r="Z94" s="512"/>
      <c r="AA94" s="512"/>
      <c r="AB94" s="512"/>
      <c r="AC94" s="512"/>
      <c r="AE94" s="510"/>
    </row>
    <row r="95" spans="1:31" ht="16.5" x14ac:dyDescent="0.3">
      <c r="A95" s="3"/>
      <c r="B95" s="3"/>
      <c r="C95" s="3"/>
      <c r="D95" s="3"/>
      <c r="E95" s="3"/>
      <c r="F95" s="3"/>
      <c r="H95" s="24">
        <v>8</v>
      </c>
      <c r="I95" s="25" t="s">
        <v>918</v>
      </c>
      <c r="J95" s="179"/>
      <c r="L95" s="491"/>
      <c r="N95" s="491">
        <f>+'0BJ PROGR. I-II Y III'!AL356</f>
        <v>21844246.34</v>
      </c>
      <c r="O95" s="491"/>
      <c r="P95" s="491"/>
      <c r="Q95" s="491"/>
      <c r="R95" s="491"/>
      <c r="S95" s="504"/>
      <c r="T95" s="491"/>
      <c r="U95" s="491"/>
      <c r="V95" s="463"/>
      <c r="W95" s="182"/>
      <c r="X95" s="182"/>
      <c r="Y95" s="182"/>
      <c r="Z95" s="182"/>
      <c r="AA95" s="182"/>
      <c r="AB95" s="182"/>
      <c r="AC95" s="182"/>
      <c r="AE95" s="509"/>
    </row>
    <row r="96" spans="1:31" ht="17.25" thickBot="1" x14ac:dyDescent="0.35">
      <c r="A96" s="3"/>
      <c r="B96" s="3"/>
      <c r="C96" s="10" t="s">
        <v>1031</v>
      </c>
      <c r="D96" s="3" t="s">
        <v>1032</v>
      </c>
      <c r="E96" s="3"/>
      <c r="F96" s="3"/>
      <c r="H96" s="22"/>
      <c r="I96" s="23"/>
      <c r="J96" s="179"/>
      <c r="L96" s="494"/>
      <c r="N96" s="785"/>
      <c r="O96" s="494"/>
      <c r="P96" s="494"/>
      <c r="Q96" s="494"/>
      <c r="R96" s="494"/>
      <c r="S96" s="507"/>
      <c r="T96" s="494"/>
      <c r="U96" s="494"/>
      <c r="V96" s="463"/>
      <c r="W96" s="468"/>
      <c r="X96" s="468"/>
      <c r="Y96" s="468"/>
      <c r="Z96" s="468"/>
      <c r="AA96" s="468"/>
      <c r="AB96" s="468"/>
      <c r="AC96" s="468"/>
      <c r="AE96" s="511">
        <f>SUM(K96:AD96)</f>
        <v>0</v>
      </c>
    </row>
    <row r="97" spans="1:31" ht="16.5" x14ac:dyDescent="0.3">
      <c r="A97" s="3"/>
      <c r="B97" s="3"/>
      <c r="C97" s="3"/>
      <c r="D97" s="3"/>
      <c r="E97" s="3"/>
      <c r="F97" s="5"/>
      <c r="H97" s="24"/>
      <c r="I97" s="25"/>
      <c r="J97" s="179"/>
      <c r="V97" s="463"/>
      <c r="W97" s="178"/>
      <c r="AE97"/>
    </row>
    <row r="98" spans="1:31" x14ac:dyDescent="0.25">
      <c r="J98" s="179"/>
      <c r="W98" s="178"/>
      <c r="AE98"/>
    </row>
  </sheetData>
  <mergeCells count="5">
    <mergeCell ref="B71:F71"/>
    <mergeCell ref="AE6:AE7"/>
    <mergeCell ref="A6:J7"/>
    <mergeCell ref="N6:U6"/>
    <mergeCell ref="W6:AC6"/>
  </mergeCells>
  <phoneticPr fontId="119" type="noConversion"/>
  <pageMargins left="0.31496062992125984" right="0.31496062992125984" top="0.35433070866141736" bottom="0.35433070866141736" header="0.31496062992125984" footer="0.51181102362204722"/>
  <pageSetup scale="53" orientation="landscape" r:id="rId1"/>
  <headerFooter scaleWithDoc="0"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23</vt:i4>
      </vt:variant>
    </vt:vector>
  </HeadingPairs>
  <TitlesOfParts>
    <vt:vector size="38" baseType="lpstr">
      <vt:lpstr>INDICE</vt:lpstr>
      <vt:lpstr>INGRESOS</vt:lpstr>
      <vt:lpstr>EGRESOS X PARTI</vt:lpstr>
      <vt:lpstr>ESTRUCT PROGRAMATICA</vt:lpstr>
      <vt:lpstr>CLAS.FUNCIONAL</vt:lpstr>
      <vt:lpstr>CLASIF.OBJ AL GASTO X PROG.</vt:lpstr>
      <vt:lpstr>CLAS.ECONOMICO X PROG</vt:lpstr>
      <vt:lpstr>DETALLE PROG. III</vt:lpstr>
      <vt:lpstr>PROY.CAPITAL</vt:lpstr>
      <vt:lpstr>0BJ PROGR. I-II Y III</vt:lpstr>
      <vt:lpstr>Hoja3</vt:lpstr>
      <vt:lpstr>C.E PROG. I-II Y III</vt:lpstr>
      <vt:lpstr>Hoja1</vt:lpstr>
      <vt:lpstr>PRESUPUESTO 8114</vt:lpstr>
      <vt:lpstr>Hoja2</vt:lpstr>
      <vt:lpstr>'CLAS.ECONOMICO X PROG'!AREA</vt:lpstr>
      <vt:lpstr>'0BJ PROGR. I-II Y III'!Área_de_impresión</vt:lpstr>
      <vt:lpstr>'CLAS.ECONOMICO X PROG'!Área_de_impresión</vt:lpstr>
      <vt:lpstr>CLAS.FUNCIONAL!Área_de_impresión</vt:lpstr>
      <vt:lpstr>'CLASIF.OBJ AL GASTO X PROG.'!Área_de_impresión</vt:lpstr>
      <vt:lpstr>'DETALLE PROG. III'!Área_de_impresión</vt:lpstr>
      <vt:lpstr>'EGRESOS X PARTI'!Área_de_impresión</vt:lpstr>
      <vt:lpstr>'ESTRUCT PROGRAMATICA'!Área_de_impresión</vt:lpstr>
      <vt:lpstr>INGRESOS!Área_de_impresión</vt:lpstr>
      <vt:lpstr>'PRESUPUESTO 8114'!Área_de_impresión</vt:lpstr>
      <vt:lpstr>'PRESUPUESTO 8114'!pres</vt:lpstr>
      <vt:lpstr>pres</vt:lpstr>
      <vt:lpstr>'0BJ PROGR. I-II Y III'!Títulos_a_imprimir</vt:lpstr>
      <vt:lpstr>'C.E PROG. I-II Y III'!Títulos_a_imprimir</vt:lpstr>
      <vt:lpstr>'CLAS.ECONOMICO X PROG'!Títulos_a_imprimir</vt:lpstr>
      <vt:lpstr>CLAS.FUNCIONAL!Títulos_a_imprimir</vt:lpstr>
      <vt:lpstr>'CLASIF.OBJ AL GASTO X PROG.'!Títulos_a_imprimir</vt:lpstr>
      <vt:lpstr>'DETALLE PROG. III'!Títulos_a_imprimir</vt:lpstr>
      <vt:lpstr>'EGRESOS X PARTI'!Títulos_a_imprimir</vt:lpstr>
      <vt:lpstr>'ESTRUCT PROGRAMATICA'!Títulos_a_imprimir</vt:lpstr>
      <vt:lpstr>INGRESOS!Títulos_a_imprimir</vt:lpstr>
      <vt:lpstr>'PRESUPUESTO 8114'!Títulos_a_imprimir</vt:lpstr>
      <vt:lpstr>PROY.CAPITAL!Títulos_a_imprimir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Presupuesto</dc:creator>
  <cp:keywords/>
  <dc:description/>
  <cp:lastModifiedBy>Xinia Chamorro</cp:lastModifiedBy>
  <cp:revision/>
  <cp:lastPrinted>2024-04-11T16:31:40Z</cp:lastPrinted>
  <dcterms:created xsi:type="dcterms:W3CDTF">2020-08-29T00:04:43Z</dcterms:created>
  <dcterms:modified xsi:type="dcterms:W3CDTF">2024-04-11T16:32:05Z</dcterms:modified>
  <cp:category/>
  <cp:contentStatus/>
</cp:coreProperties>
</file>