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4.xml" ContentType="application/vnd.ms-excel.person+xml"/>
  <Override PartName="/xl/persons/person2.xml" ContentType="application/vnd.ms-excel.person+xml"/>
  <Override PartName="/xl/persons/person5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3.xml" ContentType="application/vnd.ms-excel.person+xml"/>
  <Override PartName="/xl/persons/person.xml" ContentType="application/vnd.ms-excel.person+xml"/>
  <Override PartName="/xl/persons/person6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/>
  <mc:AlternateContent xmlns:mc="http://schemas.openxmlformats.org/markup-compatibility/2006">
    <mc:Choice Requires="x15">
      <x15ac:absPath xmlns:x15ac="http://schemas.microsoft.com/office/spreadsheetml/2010/11/ac" url="C:\Users\Usuario\OneDrive - MUNICIPALIDAD DE MATINA\XINIA\Presupuesto\2022\INFORMACION TI 2022\"/>
    </mc:Choice>
  </mc:AlternateContent>
  <xr:revisionPtr revIDLastSave="8" documentId="14_{19BB8846-9318-4FAE-B8B4-A93C2D00D375}" xr6:coauthVersionLast="36" xr6:coauthVersionMax="36" xr10:uidLastSave="{66727293-1AB9-4F6E-B1B5-97E14B98A70B}"/>
  <bookViews>
    <workbookView xWindow="-120" yWindow="-120" windowWidth="29040" windowHeight="15720" tabRatio="1000" xr2:uid="{00000000-000D-0000-FFFF-FFFF00000000}"/>
  </bookViews>
  <sheets>
    <sheet name="INDICE" sheetId="14" r:id="rId1"/>
    <sheet name="INGRESOS" sheetId="7" r:id="rId2"/>
    <sheet name="EGRESOS X PARTI" sheetId="12" r:id="rId3"/>
    <sheet name="ESTRUCT PROGRAMATICA" sheetId="13" r:id="rId4"/>
    <sheet name="CLAS.FUNCIONAL" sheetId="19" r:id="rId5"/>
    <sheet name="CLAS.ECONOMICO X PROG" sheetId="15" r:id="rId6"/>
    <sheet name="CLASIF.OBJ AL GASTO X PROG." sheetId="2" r:id="rId7"/>
    <sheet name="DETALLE PROG. III" sheetId="11" r:id="rId8"/>
    <sheet name="PROY.CAPITAL" sheetId="17" state="hidden" r:id="rId9"/>
    <sheet name="0BJ PROGR. I-II Y III" sheetId="1" state="hidden" r:id="rId10"/>
    <sheet name="C.E PROG. I-II Y III" sheetId="18" state="hidden" r:id="rId11"/>
    <sheet name="Hoja1" sheetId="20" state="hidden" r:id="rId12"/>
    <sheet name="Hoja2" sheetId="21" state="hidden" r:id="rId13"/>
  </sheets>
  <externalReferences>
    <externalReference r:id="rId14"/>
    <externalReference r:id="rId15"/>
    <externalReference r:id="rId16"/>
  </externalReferences>
  <definedNames>
    <definedName name="_xlnm._FilterDatabase" localSheetId="9" hidden="1">'0BJ PROGR. I-II Y III'!$A$1:$AM$384</definedName>
    <definedName name="_xlnm._FilterDatabase" localSheetId="5" hidden="1">'CLAS.ECONOMICO X PROG'!$A$2:$E$361</definedName>
    <definedName name="_xlnm._FilterDatabase" localSheetId="6" hidden="1">'CLASIF.OBJ AL GASTO X PROG.'!#REF!</definedName>
    <definedName name="_xlnm._FilterDatabase" localSheetId="7" hidden="1">'DETALLE PROG. III'!$A$32:$E$516</definedName>
    <definedName name="_xlnm._FilterDatabase" localSheetId="3" hidden="1">'ESTRUCT PROGRAMATICA'!$B$33:$E$128</definedName>
    <definedName name="_xlnm._FilterDatabase" localSheetId="1" hidden="1">INGRESOS!#REF!</definedName>
    <definedName name="_Hlt57101878" localSheetId="7">'DETALLE PROG. III'!$I$431</definedName>
    <definedName name="_Hlt57101880" localSheetId="7">'DETALLE PROG. III'!$I$433</definedName>
    <definedName name="a" localSheetId="10">#REF!</definedName>
    <definedName name="a">#REF!</definedName>
    <definedName name="AREA" localSheetId="5">'CLAS.ECONOMICO X PROG'!$A$2:$G$334</definedName>
    <definedName name="AREA" localSheetId="6">'CLASIF.OBJ AL GASTO X PROG.'!#REF!</definedName>
    <definedName name="_xlnm.Print_Area" localSheetId="9">'0BJ PROGR. I-II Y III'!$A$1:$AM$374</definedName>
    <definedName name="_xlnm.Print_Area" localSheetId="5">'CLAS.ECONOMICO X PROG'!$A$1:$S$376</definedName>
    <definedName name="_xlnm.Print_Area" localSheetId="4">'CLAS.FUNCIONAL'!$A$1:$H$188</definedName>
    <definedName name="_xlnm.Print_Area" localSheetId="7">'DETALLE PROG. III'!$A$1:$E$514</definedName>
    <definedName name="_xlnm.Print_Area" localSheetId="2">'EGRESOS X PARTI'!$A$1:$F$29</definedName>
    <definedName name="_xlnm.Print_Area" localSheetId="3">'ESTRUCT PROGRAMATICA'!$A$1:$E$404</definedName>
    <definedName name="pres">'DETALLE PROG. III'!$A$9:$D$512</definedName>
    <definedName name="SERVICIOS_COMUNALES" localSheetId="10">'DETALLE PROG. III'!#REF!</definedName>
    <definedName name="SERVICIOS_COMUNALES" localSheetId="5">'[1]DETALLE PROG. III'!#REF!</definedName>
    <definedName name="SERVICIOS_COMUNALES" localSheetId="8">'[1]DETALLE PROG. III'!#REF!</definedName>
    <definedName name="SERVICIOS_COMUNALES">'DETALLE PROG. III'!#REF!</definedName>
    <definedName name="_xlnm.Print_Titles" localSheetId="9">'0BJ PROGR. I-II Y III'!$A:$B,'0BJ PROGR. I-II Y III'!$1:$8</definedName>
    <definedName name="_xlnm.Print_Titles" localSheetId="10">'C.E PROG. I-II Y III'!$I:$J,'C.E PROG. I-II Y III'!$1:$7</definedName>
    <definedName name="_xlnm.Print_Titles" localSheetId="5">'CLAS.ECONOMICO X PROG'!$1:$8</definedName>
    <definedName name="_xlnm.Print_Titles" localSheetId="4">'CLAS.FUNCIONAL'!$1:$7</definedName>
    <definedName name="_xlnm.Print_Titles" localSheetId="6">'CLASIF.OBJ AL GASTO X PROG.'!$1:$8</definedName>
    <definedName name="_xlnm.Print_Titles" localSheetId="7">'DETALLE PROG. III'!$1:$8</definedName>
    <definedName name="_xlnm.Print_Titles" localSheetId="2">'EGRESOS X PARTI'!$1:$4</definedName>
    <definedName name="_xlnm.Print_Titles" localSheetId="3">'ESTRUCT PROGRAMATICA'!$1:$6</definedName>
    <definedName name="_xlnm.Print_Titles" localSheetId="1">INGRESOS!$1:$7</definedName>
    <definedName name="_xlnm.Print_Titles" localSheetId="8">PROY.CAPITAL!$A:$J,PROY.CAPITAL!$1:$8</definedName>
  </definedNames>
  <calcPr calcId="191028"/>
</workbook>
</file>

<file path=xl/calcChain.xml><?xml version="1.0" encoding="utf-8"?>
<calcChain xmlns="http://schemas.openxmlformats.org/spreadsheetml/2006/main">
  <c r="Y5" i="17" l="1"/>
  <c r="X5" i="17"/>
  <c r="BH13" i="17"/>
  <c r="BH12" i="17"/>
  <c r="BH9" i="17"/>
  <c r="BH8" i="17"/>
  <c r="L269" i="1"/>
  <c r="L268" i="1"/>
  <c r="J76" i="1" l="1"/>
  <c r="J226" i="11" l="1"/>
  <c r="I235" i="11"/>
  <c r="H235" i="11"/>
  <c r="I234" i="11"/>
  <c r="H234" i="11"/>
  <c r="I233" i="11"/>
  <c r="H233" i="11"/>
  <c r="I232" i="11"/>
  <c r="H232" i="11"/>
  <c r="I231" i="11"/>
  <c r="H231" i="11"/>
  <c r="I229" i="11"/>
  <c r="H229" i="11"/>
  <c r="N13" i="21" l="1"/>
  <c r="G13" i="21"/>
  <c r="Q13" i="21" s="1"/>
  <c r="D15" i="21" l="1"/>
  <c r="E15" i="21"/>
  <c r="F15" i="21"/>
  <c r="C15" i="21"/>
  <c r="D25" i="21"/>
  <c r="E25" i="21"/>
  <c r="F25" i="21"/>
  <c r="H25" i="21"/>
  <c r="I25" i="21"/>
  <c r="J25" i="21"/>
  <c r="K25" i="21"/>
  <c r="L25" i="21"/>
  <c r="M25" i="21"/>
  <c r="O25" i="21"/>
  <c r="P25" i="21"/>
  <c r="C25" i="21"/>
  <c r="N23" i="21"/>
  <c r="G23" i="21"/>
  <c r="Q23" i="21" s="1"/>
  <c r="H15" i="21" l="1"/>
  <c r="I15" i="21"/>
  <c r="J15" i="21"/>
  <c r="K15" i="21"/>
  <c r="L15" i="21"/>
  <c r="M15" i="21"/>
  <c r="O15" i="21"/>
  <c r="N28" i="21"/>
  <c r="G10" i="21"/>
  <c r="Q10" i="21" s="1"/>
  <c r="G28" i="21"/>
  <c r="G25" i="21" s="1"/>
  <c r="N15" i="21" l="1"/>
  <c r="N25" i="21"/>
  <c r="Q28" i="21"/>
  <c r="Q25" i="21" s="1"/>
  <c r="G15" i="21"/>
  <c r="Q15" i="21" l="1"/>
  <c r="K203" i="18" l="1"/>
  <c r="L203" i="18"/>
  <c r="M203" i="18"/>
  <c r="N294" i="1"/>
  <c r="W294" i="1"/>
  <c r="AA294" i="1"/>
  <c r="AI294" i="1"/>
  <c r="AA201" i="1"/>
  <c r="W201" i="1"/>
  <c r="AI201" i="1" s="1"/>
  <c r="AM294" i="1" l="1"/>
  <c r="AK384" i="1"/>
  <c r="W86" i="1"/>
  <c r="U85" i="1"/>
  <c r="U84" i="1" s="1"/>
  <c r="R85" i="1"/>
  <c r="R84" i="1" s="1"/>
  <c r="T84" i="1"/>
  <c r="S84" i="1"/>
  <c r="Q85" i="1"/>
  <c r="Q84" i="1" s="1"/>
  <c r="P85" i="1"/>
  <c r="P84" i="1" s="1"/>
  <c r="J87" i="1"/>
  <c r="J85" i="1" s="1"/>
  <c r="AK371" i="1" l="1"/>
  <c r="AL377" i="18"/>
  <c r="H349" i="2"/>
  <c r="G182" i="19"/>
  <c r="D365" i="13"/>
  <c r="D506" i="11"/>
  <c r="AA14" i="1"/>
  <c r="W14" i="1"/>
  <c r="D505" i="11" l="1"/>
  <c r="D504" i="11"/>
  <c r="H329" i="2"/>
  <c r="E367" i="13" l="1"/>
  <c r="D28" i="12"/>
  <c r="D503" i="11"/>
  <c r="AL289" i="18"/>
  <c r="Q44" i="17"/>
  <c r="Q14" i="17"/>
  <c r="AK284" i="1"/>
  <c r="AK269" i="1"/>
  <c r="AL272" i="18" s="1"/>
  <c r="AK266" i="1"/>
  <c r="AL269" i="18" s="1"/>
  <c r="D184" i="13"/>
  <c r="D2" i="20"/>
  <c r="U9" i="17"/>
  <c r="D98" i="11"/>
  <c r="D97" i="11" s="1"/>
  <c r="E187" i="13" s="1"/>
  <c r="E184" i="13" s="1"/>
  <c r="D96" i="11" l="1"/>
  <c r="D179" i="13" l="1"/>
  <c r="T9" i="17"/>
  <c r="D499" i="11"/>
  <c r="D93" i="11"/>
  <c r="D92" i="11" s="1"/>
  <c r="D91" i="11" s="1"/>
  <c r="D90" i="11" l="1"/>
  <c r="BG14" i="17"/>
  <c r="AL255" i="18" s="1"/>
  <c r="AU9" i="17"/>
  <c r="AV9" i="17"/>
  <c r="AW9" i="17"/>
  <c r="AX9" i="17"/>
  <c r="AY9" i="17"/>
  <c r="AZ9" i="17"/>
  <c r="BA9" i="17"/>
  <c r="BB9" i="17"/>
  <c r="BC9" i="17"/>
  <c r="BD9" i="17"/>
  <c r="BE9" i="17"/>
  <c r="Q9" i="17"/>
  <c r="R9" i="17"/>
  <c r="S9" i="17"/>
  <c r="V9" i="17"/>
  <c r="P9" i="17"/>
  <c r="D357" i="13"/>
  <c r="D352" i="13"/>
  <c r="D347" i="13"/>
  <c r="D342" i="13"/>
  <c r="D337" i="13"/>
  <c r="D332" i="13"/>
  <c r="D327" i="13"/>
  <c r="D322" i="13"/>
  <c r="D317" i="13"/>
  <c r="D312" i="13"/>
  <c r="D307" i="13"/>
  <c r="D236" i="13"/>
  <c r="C27" i="20"/>
  <c r="C16" i="20"/>
  <c r="C3" i="20"/>
  <c r="D174" i="13"/>
  <c r="D169" i="13"/>
  <c r="D164" i="13"/>
  <c r="D159" i="13"/>
  <c r="D420" i="11"/>
  <c r="E182" i="13" l="1"/>
  <c r="E179" i="13" s="1"/>
  <c r="D498" i="11"/>
  <c r="D497" i="11" s="1"/>
  <c r="E360" i="13" s="1"/>
  <c r="D56" i="11"/>
  <c r="D432" i="11"/>
  <c r="AK145" i="1" s="1"/>
  <c r="H144" i="2" s="1"/>
  <c r="D492" i="11"/>
  <c r="D491" i="11" s="1"/>
  <c r="E355" i="13" s="1"/>
  <c r="D486" i="11"/>
  <c r="D485" i="11" s="1"/>
  <c r="E350" i="13" s="1"/>
  <c r="D477" i="11"/>
  <c r="D472" i="11"/>
  <c r="AK272" i="1" s="1"/>
  <c r="AL275" i="18" s="1"/>
  <c r="D471" i="11"/>
  <c r="D470" i="11"/>
  <c r="AK267" i="1" s="1"/>
  <c r="AL270" i="18" s="1"/>
  <c r="D461" i="11"/>
  <c r="D463" i="11"/>
  <c r="D476" i="11" l="1"/>
  <c r="D475" i="11" s="1"/>
  <c r="AK271" i="1"/>
  <c r="AL274" i="18" s="1"/>
  <c r="D490" i="11"/>
  <c r="G124" i="19" s="1"/>
  <c r="D474" i="11"/>
  <c r="E345" i="13"/>
  <c r="D460" i="11"/>
  <c r="D496" i="11"/>
  <c r="D484" i="11"/>
  <c r="D469" i="11"/>
  <c r="D468" i="11" s="1"/>
  <c r="D283" i="11"/>
  <c r="D87" i="11"/>
  <c r="D81" i="11"/>
  <c r="D80" i="11" s="1"/>
  <c r="D79" i="11" s="1"/>
  <c r="E172" i="13" s="1"/>
  <c r="E169" i="13" s="1"/>
  <c r="D455" i="11"/>
  <c r="D454" i="11" s="1"/>
  <c r="D453" i="11" s="1"/>
  <c r="E330" i="13" s="1"/>
  <c r="D431" i="11"/>
  <c r="D441" i="11"/>
  <c r="AK261" i="1" s="1"/>
  <c r="D449" i="11"/>
  <c r="D447" i="11" s="1"/>
  <c r="D419" i="11"/>
  <c r="AK260" i="1" l="1"/>
  <c r="AL262" i="18"/>
  <c r="D440" i="11"/>
  <c r="D467" i="11"/>
  <c r="E340" i="13"/>
  <c r="D459" i="11"/>
  <c r="E335" i="13"/>
  <c r="D282" i="11"/>
  <c r="E239" i="13" s="1"/>
  <c r="D86" i="11"/>
  <c r="D418" i="11"/>
  <c r="D78" i="11"/>
  <c r="D452" i="11"/>
  <c r="D448" i="11"/>
  <c r="E325" i="13" s="1"/>
  <c r="D429" i="11"/>
  <c r="D430" i="11"/>
  <c r="E314" i="13" s="1"/>
  <c r="D74" i="11"/>
  <c r="D73" i="11" s="1"/>
  <c r="D281" i="11" l="1"/>
  <c r="D85" i="11"/>
  <c r="E177" i="13" s="1"/>
  <c r="E174" i="13" s="1"/>
  <c r="D439" i="11"/>
  <c r="E320" i="13" s="1"/>
  <c r="D438" i="11"/>
  <c r="D416" i="11"/>
  <c r="G139" i="19" s="1"/>
  <c r="D417" i="11"/>
  <c r="E310" i="13" s="1"/>
  <c r="D72" i="11"/>
  <c r="E167" i="13" s="1"/>
  <c r="E164" i="13" s="1"/>
  <c r="D84" i="11" l="1"/>
  <c r="G148" i="19" s="1"/>
  <c r="D71" i="11"/>
  <c r="D144" i="11"/>
  <c r="D141" i="11"/>
  <c r="C27" i="7" l="1"/>
  <c r="C18" i="7"/>
  <c r="BG16" i="17"/>
  <c r="BG17" i="17"/>
  <c r="BG18" i="17"/>
  <c r="BG19" i="17"/>
  <c r="BG20" i="17"/>
  <c r="BG27" i="17"/>
  <c r="BG28" i="17"/>
  <c r="BG29" i="17"/>
  <c r="BG30" i="17"/>
  <c r="BG31" i="17"/>
  <c r="BG32" i="17"/>
  <c r="BG33" i="17"/>
  <c r="BG35" i="17"/>
  <c r="BG38" i="17"/>
  <c r="BG39" i="17"/>
  <c r="BG40" i="17"/>
  <c r="BG43" i="17"/>
  <c r="BG44" i="17"/>
  <c r="BG45" i="17"/>
  <c r="BG47" i="17"/>
  <c r="BG49" i="17"/>
  <c r="BG50" i="17"/>
  <c r="BG51" i="17"/>
  <c r="BG52" i="17"/>
  <c r="BG53" i="17"/>
  <c r="BG54" i="17"/>
  <c r="BG55" i="17"/>
  <c r="BG56" i="17"/>
  <c r="BG58" i="17"/>
  <c r="BG59" i="17"/>
  <c r="BG60" i="17"/>
  <c r="BG61" i="17"/>
  <c r="BG62" i="17"/>
  <c r="BG63" i="17"/>
  <c r="BG64" i="17"/>
  <c r="BG65" i="17"/>
  <c r="AM9" i="17"/>
  <c r="AN9" i="17"/>
  <c r="AO9" i="17"/>
  <c r="AQ9" i="17"/>
  <c r="AR9" i="17"/>
  <c r="AS9" i="17"/>
  <c r="AT9" i="17"/>
  <c r="M9" i="17"/>
  <c r="N9" i="17"/>
  <c r="D407" i="11"/>
  <c r="AK123" i="1" s="1"/>
  <c r="H179" i="19"/>
  <c r="H178" i="19"/>
  <c r="H177" i="19"/>
  <c r="H176" i="19"/>
  <c r="H169" i="19"/>
  <c r="H167" i="19"/>
  <c r="H163" i="19"/>
  <c r="H162" i="19"/>
  <c r="H161" i="19"/>
  <c r="H160" i="19"/>
  <c r="H159" i="19"/>
  <c r="H158" i="19"/>
  <c r="H153" i="19"/>
  <c r="H148" i="19"/>
  <c r="H144" i="19"/>
  <c r="H143" i="19"/>
  <c r="H142" i="19"/>
  <c r="H141" i="19"/>
  <c r="H139" i="19"/>
  <c r="H135" i="19"/>
  <c r="H134" i="19"/>
  <c r="H132" i="19"/>
  <c r="H131" i="19"/>
  <c r="H126" i="19"/>
  <c r="H125" i="19"/>
  <c r="H124" i="19"/>
  <c r="H113" i="19"/>
  <c r="H115" i="19"/>
  <c r="H116" i="19"/>
  <c r="H107" i="19"/>
  <c r="H97" i="19"/>
  <c r="H92" i="19"/>
  <c r="H90" i="19"/>
  <c r="H88" i="19"/>
  <c r="H48" i="19"/>
  <c r="H47" i="19"/>
  <c r="H46" i="19"/>
  <c r="H45" i="19"/>
  <c r="H44" i="19"/>
  <c r="H40" i="19"/>
  <c r="H39" i="19"/>
  <c r="H38" i="19"/>
  <c r="H34" i="19"/>
  <c r="H33" i="19"/>
  <c r="H32" i="19"/>
  <c r="H31" i="19"/>
  <c r="H30" i="19"/>
  <c r="H22" i="19"/>
  <c r="H20" i="19"/>
  <c r="H14" i="19"/>
  <c r="H86" i="19"/>
  <c r="H85" i="19"/>
  <c r="H84" i="19"/>
  <c r="H83" i="19"/>
  <c r="H82" i="19"/>
  <c r="H73" i="19"/>
  <c r="H66" i="19"/>
  <c r="H60" i="19"/>
  <c r="E129" i="19"/>
  <c r="E165" i="19"/>
  <c r="F146" i="19"/>
  <c r="G146" i="19"/>
  <c r="E146" i="19"/>
  <c r="E137" i="19"/>
  <c r="G129" i="19"/>
  <c r="E109" i="19"/>
  <c r="F88" i="19"/>
  <c r="G88" i="19"/>
  <c r="E88" i="19"/>
  <c r="E79" i="19"/>
  <c r="E53" i="19" s="1"/>
  <c r="E51" i="19" s="1"/>
  <c r="F42" i="19"/>
  <c r="G42" i="19"/>
  <c r="E42" i="19"/>
  <c r="F36" i="19"/>
  <c r="G36" i="19"/>
  <c r="E36" i="19"/>
  <c r="F12" i="19"/>
  <c r="G12" i="19"/>
  <c r="E24" i="19"/>
  <c r="H24" i="19" s="1"/>
  <c r="D302" i="13"/>
  <c r="D297" i="13"/>
  <c r="D292" i="13"/>
  <c r="D313" i="11"/>
  <c r="D312" i="11" s="1"/>
  <c r="Q99" i="1"/>
  <c r="D154" i="13"/>
  <c r="AK308" i="1"/>
  <c r="AK278" i="1"/>
  <c r="AK277" i="1" s="1"/>
  <c r="AK270" i="1"/>
  <c r="AL273" i="18" s="1"/>
  <c r="P266" i="15" s="1"/>
  <c r="H253" i="2"/>
  <c r="H252" i="2"/>
  <c r="AK265" i="1"/>
  <c r="AL268" i="18" s="1"/>
  <c r="P261" i="15" s="1"/>
  <c r="H245" i="2"/>
  <c r="AK147" i="1"/>
  <c r="H146" i="2" s="1"/>
  <c r="AK146" i="1"/>
  <c r="H145" i="2" s="1"/>
  <c r="AK144" i="1"/>
  <c r="H143" i="2" s="1"/>
  <c r="AK142" i="1"/>
  <c r="H141" i="2" s="1"/>
  <c r="AK135" i="1"/>
  <c r="AK131" i="1"/>
  <c r="AK130" i="1"/>
  <c r="H129" i="2" s="1"/>
  <c r="AK129" i="1"/>
  <c r="AK126" i="1"/>
  <c r="H125" i="2" s="1"/>
  <c r="AK103" i="1"/>
  <c r="H102" i="2" s="1"/>
  <c r="AK101" i="1"/>
  <c r="H100" i="2" s="1"/>
  <c r="AK99" i="1"/>
  <c r="AK98" i="1"/>
  <c r="H97" i="2" s="1"/>
  <c r="AK95" i="1"/>
  <c r="AK87" i="1"/>
  <c r="AK81" i="1"/>
  <c r="H82" i="2" s="1"/>
  <c r="AK82" i="1"/>
  <c r="H83" i="2" s="1"/>
  <c r="AK83" i="1"/>
  <c r="H84" i="2" s="1"/>
  <c r="AK80" i="1"/>
  <c r="H81" i="2" s="1"/>
  <c r="AK72" i="1"/>
  <c r="H74" i="2" s="1"/>
  <c r="AK71" i="1"/>
  <c r="H73" i="2" s="1"/>
  <c r="AK65" i="1"/>
  <c r="H67" i="2" s="1"/>
  <c r="AK64" i="1"/>
  <c r="H66" i="2" s="1"/>
  <c r="AK63" i="1"/>
  <c r="H65" i="2" s="1"/>
  <c r="AK54" i="1"/>
  <c r="AK53" i="1"/>
  <c r="H55" i="2" s="1"/>
  <c r="AK91" i="1"/>
  <c r="AK69" i="1"/>
  <c r="H71" i="2" s="1"/>
  <c r="AK15" i="1"/>
  <c r="H17" i="2" s="1"/>
  <c r="AK18" i="1"/>
  <c r="H20" i="2" s="1"/>
  <c r="P255" i="15"/>
  <c r="AL281" i="18"/>
  <c r="P274" i="15" s="1"/>
  <c r="P263" i="15"/>
  <c r="P262" i="15"/>
  <c r="AL374" i="18"/>
  <c r="D412" i="11"/>
  <c r="D410" i="11" s="1"/>
  <c r="G122" i="19" s="1"/>
  <c r="D400" i="11"/>
  <c r="D399" i="11" s="1"/>
  <c r="E294" i="13" s="1"/>
  <c r="E292" i="13" s="1"/>
  <c r="D362" i="11"/>
  <c r="D367" i="11"/>
  <c r="D366" i="11" s="1"/>
  <c r="D61" i="11"/>
  <c r="D60" i="11" s="1"/>
  <c r="D59" i="11" s="1"/>
  <c r="D395" i="11"/>
  <c r="D394" i="11" s="1"/>
  <c r="D248" i="11"/>
  <c r="D247" i="11" s="1"/>
  <c r="D246" i="11" s="1"/>
  <c r="D240" i="11"/>
  <c r="D239" i="11" s="1"/>
  <c r="D238" i="11" s="1"/>
  <c r="D237" i="11"/>
  <c r="D236" i="11" s="1"/>
  <c r="D235" i="11" s="1"/>
  <c r="E208" i="13" s="1"/>
  <c r="D224" i="11"/>
  <c r="D223" i="11" s="1"/>
  <c r="D145" i="11"/>
  <c r="D207" i="11"/>
  <c r="D124" i="11"/>
  <c r="D133" i="11"/>
  <c r="C73" i="7"/>
  <c r="C72" i="7"/>
  <c r="C69" i="7"/>
  <c r="C43" i="7"/>
  <c r="C42" i="7" s="1"/>
  <c r="C33" i="7"/>
  <c r="C81" i="7"/>
  <c r="C80" i="7" s="1"/>
  <c r="D382" i="11"/>
  <c r="E285" i="13" s="1"/>
  <c r="R389" i="1"/>
  <c r="D374" i="11"/>
  <c r="D373" i="11" s="1"/>
  <c r="D379" i="11"/>
  <c r="D378" i="11" s="1"/>
  <c r="E284" i="13" s="1"/>
  <c r="C29" i="7"/>
  <c r="C26" i="7" s="1"/>
  <c r="C25" i="7" s="1"/>
  <c r="AE79" i="1"/>
  <c r="AG83" i="18"/>
  <c r="AH83" i="18"/>
  <c r="AG84" i="18"/>
  <c r="AH84" i="18"/>
  <c r="AG85" i="18"/>
  <c r="AH85" i="18"/>
  <c r="AG86" i="18"/>
  <c r="AH86" i="18"/>
  <c r="AF84" i="18"/>
  <c r="AF85" i="18"/>
  <c r="AF86" i="18"/>
  <c r="AF83" i="18"/>
  <c r="AG74" i="18"/>
  <c r="AH74" i="18"/>
  <c r="AG75" i="18"/>
  <c r="AH75" i="18"/>
  <c r="AG76" i="18"/>
  <c r="AH76" i="18"/>
  <c r="AG77" i="18"/>
  <c r="AH77" i="18"/>
  <c r="AG78" i="18"/>
  <c r="AH78" i="18"/>
  <c r="AG79" i="18"/>
  <c r="AH79" i="18"/>
  <c r="AG80" i="18"/>
  <c r="AH80" i="18"/>
  <c r="AF75" i="18"/>
  <c r="AF76" i="18"/>
  <c r="AF77" i="18"/>
  <c r="AF78" i="18"/>
  <c r="AF79" i="18"/>
  <c r="AF80" i="18"/>
  <c r="AF74" i="18"/>
  <c r="AG66" i="18"/>
  <c r="AH66" i="18"/>
  <c r="AG67" i="18"/>
  <c r="AH67" i="18"/>
  <c r="AG68" i="18"/>
  <c r="AH68" i="18"/>
  <c r="AG69" i="18"/>
  <c r="AH69" i="18"/>
  <c r="AG70" i="18"/>
  <c r="AH70" i="18"/>
  <c r="AG71" i="18"/>
  <c r="AH71" i="18"/>
  <c r="AG72" i="18"/>
  <c r="AH72" i="18"/>
  <c r="AF67" i="18"/>
  <c r="AF68" i="18"/>
  <c r="AF69" i="18"/>
  <c r="AF70" i="18"/>
  <c r="AF71" i="18"/>
  <c r="AF72" i="18"/>
  <c r="AF66" i="18"/>
  <c r="AG60" i="18"/>
  <c r="AH60" i="18"/>
  <c r="AG61" i="18"/>
  <c r="AH61" i="18"/>
  <c r="AG62" i="18"/>
  <c r="AH62" i="18"/>
  <c r="AG63" i="18"/>
  <c r="AH63" i="18"/>
  <c r="AG64" i="18"/>
  <c r="AH64" i="18"/>
  <c r="AF61" i="18"/>
  <c r="AF62" i="18"/>
  <c r="AF63" i="18"/>
  <c r="AF64" i="18"/>
  <c r="AF60" i="18"/>
  <c r="AG54" i="18"/>
  <c r="AH54" i="18"/>
  <c r="AG55" i="18"/>
  <c r="AH55" i="18"/>
  <c r="AG56" i="18"/>
  <c r="AH56" i="18"/>
  <c r="AG57" i="18"/>
  <c r="AH57" i="18"/>
  <c r="AG58" i="18"/>
  <c r="AH58" i="18"/>
  <c r="AF55" i="18"/>
  <c r="AF56" i="18"/>
  <c r="AF57" i="18"/>
  <c r="AF58" i="18"/>
  <c r="AF54" i="18"/>
  <c r="R171" i="18"/>
  <c r="R172" i="18"/>
  <c r="R173" i="18"/>
  <c r="R174" i="18"/>
  <c r="R175" i="18"/>
  <c r="R176" i="18"/>
  <c r="R170" i="18"/>
  <c r="R353" i="18"/>
  <c r="R354" i="18"/>
  <c r="R355" i="18"/>
  <c r="R356" i="18"/>
  <c r="R357" i="18"/>
  <c r="R358" i="18"/>
  <c r="R352" i="18"/>
  <c r="L287" i="18"/>
  <c r="L289" i="18"/>
  <c r="L290" i="18"/>
  <c r="M287" i="18"/>
  <c r="L268" i="18"/>
  <c r="L269" i="18"/>
  <c r="L270" i="18"/>
  <c r="L271" i="18"/>
  <c r="L272" i="18"/>
  <c r="L273" i="18"/>
  <c r="L274" i="18"/>
  <c r="L275" i="18"/>
  <c r="K213" i="18"/>
  <c r="K214" i="18"/>
  <c r="K215" i="18"/>
  <c r="K216" i="18"/>
  <c r="K212" i="18"/>
  <c r="K200" i="18"/>
  <c r="K201" i="18"/>
  <c r="L143" i="18"/>
  <c r="M143" i="18"/>
  <c r="L144" i="18"/>
  <c r="M144" i="18"/>
  <c r="L145" i="18"/>
  <c r="M145" i="18"/>
  <c r="L146" i="18"/>
  <c r="M146" i="18"/>
  <c r="L147" i="18"/>
  <c r="M147" i="18"/>
  <c r="L148" i="18"/>
  <c r="M148" i="18"/>
  <c r="L149" i="18"/>
  <c r="M149" i="18"/>
  <c r="L150" i="18"/>
  <c r="M150" i="18"/>
  <c r="L138" i="18"/>
  <c r="M138" i="18"/>
  <c r="L139" i="18"/>
  <c r="M139" i="18"/>
  <c r="L140" i="18"/>
  <c r="M140" i="18"/>
  <c r="L141" i="18"/>
  <c r="M141" i="18"/>
  <c r="L135" i="18"/>
  <c r="M135" i="18"/>
  <c r="L136" i="18"/>
  <c r="M136" i="18"/>
  <c r="L127" i="18"/>
  <c r="M127" i="18"/>
  <c r="L128" i="18"/>
  <c r="M128" i="18"/>
  <c r="L129" i="18"/>
  <c r="M129" i="18"/>
  <c r="L130" i="18"/>
  <c r="M130" i="18"/>
  <c r="L131" i="18"/>
  <c r="M131" i="18"/>
  <c r="L132" i="18"/>
  <c r="M132" i="18"/>
  <c r="L133" i="18"/>
  <c r="M133" i="18"/>
  <c r="L122" i="18"/>
  <c r="M122" i="18"/>
  <c r="L123" i="18"/>
  <c r="M123" i="18"/>
  <c r="L124" i="18"/>
  <c r="M124" i="18"/>
  <c r="L125" i="18"/>
  <c r="M125" i="18"/>
  <c r="L116" i="18"/>
  <c r="M116" i="18"/>
  <c r="L117" i="18"/>
  <c r="M117" i="18"/>
  <c r="L118" i="18"/>
  <c r="M118" i="18"/>
  <c r="L119" i="18"/>
  <c r="M119" i="18"/>
  <c r="L120" i="18"/>
  <c r="M120" i="18"/>
  <c r="L106" i="18"/>
  <c r="M106" i="18"/>
  <c r="L107" i="18"/>
  <c r="M107" i="18"/>
  <c r="L108" i="18"/>
  <c r="M108" i="18"/>
  <c r="L109" i="18"/>
  <c r="M109" i="18"/>
  <c r="L110" i="18"/>
  <c r="M110" i="18"/>
  <c r="L111" i="18"/>
  <c r="M111" i="18"/>
  <c r="L96" i="18"/>
  <c r="M96" i="18"/>
  <c r="L97" i="18"/>
  <c r="M97" i="18"/>
  <c r="L98" i="18"/>
  <c r="M98" i="18"/>
  <c r="L99" i="18"/>
  <c r="M99" i="18"/>
  <c r="L100" i="18"/>
  <c r="M100" i="18"/>
  <c r="L101" i="18"/>
  <c r="M101" i="18"/>
  <c r="L102" i="18"/>
  <c r="M102" i="18"/>
  <c r="L103" i="18"/>
  <c r="M103" i="18"/>
  <c r="L104" i="18"/>
  <c r="M104" i="18"/>
  <c r="M92" i="18"/>
  <c r="L93" i="18"/>
  <c r="M93" i="18"/>
  <c r="L94" i="18"/>
  <c r="M94" i="18"/>
  <c r="L89" i="18"/>
  <c r="M89" i="18"/>
  <c r="L90" i="18"/>
  <c r="M90" i="18"/>
  <c r="L83" i="18"/>
  <c r="M83" i="18"/>
  <c r="L84" i="18"/>
  <c r="M84" i="18"/>
  <c r="L85" i="18"/>
  <c r="M85" i="18"/>
  <c r="L86" i="18"/>
  <c r="M86" i="18"/>
  <c r="L74" i="18"/>
  <c r="M74" i="18"/>
  <c r="L75" i="18"/>
  <c r="M75" i="18"/>
  <c r="L76" i="18"/>
  <c r="M76" i="18"/>
  <c r="L77" i="18"/>
  <c r="M77" i="18"/>
  <c r="L78" i="18"/>
  <c r="M78" i="18"/>
  <c r="L79" i="18"/>
  <c r="M79" i="18"/>
  <c r="L80" i="18"/>
  <c r="M80" i="18"/>
  <c r="L66" i="18"/>
  <c r="M66" i="18"/>
  <c r="L67" i="18"/>
  <c r="M67" i="18"/>
  <c r="L68" i="18"/>
  <c r="M68" i="18"/>
  <c r="L69" i="18"/>
  <c r="M69" i="18"/>
  <c r="L70" i="18"/>
  <c r="M70" i="18"/>
  <c r="L71" i="18"/>
  <c r="M71" i="18"/>
  <c r="L72" i="18"/>
  <c r="M72" i="18"/>
  <c r="L60" i="18"/>
  <c r="M60" i="18"/>
  <c r="N60" i="18"/>
  <c r="L61" i="18"/>
  <c r="M61" i="18"/>
  <c r="N61" i="18"/>
  <c r="L62" i="18"/>
  <c r="M62" i="18"/>
  <c r="N62" i="18"/>
  <c r="L63" i="18"/>
  <c r="M63" i="18"/>
  <c r="N63" i="18"/>
  <c r="L64" i="18"/>
  <c r="M64" i="18"/>
  <c r="N64" i="18"/>
  <c r="L54" i="18"/>
  <c r="M54" i="18"/>
  <c r="L55" i="18"/>
  <c r="M55" i="18"/>
  <c r="L56" i="18"/>
  <c r="M56" i="18"/>
  <c r="L57" i="18"/>
  <c r="M57" i="18"/>
  <c r="L58" i="18"/>
  <c r="M58" i="18"/>
  <c r="N106" i="18"/>
  <c r="N107" i="18"/>
  <c r="N108" i="18"/>
  <c r="N109" i="18"/>
  <c r="N110" i="18"/>
  <c r="N111" i="18"/>
  <c r="N96" i="18"/>
  <c r="N97" i="18"/>
  <c r="N98" i="18"/>
  <c r="N99" i="18"/>
  <c r="N100" i="18"/>
  <c r="N101" i="18"/>
  <c r="N102" i="18"/>
  <c r="N103" i="18"/>
  <c r="N104" i="18"/>
  <c r="N89" i="18"/>
  <c r="N90" i="18"/>
  <c r="K90" i="18"/>
  <c r="K89" i="18"/>
  <c r="N83" i="18"/>
  <c r="N84" i="18"/>
  <c r="N85" i="18"/>
  <c r="N86" i="18"/>
  <c r="AI87" i="1"/>
  <c r="D287" i="13"/>
  <c r="D149" i="13"/>
  <c r="D356" i="11"/>
  <c r="D352" i="11"/>
  <c r="D392" i="11"/>
  <c r="D389" i="11"/>
  <c r="D388" i="11" s="1"/>
  <c r="E288" i="13" s="1"/>
  <c r="D55" i="11"/>
  <c r="D54" i="11" s="1"/>
  <c r="E152" i="13" s="1"/>
  <c r="E149" i="13" s="1"/>
  <c r="T76" i="1"/>
  <c r="V85" i="1"/>
  <c r="Z85" i="1"/>
  <c r="Z84" i="1" s="1"/>
  <c r="Y85" i="1"/>
  <c r="Y84" i="1" s="1"/>
  <c r="K91" i="1"/>
  <c r="D344" i="11"/>
  <c r="D343" i="11" s="1"/>
  <c r="D292" i="11"/>
  <c r="AK73" i="1" s="1"/>
  <c r="H75" i="2" s="1"/>
  <c r="M209" i="1"/>
  <c r="M198" i="1"/>
  <c r="L85" i="1"/>
  <c r="M88" i="18" s="1"/>
  <c r="M85" i="1"/>
  <c r="M84" i="1" s="1"/>
  <c r="D375" i="1"/>
  <c r="K157" i="18"/>
  <c r="O157" i="18" s="1"/>
  <c r="L160" i="15" s="1"/>
  <c r="D85" i="1"/>
  <c r="D84" i="1" s="1"/>
  <c r="N87" i="1"/>
  <c r="K384" i="1"/>
  <c r="K141" i="1"/>
  <c r="K136" i="1"/>
  <c r="K133" i="1"/>
  <c r="K125" i="1"/>
  <c r="K120" i="1"/>
  <c r="K114" i="1"/>
  <c r="K104" i="1"/>
  <c r="K94" i="1"/>
  <c r="K79" i="1"/>
  <c r="K70" i="1"/>
  <c r="K62" i="1"/>
  <c r="K56" i="1"/>
  <c r="K50" i="1"/>
  <c r="J356" i="1"/>
  <c r="J349" i="1"/>
  <c r="J350" i="1"/>
  <c r="K354" i="18" s="1"/>
  <c r="J351" i="1"/>
  <c r="J352" i="1"/>
  <c r="K356" i="18" s="1"/>
  <c r="J353" i="1"/>
  <c r="K357" i="18" s="1"/>
  <c r="J354" i="1"/>
  <c r="J348" i="1"/>
  <c r="K352" i="18" s="1"/>
  <c r="I286" i="1"/>
  <c r="H286" i="1"/>
  <c r="G286" i="1"/>
  <c r="F286" i="1"/>
  <c r="E286" i="1"/>
  <c r="D286" i="1"/>
  <c r="C286" i="1"/>
  <c r="I285" i="1"/>
  <c r="H285" i="1"/>
  <c r="G285" i="1"/>
  <c r="F285" i="1"/>
  <c r="E285" i="1"/>
  <c r="D285" i="1"/>
  <c r="C285" i="1"/>
  <c r="I284" i="1"/>
  <c r="H284" i="1"/>
  <c r="G284" i="1"/>
  <c r="F284" i="1"/>
  <c r="E284" i="1"/>
  <c r="D284" i="1"/>
  <c r="C284" i="1"/>
  <c r="I283" i="1"/>
  <c r="H283" i="1"/>
  <c r="G283" i="1"/>
  <c r="F283" i="1"/>
  <c r="E283" i="1"/>
  <c r="D283" i="1"/>
  <c r="C283" i="1"/>
  <c r="AA283" i="1"/>
  <c r="W283" i="1"/>
  <c r="AI283" i="1" s="1"/>
  <c r="I375" i="1"/>
  <c r="H375" i="1"/>
  <c r="G375" i="1"/>
  <c r="F375" i="1"/>
  <c r="E375" i="1"/>
  <c r="C375" i="1"/>
  <c r="L272" i="1"/>
  <c r="M275" i="18" s="1"/>
  <c r="L271" i="1"/>
  <c r="M274" i="18" s="1"/>
  <c r="L270" i="1"/>
  <c r="M273" i="18" s="1"/>
  <c r="M272" i="18"/>
  <c r="L267" i="1"/>
  <c r="M270" i="18" s="1"/>
  <c r="L266" i="1"/>
  <c r="M269" i="18" s="1"/>
  <c r="L265" i="1"/>
  <c r="M268" i="18" s="1"/>
  <c r="L275" i="1"/>
  <c r="C287" i="1"/>
  <c r="D287" i="1"/>
  <c r="E287" i="1"/>
  <c r="F287" i="1"/>
  <c r="M264" i="1"/>
  <c r="J293" i="1"/>
  <c r="J291" i="1" s="1"/>
  <c r="K293" i="1"/>
  <c r="K291" i="1" s="1"/>
  <c r="J301" i="1"/>
  <c r="K301" i="1"/>
  <c r="J303" i="1"/>
  <c r="K307" i="18" s="1"/>
  <c r="K303" i="1"/>
  <c r="J308" i="1"/>
  <c r="K312" i="18" s="1"/>
  <c r="K308" i="1"/>
  <c r="J314" i="1"/>
  <c r="K314" i="1"/>
  <c r="J321" i="1"/>
  <c r="K321" i="1"/>
  <c r="J331" i="1"/>
  <c r="K331" i="1"/>
  <c r="J344" i="1"/>
  <c r="K344" i="1"/>
  <c r="K347" i="1"/>
  <c r="K355" i="1"/>
  <c r="J359" i="1"/>
  <c r="K359" i="1"/>
  <c r="J362" i="1"/>
  <c r="K365" i="18" s="1"/>
  <c r="K362" i="1"/>
  <c r="J365" i="1"/>
  <c r="K365" i="1"/>
  <c r="J370" i="1"/>
  <c r="J369" i="1" s="1"/>
  <c r="K370" i="1"/>
  <c r="K369" i="1" s="1"/>
  <c r="I370" i="1"/>
  <c r="I369" i="1" s="1"/>
  <c r="H370" i="1"/>
  <c r="H369" i="1" s="1"/>
  <c r="G370" i="1"/>
  <c r="G369" i="1" s="1"/>
  <c r="F370" i="1"/>
  <c r="F369" i="1" s="1"/>
  <c r="E370" i="1"/>
  <c r="E369" i="1" s="1"/>
  <c r="D370" i="1"/>
  <c r="D369" i="1" s="1"/>
  <c r="C370" i="1"/>
  <c r="C369" i="1" s="1"/>
  <c r="I365" i="1"/>
  <c r="H365" i="1"/>
  <c r="G365" i="1"/>
  <c r="F365" i="1"/>
  <c r="E365" i="1"/>
  <c r="D365" i="1"/>
  <c r="C365" i="1"/>
  <c r="I362" i="1"/>
  <c r="H362" i="1"/>
  <c r="G362" i="1"/>
  <c r="F362" i="1"/>
  <c r="E362" i="1"/>
  <c r="D362" i="1"/>
  <c r="C362" i="1"/>
  <c r="I359" i="1"/>
  <c r="H359" i="1"/>
  <c r="G359" i="1"/>
  <c r="F359" i="1"/>
  <c r="E359" i="1"/>
  <c r="D359" i="1"/>
  <c r="C359" i="1"/>
  <c r="I355" i="1"/>
  <c r="H355" i="1"/>
  <c r="G355" i="1"/>
  <c r="F355" i="1"/>
  <c r="E355" i="1"/>
  <c r="D355" i="1"/>
  <c r="C355" i="1"/>
  <c r="I347" i="1"/>
  <c r="H347" i="1"/>
  <c r="G347" i="1"/>
  <c r="F347" i="1"/>
  <c r="E347" i="1"/>
  <c r="D347" i="1"/>
  <c r="C347" i="1"/>
  <c r="I344" i="1"/>
  <c r="H344" i="1"/>
  <c r="G344" i="1"/>
  <c r="F344" i="1"/>
  <c r="E344" i="1"/>
  <c r="D344" i="1"/>
  <c r="C344" i="1"/>
  <c r="I331" i="1"/>
  <c r="H331" i="1"/>
  <c r="G331" i="1"/>
  <c r="F331" i="1"/>
  <c r="E331" i="1"/>
  <c r="D331" i="1"/>
  <c r="C331" i="1"/>
  <c r="I321" i="1"/>
  <c r="H321" i="1"/>
  <c r="H319" i="1" s="1"/>
  <c r="G321" i="1"/>
  <c r="F321" i="1"/>
  <c r="E321" i="1"/>
  <c r="D321" i="1"/>
  <c r="C321" i="1"/>
  <c r="I314" i="1"/>
  <c r="H314" i="1"/>
  <c r="G314" i="1"/>
  <c r="F314" i="1"/>
  <c r="E314" i="1"/>
  <c r="D314" i="1"/>
  <c r="C314" i="1"/>
  <c r="I308" i="1"/>
  <c r="H308" i="1"/>
  <c r="G308" i="1"/>
  <c r="F308" i="1"/>
  <c r="E308" i="1"/>
  <c r="D308" i="1"/>
  <c r="C308" i="1"/>
  <c r="I303" i="1"/>
  <c r="H303" i="1"/>
  <c r="G303" i="1"/>
  <c r="F303" i="1"/>
  <c r="E303" i="1"/>
  <c r="D303" i="1"/>
  <c r="C303" i="1"/>
  <c r="N302" i="1"/>
  <c r="I301" i="1"/>
  <c r="H301" i="1"/>
  <c r="G301" i="1"/>
  <c r="F301" i="1"/>
  <c r="E301" i="1"/>
  <c r="D301" i="1"/>
  <c r="C301" i="1"/>
  <c r="I293" i="1"/>
  <c r="I291" i="1" s="1"/>
  <c r="H293" i="1"/>
  <c r="H291" i="1" s="1"/>
  <c r="H289" i="1" s="1"/>
  <c r="G293" i="1"/>
  <c r="G291" i="1" s="1"/>
  <c r="F293" i="1"/>
  <c r="F291" i="1" s="1"/>
  <c r="E293" i="1"/>
  <c r="E291" i="1" s="1"/>
  <c r="D293" i="1"/>
  <c r="D291" i="1" s="1"/>
  <c r="C293" i="1"/>
  <c r="C291" i="1" s="1"/>
  <c r="G280" i="1"/>
  <c r="F280" i="1"/>
  <c r="G279" i="1"/>
  <c r="F279" i="1"/>
  <c r="G278" i="1"/>
  <c r="F278" i="1"/>
  <c r="I277" i="1"/>
  <c r="H277" i="1"/>
  <c r="G277" i="1"/>
  <c r="E277" i="1"/>
  <c r="D277" i="1"/>
  <c r="C277" i="1"/>
  <c r="I274" i="1"/>
  <c r="H274" i="1"/>
  <c r="G274" i="1"/>
  <c r="F274" i="1"/>
  <c r="E274" i="1"/>
  <c r="D274" i="1"/>
  <c r="C274" i="1"/>
  <c r="C252" i="1"/>
  <c r="D252" i="1"/>
  <c r="E252" i="1"/>
  <c r="C246" i="1"/>
  <c r="I246" i="1"/>
  <c r="H246" i="1"/>
  <c r="G246" i="1"/>
  <c r="F246" i="1"/>
  <c r="E246" i="1"/>
  <c r="D246" i="1"/>
  <c r="D242" i="1"/>
  <c r="E242" i="1"/>
  <c r="F242" i="1"/>
  <c r="G242" i="1"/>
  <c r="H242" i="1"/>
  <c r="I242" i="1"/>
  <c r="C242" i="1"/>
  <c r="C235" i="1"/>
  <c r="J229" i="1"/>
  <c r="K228" i="18" s="1"/>
  <c r="D229" i="1"/>
  <c r="E229" i="1"/>
  <c r="F229" i="1"/>
  <c r="G229" i="1"/>
  <c r="H229" i="1"/>
  <c r="I229" i="1"/>
  <c r="C229" i="1"/>
  <c r="C224" i="1"/>
  <c r="D235" i="1"/>
  <c r="E235" i="1"/>
  <c r="F235" i="1"/>
  <c r="G235" i="1"/>
  <c r="H235" i="1"/>
  <c r="I235" i="1"/>
  <c r="J274" i="1"/>
  <c r="K274" i="1"/>
  <c r="J278" i="1"/>
  <c r="K278" i="1"/>
  <c r="L281" i="18" s="1"/>
  <c r="J279" i="1"/>
  <c r="K279" i="1"/>
  <c r="L283" i="18" s="1"/>
  <c r="J280" i="1"/>
  <c r="K283" i="18" s="1"/>
  <c r="K280" i="1"/>
  <c r="L284" i="18" s="1"/>
  <c r="J282" i="1"/>
  <c r="K282" i="1"/>
  <c r="J264" i="1"/>
  <c r="J252" i="1"/>
  <c r="J247" i="1"/>
  <c r="J235" i="1"/>
  <c r="K234" i="18" s="1"/>
  <c r="J224" i="1"/>
  <c r="J222" i="1"/>
  <c r="N222" i="1" s="1"/>
  <c r="D208" i="2" s="1"/>
  <c r="J240" i="1"/>
  <c r="J242" i="1"/>
  <c r="K241" i="18" s="1"/>
  <c r="M218" i="1"/>
  <c r="J197" i="1"/>
  <c r="K198" i="18" s="1"/>
  <c r="J203" i="1"/>
  <c r="K202" i="18" s="1"/>
  <c r="J207" i="1"/>
  <c r="C197" i="1"/>
  <c r="J188" i="1"/>
  <c r="J186" i="1" s="1"/>
  <c r="K186" i="18" s="1"/>
  <c r="J183" i="1"/>
  <c r="J180" i="1"/>
  <c r="J179" i="1" s="1"/>
  <c r="K179" i="18" s="1"/>
  <c r="J178" i="1"/>
  <c r="J177" i="1"/>
  <c r="N177" i="1" s="1"/>
  <c r="J170" i="1"/>
  <c r="J171" i="1"/>
  <c r="J172" i="1"/>
  <c r="K173" i="18" s="1"/>
  <c r="J173" i="1"/>
  <c r="J174" i="1"/>
  <c r="K175" i="18" s="1"/>
  <c r="J175" i="1"/>
  <c r="K176" i="18" s="1"/>
  <c r="J169" i="1"/>
  <c r="N169" i="1" s="1"/>
  <c r="J167" i="1"/>
  <c r="K168" i="18" s="1"/>
  <c r="J166" i="1"/>
  <c r="K167" i="18" s="1"/>
  <c r="J160" i="1"/>
  <c r="J154" i="1"/>
  <c r="N154" i="1" s="1"/>
  <c r="J155" i="1"/>
  <c r="N155" i="1" s="1"/>
  <c r="J156" i="1"/>
  <c r="J153" i="1"/>
  <c r="C104" i="1"/>
  <c r="D104" i="1"/>
  <c r="E104" i="1"/>
  <c r="F104" i="1"/>
  <c r="G104" i="1"/>
  <c r="H104" i="1"/>
  <c r="I104" i="1"/>
  <c r="C50" i="1"/>
  <c r="I114" i="1"/>
  <c r="I120" i="1"/>
  <c r="I125" i="1"/>
  <c r="I133" i="1"/>
  <c r="I136" i="1"/>
  <c r="I141" i="1"/>
  <c r="I112" i="1" s="1"/>
  <c r="J149" i="1"/>
  <c r="K150" i="18" s="1"/>
  <c r="J148" i="1"/>
  <c r="J147" i="1"/>
  <c r="K148" i="18" s="1"/>
  <c r="J146" i="1"/>
  <c r="K147" i="18" s="1"/>
  <c r="J145" i="1"/>
  <c r="K146" i="18" s="1"/>
  <c r="J144" i="1"/>
  <c r="K145" i="18" s="1"/>
  <c r="J143" i="1"/>
  <c r="K144" i="18" s="1"/>
  <c r="J142" i="1"/>
  <c r="K143" i="18" s="1"/>
  <c r="J140" i="1"/>
  <c r="K141" i="18" s="1"/>
  <c r="J139" i="1"/>
  <c r="K140" i="18" s="1"/>
  <c r="J138" i="1"/>
  <c r="J137" i="1"/>
  <c r="J135" i="1"/>
  <c r="K136" i="18" s="1"/>
  <c r="J134" i="1"/>
  <c r="K135" i="18" s="1"/>
  <c r="J132" i="1"/>
  <c r="K133" i="18" s="1"/>
  <c r="J131" i="1"/>
  <c r="K132" i="18" s="1"/>
  <c r="J130" i="1"/>
  <c r="K131" i="18" s="1"/>
  <c r="J129" i="1"/>
  <c r="K130" i="18" s="1"/>
  <c r="J128" i="1"/>
  <c r="K129" i="18" s="1"/>
  <c r="J127" i="1"/>
  <c r="J126" i="1"/>
  <c r="J124" i="1"/>
  <c r="K125" i="18" s="1"/>
  <c r="J123" i="1"/>
  <c r="K124" i="18" s="1"/>
  <c r="J122" i="1"/>
  <c r="K123" i="18" s="1"/>
  <c r="J121" i="1"/>
  <c r="K122" i="18" s="1"/>
  <c r="J119" i="1"/>
  <c r="K120" i="18" s="1"/>
  <c r="J118" i="1"/>
  <c r="J117" i="1"/>
  <c r="K118" i="18" s="1"/>
  <c r="J116" i="1"/>
  <c r="K117" i="18" s="1"/>
  <c r="J115" i="1"/>
  <c r="K116" i="18" s="1"/>
  <c r="J110" i="1"/>
  <c r="K111" i="18" s="1"/>
  <c r="J109" i="1"/>
  <c r="J108" i="1"/>
  <c r="J107" i="1"/>
  <c r="J106" i="1"/>
  <c r="K107" i="18" s="1"/>
  <c r="J105" i="1"/>
  <c r="J103" i="1"/>
  <c r="K104" i="18" s="1"/>
  <c r="J102" i="1"/>
  <c r="K103" i="18" s="1"/>
  <c r="J101" i="1"/>
  <c r="K102" i="18" s="1"/>
  <c r="J100" i="1"/>
  <c r="J99" i="1"/>
  <c r="K100" i="18" s="1"/>
  <c r="J98" i="1"/>
  <c r="K99" i="18" s="1"/>
  <c r="J97" i="1"/>
  <c r="K98" i="18" s="1"/>
  <c r="J96" i="1"/>
  <c r="K97" i="18" s="1"/>
  <c r="J95" i="1"/>
  <c r="K96" i="18" s="1"/>
  <c r="O96" i="18" s="1"/>
  <c r="L97" i="15" s="1"/>
  <c r="J93" i="1"/>
  <c r="J92" i="1"/>
  <c r="J91" i="1"/>
  <c r="K92" i="18" s="1"/>
  <c r="J88" i="1"/>
  <c r="J89" i="1"/>
  <c r="E56" i="1"/>
  <c r="F56" i="1"/>
  <c r="G56" i="1"/>
  <c r="H56" i="1"/>
  <c r="I56" i="1"/>
  <c r="J220" i="1"/>
  <c r="K219" i="18" s="1"/>
  <c r="J221" i="1"/>
  <c r="J219" i="1"/>
  <c r="K218" i="18" s="1"/>
  <c r="C218" i="1"/>
  <c r="D218" i="1"/>
  <c r="E218" i="1"/>
  <c r="F218" i="1"/>
  <c r="G218" i="1"/>
  <c r="H218" i="1"/>
  <c r="I218" i="1"/>
  <c r="C141" i="1"/>
  <c r="D141" i="1"/>
  <c r="E141" i="1"/>
  <c r="F141" i="1"/>
  <c r="G141" i="1"/>
  <c r="H141" i="1"/>
  <c r="C136" i="1"/>
  <c r="D136" i="1"/>
  <c r="E136" i="1"/>
  <c r="F136" i="1"/>
  <c r="G136" i="1"/>
  <c r="H136" i="1"/>
  <c r="C133" i="1"/>
  <c r="D133" i="1"/>
  <c r="E133" i="1"/>
  <c r="F133" i="1"/>
  <c r="G133" i="1"/>
  <c r="H133" i="1"/>
  <c r="C125" i="1"/>
  <c r="D125" i="1"/>
  <c r="E125" i="1"/>
  <c r="F125" i="1"/>
  <c r="G125" i="1"/>
  <c r="H125" i="1"/>
  <c r="C120" i="1"/>
  <c r="D120" i="1"/>
  <c r="E120" i="1"/>
  <c r="F120" i="1"/>
  <c r="G120" i="1"/>
  <c r="H120" i="1"/>
  <c r="D50" i="1"/>
  <c r="E50" i="1"/>
  <c r="F50" i="1"/>
  <c r="G50" i="1"/>
  <c r="H50" i="1"/>
  <c r="I50" i="1"/>
  <c r="C62" i="1"/>
  <c r="D62" i="1"/>
  <c r="E62" i="1"/>
  <c r="F62" i="1"/>
  <c r="G62" i="1"/>
  <c r="H62" i="1"/>
  <c r="I62" i="1"/>
  <c r="C70" i="1"/>
  <c r="D70" i="1"/>
  <c r="E70" i="1"/>
  <c r="F70" i="1"/>
  <c r="G70" i="1"/>
  <c r="H70" i="1"/>
  <c r="I70" i="1"/>
  <c r="C79" i="1"/>
  <c r="D79" i="1"/>
  <c r="E79" i="1"/>
  <c r="F79" i="1"/>
  <c r="G79" i="1"/>
  <c r="H79" i="1"/>
  <c r="I79" i="1"/>
  <c r="C94" i="1"/>
  <c r="D94" i="1"/>
  <c r="E94" i="1"/>
  <c r="F94" i="1"/>
  <c r="G94" i="1"/>
  <c r="H94" i="1"/>
  <c r="I94" i="1"/>
  <c r="C90" i="1"/>
  <c r="D90" i="1"/>
  <c r="E90" i="1"/>
  <c r="F90" i="1"/>
  <c r="G90" i="1"/>
  <c r="H90" i="1"/>
  <c r="I90" i="1"/>
  <c r="C85" i="1"/>
  <c r="C84" i="1" s="1"/>
  <c r="E85" i="1"/>
  <c r="E84" i="1" s="1"/>
  <c r="F85" i="1"/>
  <c r="F84" i="1" s="1"/>
  <c r="F48" i="1" s="1"/>
  <c r="G85" i="1"/>
  <c r="G84" i="1" s="1"/>
  <c r="H85" i="1"/>
  <c r="H84" i="1" s="1"/>
  <c r="H48" i="1" s="1"/>
  <c r="I85" i="1"/>
  <c r="I84" i="1" s="1"/>
  <c r="K185" i="18"/>
  <c r="N214" i="1"/>
  <c r="N231" i="1"/>
  <c r="K232" i="18"/>
  <c r="K236" i="18"/>
  <c r="K249" i="18"/>
  <c r="K259" i="18"/>
  <c r="K299" i="18"/>
  <c r="K314" i="18"/>
  <c r="N326" i="1"/>
  <c r="K332" i="18"/>
  <c r="K337" i="18"/>
  <c r="K339" i="18"/>
  <c r="N337" i="1"/>
  <c r="D317" i="2" s="1"/>
  <c r="K367" i="18"/>
  <c r="D382" i="1"/>
  <c r="E380" i="1"/>
  <c r="D380" i="1"/>
  <c r="C380" i="1"/>
  <c r="K287" i="18"/>
  <c r="K270" i="18"/>
  <c r="K269" i="18"/>
  <c r="K268" i="18"/>
  <c r="I252" i="1"/>
  <c r="H252" i="1"/>
  <c r="G252" i="1"/>
  <c r="F252" i="1"/>
  <c r="I240" i="1"/>
  <c r="H240" i="1"/>
  <c r="G240" i="1"/>
  <c r="F240" i="1"/>
  <c r="E240" i="1"/>
  <c r="D240" i="1"/>
  <c r="C240" i="1"/>
  <c r="I228" i="1"/>
  <c r="H228" i="1"/>
  <c r="G228" i="1"/>
  <c r="F228" i="1"/>
  <c r="D228" i="1"/>
  <c r="I227" i="1"/>
  <c r="H227" i="1"/>
  <c r="G227" i="1"/>
  <c r="F227" i="1"/>
  <c r="I226" i="1"/>
  <c r="H226" i="1"/>
  <c r="G226" i="1"/>
  <c r="F226" i="1"/>
  <c r="I225" i="1"/>
  <c r="H225" i="1"/>
  <c r="G225" i="1"/>
  <c r="F225" i="1"/>
  <c r="D225" i="1"/>
  <c r="E224" i="1"/>
  <c r="I207" i="1"/>
  <c r="I205" i="1" s="1"/>
  <c r="H207" i="1"/>
  <c r="H205" i="1" s="1"/>
  <c r="G207" i="1"/>
  <c r="G205" i="1"/>
  <c r="F207" i="1"/>
  <c r="F205" i="1" s="1"/>
  <c r="E207" i="1"/>
  <c r="E205" i="1" s="1"/>
  <c r="D207" i="1"/>
  <c r="D205" i="1" s="1"/>
  <c r="C207" i="1"/>
  <c r="C205" i="1" s="1"/>
  <c r="I203" i="1"/>
  <c r="H203" i="1"/>
  <c r="G203" i="1"/>
  <c r="F203" i="1"/>
  <c r="E203" i="1"/>
  <c r="D203" i="1"/>
  <c r="C203" i="1"/>
  <c r="I197" i="1"/>
  <c r="H197" i="1"/>
  <c r="G197" i="1"/>
  <c r="F197" i="1"/>
  <c r="E197" i="1"/>
  <c r="D197" i="1"/>
  <c r="I195" i="1"/>
  <c r="H195" i="1"/>
  <c r="G195" i="1"/>
  <c r="F195" i="1"/>
  <c r="E195" i="1"/>
  <c r="D195" i="1"/>
  <c r="C195" i="1"/>
  <c r="I188" i="1"/>
  <c r="I186" i="1" s="1"/>
  <c r="H188" i="1"/>
  <c r="H186" i="1" s="1"/>
  <c r="G188" i="1"/>
  <c r="G186" i="1" s="1"/>
  <c r="F188" i="1"/>
  <c r="F186" i="1" s="1"/>
  <c r="E188" i="1"/>
  <c r="E186" i="1" s="1"/>
  <c r="D188" i="1"/>
  <c r="D186" i="1" s="1"/>
  <c r="C188" i="1"/>
  <c r="C186" i="1" s="1"/>
  <c r="I183" i="1"/>
  <c r="H183" i="1"/>
  <c r="G183" i="1"/>
  <c r="F183" i="1"/>
  <c r="E183" i="1"/>
  <c r="D183" i="1"/>
  <c r="C183" i="1"/>
  <c r="I179" i="1"/>
  <c r="H179" i="1"/>
  <c r="G179" i="1"/>
  <c r="F179" i="1"/>
  <c r="E179" i="1"/>
  <c r="D179" i="1"/>
  <c r="C179" i="1"/>
  <c r="I176" i="1"/>
  <c r="H176" i="1"/>
  <c r="G176" i="1"/>
  <c r="F176" i="1"/>
  <c r="E176" i="1"/>
  <c r="D176" i="1"/>
  <c r="C176" i="1"/>
  <c r="I168" i="1"/>
  <c r="H168" i="1"/>
  <c r="G168" i="1"/>
  <c r="F168" i="1"/>
  <c r="E168" i="1"/>
  <c r="D168" i="1"/>
  <c r="C168" i="1"/>
  <c r="I165" i="1"/>
  <c r="H165" i="1"/>
  <c r="G165" i="1"/>
  <c r="F165" i="1"/>
  <c r="E165" i="1"/>
  <c r="D165" i="1"/>
  <c r="C165" i="1"/>
  <c r="I159" i="1"/>
  <c r="H159" i="1"/>
  <c r="G159" i="1"/>
  <c r="F159" i="1"/>
  <c r="E159" i="1"/>
  <c r="D159" i="1"/>
  <c r="C159" i="1"/>
  <c r="I152" i="1"/>
  <c r="H152" i="1"/>
  <c r="G152" i="1"/>
  <c r="F152" i="1"/>
  <c r="E152" i="1"/>
  <c r="D152" i="1"/>
  <c r="J80" i="1"/>
  <c r="N80" i="1" s="1"/>
  <c r="D81" i="2" s="1"/>
  <c r="J71" i="1"/>
  <c r="K74" i="18" s="1"/>
  <c r="J68" i="1"/>
  <c r="J53" i="1"/>
  <c r="K56" i="18" s="1"/>
  <c r="I41" i="1"/>
  <c r="H41" i="1"/>
  <c r="G41" i="1"/>
  <c r="F41" i="1"/>
  <c r="E41" i="1"/>
  <c r="D41" i="1"/>
  <c r="C41" i="1"/>
  <c r="I35" i="1"/>
  <c r="H35" i="1"/>
  <c r="G35" i="1"/>
  <c r="F35" i="1"/>
  <c r="E35" i="1"/>
  <c r="D35" i="1"/>
  <c r="C35" i="1"/>
  <c r="I31" i="1"/>
  <c r="H31" i="1"/>
  <c r="G31" i="1"/>
  <c r="F31" i="1"/>
  <c r="E31" i="1"/>
  <c r="D31" i="1"/>
  <c r="C31" i="1"/>
  <c r="I19" i="1"/>
  <c r="H19" i="1"/>
  <c r="G19" i="1"/>
  <c r="F19" i="1"/>
  <c r="E19" i="1"/>
  <c r="D19" i="1"/>
  <c r="C19" i="1"/>
  <c r="I13" i="1"/>
  <c r="I29" i="1" s="1"/>
  <c r="I28" i="1" s="1"/>
  <c r="I25" i="1" s="1"/>
  <c r="I10" i="1" s="1"/>
  <c r="H13" i="1"/>
  <c r="G13" i="1"/>
  <c r="F13" i="1"/>
  <c r="E13" i="1"/>
  <c r="D13" i="1"/>
  <c r="C13" i="1"/>
  <c r="J13" i="1"/>
  <c r="K13" i="1"/>
  <c r="K19" i="1"/>
  <c r="K31" i="1"/>
  <c r="K152" i="1"/>
  <c r="K159" i="1"/>
  <c r="K165" i="1"/>
  <c r="K168" i="1"/>
  <c r="K176" i="1"/>
  <c r="K179" i="1"/>
  <c r="K183" i="1"/>
  <c r="K188" i="1"/>
  <c r="K186" i="1" s="1"/>
  <c r="N187" i="1"/>
  <c r="D187" i="2" s="1"/>
  <c r="D186" i="2" s="1"/>
  <c r="K195" i="1"/>
  <c r="K197" i="1"/>
  <c r="K203" i="1"/>
  <c r="K207" i="1"/>
  <c r="K205" i="1" s="1"/>
  <c r="K218" i="1"/>
  <c r="K224" i="1"/>
  <c r="K229" i="1"/>
  <c r="K235" i="1"/>
  <c r="N236" i="1"/>
  <c r="D222" i="2" s="1"/>
  <c r="K240" i="1"/>
  <c r="K242" i="1"/>
  <c r="K246" i="1"/>
  <c r="K252" i="1"/>
  <c r="K264" i="1"/>
  <c r="L325" i="18"/>
  <c r="L296" i="18"/>
  <c r="L244" i="18"/>
  <c r="L221" i="18"/>
  <c r="L190" i="18"/>
  <c r="A3" i="18"/>
  <c r="AL14" i="18"/>
  <c r="K16" i="18"/>
  <c r="L16" i="18"/>
  <c r="M16" i="18"/>
  <c r="N16" i="18"/>
  <c r="Q16" i="18"/>
  <c r="R16" i="18"/>
  <c r="S16" i="18"/>
  <c r="T16" i="18"/>
  <c r="U16" i="18"/>
  <c r="V16" i="18"/>
  <c r="W16" i="18"/>
  <c r="Y16" i="18"/>
  <c r="Z16" i="18"/>
  <c r="AA16" i="18"/>
  <c r="AC16" i="18"/>
  <c r="AD16" i="18"/>
  <c r="AE16" i="18"/>
  <c r="AF16" i="18"/>
  <c r="AG16" i="18"/>
  <c r="AH16" i="18"/>
  <c r="AI16" i="18"/>
  <c r="K17" i="18"/>
  <c r="L17" i="18"/>
  <c r="M17" i="18"/>
  <c r="N17" i="18"/>
  <c r="Q17" i="18"/>
  <c r="R17" i="18"/>
  <c r="S17" i="18"/>
  <c r="T17" i="18"/>
  <c r="U17" i="18"/>
  <c r="V17" i="18"/>
  <c r="W17" i="18"/>
  <c r="Y17" i="18"/>
  <c r="Z17" i="18"/>
  <c r="AA17" i="18"/>
  <c r="AC17" i="18"/>
  <c r="AD17" i="18"/>
  <c r="AE17" i="18"/>
  <c r="AF17" i="18"/>
  <c r="AG17" i="18"/>
  <c r="AH17" i="18"/>
  <c r="AI17" i="18"/>
  <c r="K18" i="18"/>
  <c r="L18" i="18"/>
  <c r="M18" i="18"/>
  <c r="N18" i="18"/>
  <c r="Q18" i="18"/>
  <c r="R18" i="18"/>
  <c r="S18" i="18"/>
  <c r="T18" i="18"/>
  <c r="U18" i="18"/>
  <c r="V18" i="18"/>
  <c r="W18" i="18"/>
  <c r="Y18" i="18"/>
  <c r="Z18" i="18"/>
  <c r="AA18" i="18"/>
  <c r="AB18" i="18" s="1"/>
  <c r="AC18" i="18"/>
  <c r="AD18" i="18"/>
  <c r="AE18" i="18"/>
  <c r="AF18" i="18"/>
  <c r="AG18" i="18"/>
  <c r="AH18" i="18"/>
  <c r="AI18" i="18"/>
  <c r="K19" i="18"/>
  <c r="L19" i="18"/>
  <c r="M19" i="18"/>
  <c r="N19" i="18"/>
  <c r="Q19" i="18"/>
  <c r="R19" i="18"/>
  <c r="S19" i="18"/>
  <c r="T19" i="18"/>
  <c r="U19" i="18"/>
  <c r="V19" i="18"/>
  <c r="W19" i="18"/>
  <c r="Y19" i="18"/>
  <c r="Z19" i="18"/>
  <c r="AA19" i="18"/>
  <c r="AC19" i="18"/>
  <c r="AD19" i="18"/>
  <c r="AE19" i="18"/>
  <c r="AF19" i="18"/>
  <c r="AG19" i="18"/>
  <c r="AH19" i="18"/>
  <c r="AI19" i="18"/>
  <c r="K20" i="18"/>
  <c r="L20" i="18"/>
  <c r="M20" i="18"/>
  <c r="N20" i="18"/>
  <c r="O20" i="18" s="1"/>
  <c r="L22" i="15" s="1"/>
  <c r="Q20" i="18"/>
  <c r="R20" i="18"/>
  <c r="S20" i="18"/>
  <c r="T20" i="18"/>
  <c r="U20" i="18"/>
  <c r="V20" i="18"/>
  <c r="W20" i="18"/>
  <c r="Y20" i="18"/>
  <c r="Z20" i="18"/>
  <c r="AA20" i="18"/>
  <c r="AC20" i="18"/>
  <c r="AD20" i="18"/>
  <c r="AE20" i="18"/>
  <c r="AF20" i="18"/>
  <c r="AG20" i="18"/>
  <c r="AH20" i="18"/>
  <c r="AI20" i="18"/>
  <c r="AJ21" i="18"/>
  <c r="K22" i="18"/>
  <c r="L22" i="18"/>
  <c r="M22" i="18"/>
  <c r="N22" i="18"/>
  <c r="Q22" i="18"/>
  <c r="R22" i="18"/>
  <c r="S22" i="18"/>
  <c r="T22" i="18"/>
  <c r="U22" i="18"/>
  <c r="V22" i="18"/>
  <c r="W22" i="18"/>
  <c r="X22" i="18" s="1"/>
  <c r="Y22" i="18"/>
  <c r="Z22" i="18"/>
  <c r="AA22" i="18"/>
  <c r="AB22" i="18" s="1"/>
  <c r="AC22" i="18"/>
  <c r="AD22" i="18"/>
  <c r="AE22" i="18"/>
  <c r="AF22" i="18"/>
  <c r="AG22" i="18"/>
  <c r="AH22" i="18"/>
  <c r="AI22" i="18"/>
  <c r="K23" i="18"/>
  <c r="L23" i="18"/>
  <c r="M23" i="18"/>
  <c r="N23" i="18"/>
  <c r="Q23" i="18"/>
  <c r="R23" i="18"/>
  <c r="S23" i="18"/>
  <c r="T23" i="18"/>
  <c r="U23" i="18"/>
  <c r="V23" i="18"/>
  <c r="W23" i="18"/>
  <c r="Y23" i="18"/>
  <c r="Z23" i="18"/>
  <c r="AA23" i="18"/>
  <c r="AC23" i="18"/>
  <c r="AD23" i="18"/>
  <c r="AE23" i="18"/>
  <c r="AF23" i="18"/>
  <c r="AG23" i="18"/>
  <c r="AH23" i="18"/>
  <c r="AI23" i="18"/>
  <c r="K24" i="18"/>
  <c r="L24" i="18"/>
  <c r="M24" i="18"/>
  <c r="N24" i="18"/>
  <c r="O24" i="18" s="1"/>
  <c r="L26" i="15" s="1"/>
  <c r="Q24" i="18"/>
  <c r="R24" i="18"/>
  <c r="S24" i="18"/>
  <c r="T24" i="18"/>
  <c r="U24" i="18"/>
  <c r="V24" i="18"/>
  <c r="W24" i="18"/>
  <c r="Y24" i="18"/>
  <c r="Z24" i="18"/>
  <c r="AA24" i="18"/>
  <c r="AC24" i="18"/>
  <c r="AD24" i="18"/>
  <c r="AE24" i="18"/>
  <c r="AF24" i="18"/>
  <c r="AG24" i="18"/>
  <c r="AH24" i="18"/>
  <c r="AI24" i="18"/>
  <c r="K25" i="18"/>
  <c r="L25" i="18"/>
  <c r="M25" i="18"/>
  <c r="N25" i="18"/>
  <c r="Q25" i="18"/>
  <c r="R25" i="18"/>
  <c r="S25" i="18"/>
  <c r="T25" i="18"/>
  <c r="U25" i="18"/>
  <c r="V25" i="18"/>
  <c r="W25" i="18"/>
  <c r="Y25" i="18"/>
  <c r="Z25" i="18"/>
  <c r="AA25" i="18"/>
  <c r="AC25" i="18"/>
  <c r="AD25" i="18"/>
  <c r="AE25" i="18"/>
  <c r="AF25" i="18"/>
  <c r="AG25" i="18"/>
  <c r="AH25" i="18"/>
  <c r="AI25" i="18"/>
  <c r="K26" i="18"/>
  <c r="L26" i="18"/>
  <c r="M26" i="18"/>
  <c r="N26" i="18"/>
  <c r="Q26" i="18"/>
  <c r="R26" i="18"/>
  <c r="S26" i="18"/>
  <c r="T26" i="18"/>
  <c r="U26" i="18"/>
  <c r="V26" i="18"/>
  <c r="W26" i="18"/>
  <c r="Y26" i="18"/>
  <c r="Z26" i="18"/>
  <c r="AA26" i="18"/>
  <c r="AC26" i="18"/>
  <c r="AD26" i="18"/>
  <c r="AE26" i="18"/>
  <c r="AF26" i="18"/>
  <c r="AG26" i="18"/>
  <c r="AH26" i="18"/>
  <c r="AI26" i="18"/>
  <c r="K28" i="18"/>
  <c r="L28" i="18"/>
  <c r="M28" i="18"/>
  <c r="N28" i="18"/>
  <c r="Q28" i="18"/>
  <c r="R28" i="18"/>
  <c r="S28" i="18"/>
  <c r="T28" i="18"/>
  <c r="U28" i="18"/>
  <c r="V28" i="18"/>
  <c r="W28" i="18"/>
  <c r="Y28" i="18"/>
  <c r="Z28" i="18"/>
  <c r="AA28" i="18"/>
  <c r="AC28" i="18"/>
  <c r="AD28" i="18"/>
  <c r="AE28" i="18"/>
  <c r="AF28" i="18"/>
  <c r="AG28" i="18"/>
  <c r="AH28" i="18"/>
  <c r="AI28" i="18"/>
  <c r="K29" i="18"/>
  <c r="L29" i="18"/>
  <c r="M29" i="18"/>
  <c r="N29" i="18"/>
  <c r="Q29" i="18"/>
  <c r="R29" i="18"/>
  <c r="S29" i="18"/>
  <c r="T29" i="18"/>
  <c r="U29" i="18"/>
  <c r="V29" i="18"/>
  <c r="W29" i="18"/>
  <c r="Y29" i="18"/>
  <c r="Z29" i="18"/>
  <c r="AA29" i="18"/>
  <c r="AC29" i="18"/>
  <c r="AD29" i="18"/>
  <c r="AE29" i="18"/>
  <c r="AF29" i="18"/>
  <c r="AG29" i="18"/>
  <c r="AH29" i="18"/>
  <c r="AI29" i="18"/>
  <c r="S30" i="18"/>
  <c r="T30" i="18"/>
  <c r="U30" i="18"/>
  <c r="W30" i="18"/>
  <c r="Z30" i="18"/>
  <c r="AA30" i="18"/>
  <c r="AC30" i="18"/>
  <c r="AD30" i="18"/>
  <c r="AE30" i="18"/>
  <c r="AG30" i="18"/>
  <c r="AH30" i="18"/>
  <c r="AI30" i="18"/>
  <c r="S31" i="18"/>
  <c r="T31" i="18"/>
  <c r="U31" i="18"/>
  <c r="W31" i="18"/>
  <c r="Z31" i="18"/>
  <c r="AA31" i="18"/>
  <c r="AC31" i="18"/>
  <c r="AD31" i="18"/>
  <c r="AE31" i="18"/>
  <c r="AG31" i="18"/>
  <c r="AH31" i="18"/>
  <c r="AI31" i="18"/>
  <c r="K32" i="18"/>
  <c r="L32" i="18"/>
  <c r="M32" i="18"/>
  <c r="N32" i="18"/>
  <c r="Q32" i="18"/>
  <c r="R32" i="18"/>
  <c r="S32" i="18"/>
  <c r="T32" i="18"/>
  <c r="U32" i="18"/>
  <c r="V32" i="18"/>
  <c r="W32" i="18"/>
  <c r="Y32" i="18"/>
  <c r="Z32" i="18"/>
  <c r="AA32" i="18"/>
  <c r="AC32" i="18"/>
  <c r="AD32" i="18"/>
  <c r="AE32" i="18"/>
  <c r="AF32" i="18"/>
  <c r="AG32" i="18"/>
  <c r="AH32" i="18"/>
  <c r="AI32" i="18"/>
  <c r="K34" i="18"/>
  <c r="L34" i="18"/>
  <c r="M34" i="18"/>
  <c r="N34" i="18"/>
  <c r="Q34" i="18"/>
  <c r="R34" i="18"/>
  <c r="S34" i="18"/>
  <c r="T34" i="18"/>
  <c r="U34" i="18"/>
  <c r="V34" i="18"/>
  <c r="W34" i="18"/>
  <c r="Y34" i="18"/>
  <c r="Z34" i="18"/>
  <c r="AA34" i="18"/>
  <c r="AC34" i="18"/>
  <c r="AD34" i="18"/>
  <c r="AE34" i="18"/>
  <c r="AF34" i="18"/>
  <c r="AG34" i="18"/>
  <c r="AH34" i="18"/>
  <c r="AI34" i="18"/>
  <c r="K35" i="18"/>
  <c r="L35" i="18"/>
  <c r="M35" i="18"/>
  <c r="N35" i="18"/>
  <c r="Q35" i="18"/>
  <c r="R35" i="18"/>
  <c r="S35" i="18"/>
  <c r="T35" i="18"/>
  <c r="U35" i="18"/>
  <c r="V35" i="18"/>
  <c r="W35" i="18"/>
  <c r="Y35" i="18"/>
  <c r="Z35" i="18"/>
  <c r="AA35" i="18"/>
  <c r="AC35" i="18"/>
  <c r="AD35" i="18"/>
  <c r="AE35" i="18"/>
  <c r="AF35" i="18"/>
  <c r="AG35" i="18"/>
  <c r="AH35" i="18"/>
  <c r="AI35" i="18"/>
  <c r="AL36" i="18"/>
  <c r="S38" i="18"/>
  <c r="T38" i="18"/>
  <c r="U38" i="18"/>
  <c r="W38" i="18"/>
  <c r="Z38" i="18"/>
  <c r="AA38" i="18"/>
  <c r="AC38" i="18"/>
  <c r="AD38" i="18"/>
  <c r="AE38" i="18"/>
  <c r="AG38" i="18"/>
  <c r="AH38" i="18"/>
  <c r="AI38" i="18"/>
  <c r="K39" i="18"/>
  <c r="L39" i="18"/>
  <c r="M39" i="18"/>
  <c r="N39" i="18"/>
  <c r="Q39" i="18"/>
  <c r="R39" i="18"/>
  <c r="S39" i="18"/>
  <c r="T39" i="18"/>
  <c r="U39" i="18"/>
  <c r="V39" i="18"/>
  <c r="W39" i="18"/>
  <c r="Y39" i="18"/>
  <c r="Z39" i="18"/>
  <c r="AA39" i="18"/>
  <c r="AC39" i="18"/>
  <c r="AD39" i="18"/>
  <c r="AE39" i="18"/>
  <c r="AF39" i="18"/>
  <c r="AG39" i="18"/>
  <c r="AH39" i="18"/>
  <c r="AI39" i="18"/>
  <c r="K40" i="18"/>
  <c r="L40" i="18"/>
  <c r="M40" i="18"/>
  <c r="N40" i="18"/>
  <c r="Q40" i="18"/>
  <c r="R40" i="18"/>
  <c r="S40" i="18"/>
  <c r="T40" i="18"/>
  <c r="U40" i="18"/>
  <c r="V40" i="18"/>
  <c r="W40" i="18"/>
  <c r="Y40" i="18"/>
  <c r="Z40" i="18"/>
  <c r="AA40" i="18"/>
  <c r="AC40" i="18"/>
  <c r="AD40" i="18"/>
  <c r="AE40" i="18"/>
  <c r="AF40" i="18"/>
  <c r="AG40" i="18"/>
  <c r="AH40" i="18"/>
  <c r="AI40" i="18"/>
  <c r="K41" i="18"/>
  <c r="L41" i="18"/>
  <c r="M41" i="18"/>
  <c r="N41" i="18"/>
  <c r="Q41" i="18"/>
  <c r="R41" i="18"/>
  <c r="S41" i="18"/>
  <c r="T41" i="18"/>
  <c r="U41" i="18"/>
  <c r="V41" i="18"/>
  <c r="W41" i="18"/>
  <c r="X41" i="18" s="1"/>
  <c r="Y41" i="18"/>
  <c r="Z41" i="18"/>
  <c r="AA41" i="18"/>
  <c r="AC41" i="18"/>
  <c r="AD41" i="18"/>
  <c r="AE41" i="18"/>
  <c r="AF41" i="18"/>
  <c r="AG41" i="18"/>
  <c r="AH41" i="18"/>
  <c r="AI41" i="18"/>
  <c r="S42" i="18"/>
  <c r="T42" i="18"/>
  <c r="U42" i="18"/>
  <c r="W42" i="18"/>
  <c r="Z42" i="18"/>
  <c r="AA42" i="18"/>
  <c r="AC42" i="18"/>
  <c r="AD42" i="18"/>
  <c r="AE42" i="18"/>
  <c r="AG42" i="18"/>
  <c r="AH42" i="18"/>
  <c r="AI42" i="18"/>
  <c r="S44" i="18"/>
  <c r="T44" i="18"/>
  <c r="U44" i="18"/>
  <c r="W44" i="18"/>
  <c r="Z44" i="18"/>
  <c r="AA44" i="18"/>
  <c r="AC44" i="18"/>
  <c r="AD44" i="18"/>
  <c r="AE44" i="18"/>
  <c r="AG44" i="18"/>
  <c r="AH44" i="18"/>
  <c r="AI44" i="18"/>
  <c r="S45" i="18"/>
  <c r="T45" i="18"/>
  <c r="U45" i="18"/>
  <c r="W45" i="18"/>
  <c r="Z45" i="18"/>
  <c r="AA45" i="18"/>
  <c r="AC45" i="18"/>
  <c r="AD45" i="18"/>
  <c r="AE45" i="18"/>
  <c r="AG45" i="18"/>
  <c r="AH45" i="18"/>
  <c r="AI45" i="18"/>
  <c r="Z46" i="18"/>
  <c r="AA46" i="18"/>
  <c r="AC46" i="18"/>
  <c r="AD46" i="18"/>
  <c r="AE46" i="18"/>
  <c r="AG46" i="18"/>
  <c r="AH46" i="18"/>
  <c r="AI46" i="18"/>
  <c r="K47" i="18"/>
  <c r="L47" i="18"/>
  <c r="M47" i="18"/>
  <c r="N47" i="18"/>
  <c r="Q47" i="18"/>
  <c r="R47" i="18"/>
  <c r="S47" i="18"/>
  <c r="T47" i="18"/>
  <c r="U47" i="18"/>
  <c r="V47" i="18"/>
  <c r="W47" i="18"/>
  <c r="Y47" i="18"/>
  <c r="Z47" i="18"/>
  <c r="AA47" i="18"/>
  <c r="AC47" i="18"/>
  <c r="AD47" i="18"/>
  <c r="AE47" i="18"/>
  <c r="AF47" i="18"/>
  <c r="AG47" i="18"/>
  <c r="AH47" i="18"/>
  <c r="AI47" i="18"/>
  <c r="K48" i="18"/>
  <c r="L48" i="18"/>
  <c r="M48" i="18"/>
  <c r="N48" i="18"/>
  <c r="Q48" i="18"/>
  <c r="R48" i="18"/>
  <c r="S48" i="18"/>
  <c r="T48" i="18"/>
  <c r="U48" i="18"/>
  <c r="V48" i="18"/>
  <c r="W48" i="18"/>
  <c r="Y48" i="18"/>
  <c r="Z48" i="18"/>
  <c r="AA48" i="18"/>
  <c r="AC48" i="18"/>
  <c r="AD48" i="18"/>
  <c r="AE48" i="18"/>
  <c r="AF48" i="18"/>
  <c r="AG48" i="18"/>
  <c r="AH48" i="18"/>
  <c r="AI48" i="18"/>
  <c r="N54" i="18"/>
  <c r="Q54" i="18"/>
  <c r="R54" i="18"/>
  <c r="S54" i="18"/>
  <c r="T54" i="18"/>
  <c r="U54" i="18"/>
  <c r="V54" i="18"/>
  <c r="W54" i="18"/>
  <c r="X54" i="18" s="1"/>
  <c r="Y54" i="18"/>
  <c r="Z54" i="18"/>
  <c r="AA54" i="18"/>
  <c r="AC54" i="18"/>
  <c r="AD54" i="18"/>
  <c r="AE54" i="18"/>
  <c r="AI54" i="18"/>
  <c r="N55" i="18"/>
  <c r="Q55" i="18"/>
  <c r="R55" i="18"/>
  <c r="S55" i="18"/>
  <c r="T55" i="18"/>
  <c r="U55" i="18"/>
  <c r="V55" i="18"/>
  <c r="W55" i="18"/>
  <c r="Y55" i="18"/>
  <c r="Z55" i="18"/>
  <c r="AA55" i="18"/>
  <c r="AC55" i="18"/>
  <c r="AD55" i="18"/>
  <c r="AE55" i="18"/>
  <c r="AI55" i="18"/>
  <c r="N56" i="18"/>
  <c r="Q56" i="18"/>
  <c r="R56" i="18"/>
  <c r="S56" i="18"/>
  <c r="T56" i="18"/>
  <c r="U56" i="18"/>
  <c r="V56" i="18"/>
  <c r="W56" i="18"/>
  <c r="Y56" i="18"/>
  <c r="Z56" i="18"/>
  <c r="AA56" i="18"/>
  <c r="AC56" i="18"/>
  <c r="AD56" i="18"/>
  <c r="AE56" i="18"/>
  <c r="AI56" i="18"/>
  <c r="N57" i="18"/>
  <c r="Q57" i="18"/>
  <c r="R57" i="18"/>
  <c r="S57" i="18"/>
  <c r="T57" i="18"/>
  <c r="U57" i="18"/>
  <c r="V57" i="18"/>
  <c r="W57" i="18"/>
  <c r="Y57" i="18"/>
  <c r="Z57" i="18"/>
  <c r="AA57" i="18"/>
  <c r="AC57" i="18"/>
  <c r="AD57" i="18"/>
  <c r="AE57" i="18"/>
  <c r="AI57" i="18"/>
  <c r="N58" i="18"/>
  <c r="Q58" i="18"/>
  <c r="R58" i="18"/>
  <c r="S58" i="18"/>
  <c r="T58" i="18"/>
  <c r="U58" i="18"/>
  <c r="V58" i="18"/>
  <c r="W58" i="18"/>
  <c r="Y58" i="18"/>
  <c r="Z58" i="18"/>
  <c r="AA58" i="18"/>
  <c r="AC58" i="18"/>
  <c r="AD58" i="18"/>
  <c r="AE58" i="18"/>
  <c r="AI58" i="18"/>
  <c r="Q60" i="18"/>
  <c r="R60" i="18"/>
  <c r="S60" i="18"/>
  <c r="T60" i="18"/>
  <c r="U60" i="18"/>
  <c r="V60" i="18"/>
  <c r="W60" i="18"/>
  <c r="Y60" i="18"/>
  <c r="Z60" i="18"/>
  <c r="AA60" i="18"/>
  <c r="AC60" i="18"/>
  <c r="AD60" i="18"/>
  <c r="AE60" i="18"/>
  <c r="AI60" i="18"/>
  <c r="Q61" i="18"/>
  <c r="R61" i="18"/>
  <c r="S61" i="18"/>
  <c r="T61" i="18"/>
  <c r="U61" i="18"/>
  <c r="V61" i="18"/>
  <c r="W61" i="18"/>
  <c r="Y61" i="18"/>
  <c r="Z61" i="18"/>
  <c r="AA61" i="18"/>
  <c r="AC61" i="18"/>
  <c r="AD61" i="18"/>
  <c r="AE61" i="18"/>
  <c r="AI61" i="18"/>
  <c r="Q62" i="18"/>
  <c r="R62" i="18"/>
  <c r="S62" i="18"/>
  <c r="T62" i="18"/>
  <c r="U62" i="18"/>
  <c r="V62" i="18"/>
  <c r="W62" i="18"/>
  <c r="Y62" i="18"/>
  <c r="Z62" i="18"/>
  <c r="AA62" i="18"/>
  <c r="AC62" i="18"/>
  <c r="AD62" i="18"/>
  <c r="AE62" i="18"/>
  <c r="AI62" i="18"/>
  <c r="Q63" i="18"/>
  <c r="R63" i="18"/>
  <c r="S63" i="18"/>
  <c r="T63" i="18"/>
  <c r="U63" i="18"/>
  <c r="V63" i="18"/>
  <c r="W63" i="18"/>
  <c r="Y63" i="18"/>
  <c r="Z63" i="18"/>
  <c r="AA63" i="18"/>
  <c r="AC63" i="18"/>
  <c r="AD63" i="18"/>
  <c r="AE63" i="18"/>
  <c r="AI63" i="18"/>
  <c r="Q64" i="18"/>
  <c r="R64" i="18"/>
  <c r="S64" i="18"/>
  <c r="T64" i="18"/>
  <c r="U64" i="18"/>
  <c r="V64" i="18"/>
  <c r="W64" i="18"/>
  <c r="Y64" i="18"/>
  <c r="Z64" i="18"/>
  <c r="AA64" i="18"/>
  <c r="AC64" i="18"/>
  <c r="AD64" i="18"/>
  <c r="AE64" i="18"/>
  <c r="AI64" i="18"/>
  <c r="N66" i="18"/>
  <c r="Q66" i="18"/>
  <c r="R66" i="18"/>
  <c r="S66" i="18"/>
  <c r="T66" i="18"/>
  <c r="U66" i="18"/>
  <c r="V66" i="18"/>
  <c r="W66" i="18"/>
  <c r="Y66" i="18"/>
  <c r="Z66" i="18"/>
  <c r="AA66" i="18"/>
  <c r="AC66" i="18"/>
  <c r="AD66" i="18"/>
  <c r="AE66" i="18"/>
  <c r="AI66" i="18"/>
  <c r="N67" i="18"/>
  <c r="Q67" i="18"/>
  <c r="R67" i="18"/>
  <c r="S67" i="18"/>
  <c r="T67" i="18"/>
  <c r="U67" i="18"/>
  <c r="V67" i="18"/>
  <c r="W67" i="18"/>
  <c r="Y67" i="18"/>
  <c r="Z67" i="18"/>
  <c r="AA67" i="18"/>
  <c r="AC67" i="18"/>
  <c r="AD67" i="18"/>
  <c r="AE67" i="18"/>
  <c r="AI67" i="18"/>
  <c r="N68" i="18"/>
  <c r="Q68" i="18"/>
  <c r="R68" i="18"/>
  <c r="S68" i="18"/>
  <c r="T68" i="18"/>
  <c r="U68" i="18"/>
  <c r="V68" i="18"/>
  <c r="W68" i="18"/>
  <c r="Y68" i="18"/>
  <c r="Z68" i="18"/>
  <c r="AA68" i="18"/>
  <c r="AC68" i="18"/>
  <c r="AD68" i="18"/>
  <c r="AE68" i="18"/>
  <c r="AI68" i="18"/>
  <c r="N69" i="18"/>
  <c r="Q69" i="18"/>
  <c r="R69" i="18"/>
  <c r="S69" i="18"/>
  <c r="T69" i="18"/>
  <c r="U69" i="18"/>
  <c r="V69" i="18"/>
  <c r="W69" i="18"/>
  <c r="Y69" i="18"/>
  <c r="Z69" i="18"/>
  <c r="AA69" i="18"/>
  <c r="AC69" i="18"/>
  <c r="AD69" i="18"/>
  <c r="AE69" i="18"/>
  <c r="AI69" i="18"/>
  <c r="N70" i="18"/>
  <c r="Q70" i="18"/>
  <c r="R70" i="18"/>
  <c r="S70" i="18"/>
  <c r="T70" i="18"/>
  <c r="U70" i="18"/>
  <c r="V70" i="18"/>
  <c r="W70" i="18"/>
  <c r="Y70" i="18"/>
  <c r="Z70" i="18"/>
  <c r="AA70" i="18"/>
  <c r="AC70" i="18"/>
  <c r="AD70" i="18"/>
  <c r="AE70" i="18"/>
  <c r="AI70" i="18"/>
  <c r="N71" i="18"/>
  <c r="Q71" i="18"/>
  <c r="R71" i="18"/>
  <c r="S71" i="18"/>
  <c r="T71" i="18"/>
  <c r="U71" i="18"/>
  <c r="V71" i="18"/>
  <c r="W71" i="18"/>
  <c r="Y71" i="18"/>
  <c r="Z71" i="18"/>
  <c r="AA71" i="18"/>
  <c r="AC71" i="18"/>
  <c r="AD71" i="18"/>
  <c r="AE71" i="18"/>
  <c r="AI71" i="18"/>
  <c r="N72" i="18"/>
  <c r="Q72" i="18"/>
  <c r="R72" i="18"/>
  <c r="S72" i="18"/>
  <c r="T72" i="18"/>
  <c r="U72" i="18"/>
  <c r="V72" i="18"/>
  <c r="W72" i="18"/>
  <c r="X72" i="18" s="1"/>
  <c r="Y72" i="18"/>
  <c r="Z72" i="18"/>
  <c r="AA72" i="18"/>
  <c r="AC72" i="18"/>
  <c r="AD72" i="18"/>
  <c r="AE72" i="18"/>
  <c r="AI72" i="18"/>
  <c r="N74" i="18"/>
  <c r="Q74" i="18"/>
  <c r="R74" i="18"/>
  <c r="S74" i="18"/>
  <c r="T74" i="18"/>
  <c r="U74" i="18"/>
  <c r="V74" i="18"/>
  <c r="W74" i="18"/>
  <c r="Y74" i="18"/>
  <c r="Z74" i="18"/>
  <c r="AA74" i="18"/>
  <c r="AC74" i="18"/>
  <c r="AD74" i="18"/>
  <c r="AE74" i="18"/>
  <c r="AI74" i="18"/>
  <c r="N75" i="18"/>
  <c r="Q75" i="18"/>
  <c r="R75" i="18"/>
  <c r="S75" i="18"/>
  <c r="T75" i="18"/>
  <c r="U75" i="18"/>
  <c r="V75" i="18"/>
  <c r="W75" i="18"/>
  <c r="Y75" i="18"/>
  <c r="Z75" i="18"/>
  <c r="AA75" i="18"/>
  <c r="AC75" i="18"/>
  <c r="AD75" i="18"/>
  <c r="AE75" i="18"/>
  <c r="AI75" i="18"/>
  <c r="N76" i="18"/>
  <c r="Q76" i="18"/>
  <c r="R76" i="18"/>
  <c r="S76" i="18"/>
  <c r="T76" i="18"/>
  <c r="U76" i="18"/>
  <c r="V76" i="18"/>
  <c r="W76" i="18"/>
  <c r="Y76" i="18"/>
  <c r="Z76" i="18"/>
  <c r="AA76" i="18"/>
  <c r="AC76" i="18"/>
  <c r="AD76" i="18"/>
  <c r="AE76" i="18"/>
  <c r="AI76" i="18"/>
  <c r="N77" i="18"/>
  <c r="Q77" i="18"/>
  <c r="R77" i="18"/>
  <c r="S77" i="18"/>
  <c r="T77" i="18"/>
  <c r="U77" i="18"/>
  <c r="V77" i="18"/>
  <c r="W77" i="18"/>
  <c r="Y77" i="18"/>
  <c r="Z77" i="18"/>
  <c r="AA77" i="18"/>
  <c r="AC77" i="18"/>
  <c r="AD77" i="18"/>
  <c r="AE77" i="18"/>
  <c r="AI77" i="18"/>
  <c r="N78" i="18"/>
  <c r="Q78" i="18"/>
  <c r="R78" i="18"/>
  <c r="S78" i="18"/>
  <c r="T78" i="18"/>
  <c r="U78" i="18"/>
  <c r="V78" i="18"/>
  <c r="W78" i="18"/>
  <c r="X78" i="18" s="1"/>
  <c r="Y78" i="18"/>
  <c r="Z78" i="18"/>
  <c r="AA78" i="18"/>
  <c r="AC78" i="18"/>
  <c r="AD78" i="18"/>
  <c r="AE78" i="18"/>
  <c r="AI78" i="18"/>
  <c r="N79" i="18"/>
  <c r="Q79" i="18"/>
  <c r="R79" i="18"/>
  <c r="S79" i="18"/>
  <c r="T79" i="18"/>
  <c r="V79" i="18"/>
  <c r="W79" i="18"/>
  <c r="Y79" i="18"/>
  <c r="Z79" i="18"/>
  <c r="AA79" i="18"/>
  <c r="AC79" i="18"/>
  <c r="AD79" i="18"/>
  <c r="AE79" i="18"/>
  <c r="AI79" i="18"/>
  <c r="N80" i="18"/>
  <c r="Q80" i="18"/>
  <c r="R80" i="18"/>
  <c r="S80" i="18"/>
  <c r="T80" i="18"/>
  <c r="U80" i="18"/>
  <c r="V80" i="18"/>
  <c r="W80" i="18"/>
  <c r="Y80" i="18"/>
  <c r="Z80" i="18"/>
  <c r="AA80" i="18"/>
  <c r="AC80" i="18"/>
  <c r="AD80" i="18"/>
  <c r="AE80" i="18"/>
  <c r="AI80" i="18"/>
  <c r="Q83" i="18"/>
  <c r="R83" i="18"/>
  <c r="S83" i="18"/>
  <c r="T83" i="18"/>
  <c r="U83" i="18"/>
  <c r="V83" i="18"/>
  <c r="W83" i="18"/>
  <c r="Y83" i="18"/>
  <c r="Z83" i="18"/>
  <c r="AA83" i="18"/>
  <c r="AC83" i="18"/>
  <c r="AD83" i="18"/>
  <c r="AE83" i="18"/>
  <c r="AI83" i="18"/>
  <c r="Q84" i="18"/>
  <c r="R84" i="18"/>
  <c r="S84" i="18"/>
  <c r="T84" i="18"/>
  <c r="U84" i="18"/>
  <c r="V84" i="18"/>
  <c r="W84" i="18"/>
  <c r="Y84" i="18"/>
  <c r="Z84" i="18"/>
  <c r="AA84" i="18"/>
  <c r="AC84" i="18"/>
  <c r="AD84" i="18"/>
  <c r="AE84" i="18"/>
  <c r="AI84" i="18"/>
  <c r="Q85" i="18"/>
  <c r="R85" i="18"/>
  <c r="S85" i="18"/>
  <c r="T85" i="18"/>
  <c r="U85" i="18"/>
  <c r="V85" i="18"/>
  <c r="W85" i="18"/>
  <c r="Y85" i="18"/>
  <c r="Z85" i="18"/>
  <c r="AA85" i="18"/>
  <c r="AC85" i="18"/>
  <c r="AD85" i="18"/>
  <c r="AE85" i="18"/>
  <c r="AI85" i="18"/>
  <c r="Q86" i="18"/>
  <c r="R86" i="18"/>
  <c r="S86" i="18"/>
  <c r="T86" i="18"/>
  <c r="U86" i="18"/>
  <c r="V86" i="18"/>
  <c r="W86" i="18"/>
  <c r="X86" i="18" s="1"/>
  <c r="Y86" i="18"/>
  <c r="Z86" i="18"/>
  <c r="AA86" i="18"/>
  <c r="AC86" i="18"/>
  <c r="AD86" i="18"/>
  <c r="AE86" i="18"/>
  <c r="AI86" i="18"/>
  <c r="T88" i="18"/>
  <c r="U88" i="18"/>
  <c r="Z88" i="18"/>
  <c r="AA88" i="18"/>
  <c r="AC88" i="18"/>
  <c r="AD88" i="18"/>
  <c r="AE88" i="18"/>
  <c r="AG88" i="18"/>
  <c r="AH88" i="18"/>
  <c r="AI88" i="18"/>
  <c r="Q89" i="18"/>
  <c r="R89" i="18"/>
  <c r="S89" i="18"/>
  <c r="T89" i="18"/>
  <c r="U89" i="18"/>
  <c r="V89" i="18"/>
  <c r="W89" i="18"/>
  <c r="Y89" i="18"/>
  <c r="Z89" i="18"/>
  <c r="AA89" i="18"/>
  <c r="AC89" i="18"/>
  <c r="AD89" i="18"/>
  <c r="AE89" i="18"/>
  <c r="AF89" i="18"/>
  <c r="AG89" i="18"/>
  <c r="AH89" i="18"/>
  <c r="AI89" i="18"/>
  <c r="Q90" i="18"/>
  <c r="R90" i="18"/>
  <c r="S90" i="18"/>
  <c r="T90" i="18"/>
  <c r="U90" i="18"/>
  <c r="V90" i="18"/>
  <c r="W90" i="18"/>
  <c r="Y90" i="18"/>
  <c r="Z90" i="18"/>
  <c r="AA90" i="18"/>
  <c r="AC90" i="18"/>
  <c r="AD90" i="18"/>
  <c r="AE90" i="18"/>
  <c r="AF90" i="18"/>
  <c r="AG90" i="18"/>
  <c r="AH90" i="18"/>
  <c r="AI90" i="18"/>
  <c r="N92" i="18"/>
  <c r="Q92" i="18"/>
  <c r="R92" i="18"/>
  <c r="S92" i="18"/>
  <c r="T92" i="18"/>
  <c r="U92" i="18"/>
  <c r="V92" i="18"/>
  <c r="W92" i="18"/>
  <c r="Y92" i="18"/>
  <c r="Z92" i="18"/>
  <c r="AA92" i="18"/>
  <c r="AC92" i="18"/>
  <c r="AD92" i="18"/>
  <c r="AE92" i="18"/>
  <c r="AF92" i="18"/>
  <c r="AG92" i="18"/>
  <c r="AH92" i="18"/>
  <c r="AI92" i="18"/>
  <c r="N93" i="18"/>
  <c r="Q93" i="18"/>
  <c r="R93" i="18"/>
  <c r="S93" i="18"/>
  <c r="T93" i="18"/>
  <c r="U93" i="18"/>
  <c r="V93" i="18"/>
  <c r="W93" i="18"/>
  <c r="Y93" i="18"/>
  <c r="Z93" i="18"/>
  <c r="AA93" i="18"/>
  <c r="AC93" i="18"/>
  <c r="AD93" i="18"/>
  <c r="AE93" i="18"/>
  <c r="AF93" i="18"/>
  <c r="AG93" i="18"/>
  <c r="AH93" i="18"/>
  <c r="AI93" i="18"/>
  <c r="N94" i="18"/>
  <c r="Q94" i="18"/>
  <c r="R94" i="18"/>
  <c r="S94" i="18"/>
  <c r="T94" i="18"/>
  <c r="U94" i="18"/>
  <c r="V94" i="18"/>
  <c r="W94" i="18"/>
  <c r="Y94" i="18"/>
  <c r="Z94" i="18"/>
  <c r="AA94" i="18"/>
  <c r="AC94" i="18"/>
  <c r="AD94" i="18"/>
  <c r="AE94" i="18"/>
  <c r="AF94" i="18"/>
  <c r="AG94" i="18"/>
  <c r="AH94" i="18"/>
  <c r="AI94" i="18"/>
  <c r="Q96" i="18"/>
  <c r="R96" i="18"/>
  <c r="S96" i="18"/>
  <c r="T96" i="18"/>
  <c r="U96" i="18"/>
  <c r="V96" i="18"/>
  <c r="W96" i="18"/>
  <c r="X96" i="18" s="1"/>
  <c r="Y96" i="18"/>
  <c r="Z96" i="18"/>
  <c r="AA96" i="18"/>
  <c r="AC96" i="18"/>
  <c r="AD96" i="18"/>
  <c r="AE96" i="18"/>
  <c r="AF96" i="18"/>
  <c r="AG96" i="18"/>
  <c r="AH96" i="18"/>
  <c r="AI96" i="18"/>
  <c r="Q97" i="18"/>
  <c r="R97" i="18"/>
  <c r="S97" i="18"/>
  <c r="T97" i="18"/>
  <c r="U97" i="18"/>
  <c r="V97" i="18"/>
  <c r="W97" i="18"/>
  <c r="Y97" i="18"/>
  <c r="Z97" i="18"/>
  <c r="AA97" i="18"/>
  <c r="AC97" i="18"/>
  <c r="AD97" i="18"/>
  <c r="AE97" i="18"/>
  <c r="AF97" i="18"/>
  <c r="AG97" i="18"/>
  <c r="AH97" i="18"/>
  <c r="AI97" i="18"/>
  <c r="Q98" i="18"/>
  <c r="R98" i="18"/>
  <c r="S98" i="18"/>
  <c r="T98" i="18"/>
  <c r="U98" i="18"/>
  <c r="V98" i="18"/>
  <c r="W98" i="18"/>
  <c r="Y98" i="18"/>
  <c r="Z98" i="18"/>
  <c r="AA98" i="18"/>
  <c r="AC98" i="18"/>
  <c r="AD98" i="18"/>
  <c r="AE98" i="18"/>
  <c r="AF98" i="18"/>
  <c r="AG98" i="18"/>
  <c r="AH98" i="18"/>
  <c r="AI98" i="18"/>
  <c r="Q99" i="18"/>
  <c r="R99" i="18"/>
  <c r="S99" i="18"/>
  <c r="T99" i="18"/>
  <c r="U99" i="18"/>
  <c r="V99" i="18"/>
  <c r="W99" i="18"/>
  <c r="Y99" i="18"/>
  <c r="Z99" i="18"/>
  <c r="AA99" i="18"/>
  <c r="AC99" i="18"/>
  <c r="AD99" i="18"/>
  <c r="AE99" i="18"/>
  <c r="AF99" i="18"/>
  <c r="AG99" i="18"/>
  <c r="AH99" i="18"/>
  <c r="AI99" i="18"/>
  <c r="Q100" i="18"/>
  <c r="S100" i="18"/>
  <c r="T100" i="18"/>
  <c r="U100" i="18"/>
  <c r="V100" i="18"/>
  <c r="W100" i="18"/>
  <c r="Y100" i="18"/>
  <c r="Z100" i="18"/>
  <c r="AA100" i="18"/>
  <c r="AC100" i="18"/>
  <c r="AD100" i="18"/>
  <c r="AE100" i="18"/>
  <c r="AF100" i="18"/>
  <c r="AG100" i="18"/>
  <c r="AH100" i="18"/>
  <c r="AI100" i="18"/>
  <c r="Q101" i="18"/>
  <c r="R101" i="18"/>
  <c r="S101" i="18"/>
  <c r="T101" i="18"/>
  <c r="U101" i="18"/>
  <c r="V101" i="18"/>
  <c r="W101" i="18"/>
  <c r="Y101" i="18"/>
  <c r="Z101" i="18"/>
  <c r="AA101" i="18"/>
  <c r="AC101" i="18"/>
  <c r="AD101" i="18"/>
  <c r="AE101" i="18"/>
  <c r="AF101" i="18"/>
  <c r="AG101" i="18"/>
  <c r="AH101" i="18"/>
  <c r="AI101" i="18"/>
  <c r="Q102" i="18"/>
  <c r="R102" i="18"/>
  <c r="S102" i="18"/>
  <c r="T102" i="18"/>
  <c r="U102" i="18"/>
  <c r="V102" i="18"/>
  <c r="W102" i="18"/>
  <c r="Y102" i="18"/>
  <c r="Z102" i="18"/>
  <c r="AA102" i="18"/>
  <c r="AC102" i="18"/>
  <c r="AD102" i="18"/>
  <c r="AE102" i="18"/>
  <c r="AF102" i="18"/>
  <c r="AG102" i="18"/>
  <c r="AH102" i="18"/>
  <c r="AI102" i="18"/>
  <c r="Q103" i="18"/>
  <c r="R103" i="18"/>
  <c r="S103" i="18"/>
  <c r="T103" i="18"/>
  <c r="U103" i="18"/>
  <c r="V103" i="18"/>
  <c r="W103" i="18"/>
  <c r="Y103" i="18"/>
  <c r="Z103" i="18"/>
  <c r="AA103" i="18"/>
  <c r="AC103" i="18"/>
  <c r="AD103" i="18"/>
  <c r="AE103" i="18"/>
  <c r="AF103" i="18"/>
  <c r="AG103" i="18"/>
  <c r="AH103" i="18"/>
  <c r="AI103" i="18"/>
  <c r="Q104" i="18"/>
  <c r="R104" i="18"/>
  <c r="S104" i="18"/>
  <c r="T104" i="18"/>
  <c r="U104" i="18"/>
  <c r="V104" i="18"/>
  <c r="W104" i="18"/>
  <c r="Y104" i="18"/>
  <c r="Z104" i="18"/>
  <c r="AA104" i="18"/>
  <c r="AC104" i="18"/>
  <c r="AD104" i="18"/>
  <c r="AE104" i="18"/>
  <c r="AF104" i="18"/>
  <c r="AG104" i="18"/>
  <c r="AH104" i="18"/>
  <c r="AI104" i="18"/>
  <c r="Q106" i="18"/>
  <c r="R106" i="18"/>
  <c r="S106" i="18"/>
  <c r="T106" i="18"/>
  <c r="U106" i="18"/>
  <c r="V106" i="18"/>
  <c r="W106" i="18"/>
  <c r="Y106" i="18"/>
  <c r="Z106" i="18"/>
  <c r="AA106" i="18"/>
  <c r="AC106" i="18"/>
  <c r="AD106" i="18"/>
  <c r="AE106" i="18"/>
  <c r="AF106" i="18"/>
  <c r="AG106" i="18"/>
  <c r="AH106" i="18"/>
  <c r="AI106" i="18"/>
  <c r="Q107" i="18"/>
  <c r="R107" i="18"/>
  <c r="S107" i="18"/>
  <c r="T107" i="18"/>
  <c r="U107" i="18"/>
  <c r="V107" i="18"/>
  <c r="W107" i="18"/>
  <c r="Y107" i="18"/>
  <c r="Z107" i="18"/>
  <c r="AA107" i="18"/>
  <c r="AB107" i="18" s="1"/>
  <c r="AC107" i="18"/>
  <c r="AD107" i="18"/>
  <c r="AE107" i="18"/>
  <c r="AF107" i="18"/>
  <c r="AG107" i="18"/>
  <c r="AH107" i="18"/>
  <c r="AI107" i="18"/>
  <c r="Q108" i="18"/>
  <c r="R108" i="18"/>
  <c r="S108" i="18"/>
  <c r="T108" i="18"/>
  <c r="U108" i="18"/>
  <c r="V108" i="18"/>
  <c r="W108" i="18"/>
  <c r="Y108" i="18"/>
  <c r="Z108" i="18"/>
  <c r="AA108" i="18"/>
  <c r="AC108" i="18"/>
  <c r="AD108" i="18"/>
  <c r="AE108" i="18"/>
  <c r="AF108" i="18"/>
  <c r="AG108" i="18"/>
  <c r="AH108" i="18"/>
  <c r="AI108" i="18"/>
  <c r="Q109" i="18"/>
  <c r="R109" i="18"/>
  <c r="S109" i="18"/>
  <c r="T109" i="18"/>
  <c r="U109" i="18"/>
  <c r="V109" i="18"/>
  <c r="W109" i="18"/>
  <c r="Y109" i="18"/>
  <c r="Z109" i="18"/>
  <c r="AA109" i="18"/>
  <c r="AC109" i="18"/>
  <c r="AD109" i="18"/>
  <c r="AE109" i="18"/>
  <c r="AF109" i="18"/>
  <c r="AG109" i="18"/>
  <c r="AH109" i="18"/>
  <c r="AI109" i="18"/>
  <c r="Q110" i="18"/>
  <c r="R110" i="18"/>
  <c r="S110" i="18"/>
  <c r="T110" i="18"/>
  <c r="U110" i="18"/>
  <c r="V110" i="18"/>
  <c r="W110" i="18"/>
  <c r="X110" i="18" s="1"/>
  <c r="Y110" i="18"/>
  <c r="Z110" i="18"/>
  <c r="AA110" i="18"/>
  <c r="AC110" i="18"/>
  <c r="AD110" i="18"/>
  <c r="AE110" i="18"/>
  <c r="AF110" i="18"/>
  <c r="AG110" i="18"/>
  <c r="AH110" i="18"/>
  <c r="AI110" i="18"/>
  <c r="Q111" i="18"/>
  <c r="R111" i="18"/>
  <c r="S111" i="18"/>
  <c r="T111" i="18"/>
  <c r="U111" i="18"/>
  <c r="V111" i="18"/>
  <c r="W111" i="18"/>
  <c r="Y111" i="18"/>
  <c r="Z111" i="18"/>
  <c r="AA111" i="18"/>
  <c r="AC111" i="18"/>
  <c r="AD111" i="18"/>
  <c r="AE111" i="18"/>
  <c r="AF111" i="18"/>
  <c r="AG111" i="18"/>
  <c r="AH111" i="18"/>
  <c r="AI111" i="18"/>
  <c r="N116" i="18"/>
  <c r="Q116" i="18"/>
  <c r="R116" i="18"/>
  <c r="S116" i="18"/>
  <c r="T116" i="18"/>
  <c r="U116" i="18"/>
  <c r="V116" i="18"/>
  <c r="W116" i="18"/>
  <c r="Y116" i="18"/>
  <c r="Z116" i="18"/>
  <c r="AA116" i="18"/>
  <c r="AC116" i="18"/>
  <c r="AD116" i="18"/>
  <c r="AE116" i="18"/>
  <c r="AF116" i="18"/>
  <c r="AG116" i="18"/>
  <c r="AH116" i="18"/>
  <c r="AI116" i="18"/>
  <c r="N117" i="18"/>
  <c r="Q117" i="18"/>
  <c r="R117" i="18"/>
  <c r="S117" i="18"/>
  <c r="T117" i="18"/>
  <c r="U117" i="18"/>
  <c r="V117" i="18"/>
  <c r="W117" i="18"/>
  <c r="X117" i="18" s="1"/>
  <c r="Y117" i="18"/>
  <c r="Z117" i="18"/>
  <c r="AA117" i="18"/>
  <c r="AC117" i="18"/>
  <c r="AD117" i="18"/>
  <c r="AE117" i="18"/>
  <c r="AF117" i="18"/>
  <c r="AG117" i="18"/>
  <c r="AH117" i="18"/>
  <c r="AI117" i="18"/>
  <c r="N118" i="18"/>
  <c r="Q118" i="18"/>
  <c r="R118" i="18"/>
  <c r="S118" i="18"/>
  <c r="T118" i="18"/>
  <c r="U118" i="18"/>
  <c r="V118" i="18"/>
  <c r="W118" i="18"/>
  <c r="X118" i="18" s="1"/>
  <c r="Y118" i="18"/>
  <c r="Z118" i="18"/>
  <c r="AA118" i="18"/>
  <c r="AC118" i="18"/>
  <c r="AD118" i="18"/>
  <c r="AE118" i="18"/>
  <c r="AF118" i="18"/>
  <c r="AG118" i="18"/>
  <c r="AH118" i="18"/>
  <c r="AI118" i="18"/>
  <c r="N119" i="18"/>
  <c r="Q119" i="18"/>
  <c r="R119" i="18"/>
  <c r="S119" i="18"/>
  <c r="T119" i="18"/>
  <c r="U119" i="18"/>
  <c r="V119" i="18"/>
  <c r="W119" i="18"/>
  <c r="Y119" i="18"/>
  <c r="Z119" i="18"/>
  <c r="AA119" i="18"/>
  <c r="AC119" i="18"/>
  <c r="AD119" i="18"/>
  <c r="AE119" i="18"/>
  <c r="AF119" i="18"/>
  <c r="AG119" i="18"/>
  <c r="AH119" i="18"/>
  <c r="AI119" i="18"/>
  <c r="N120" i="18"/>
  <c r="Q120" i="18"/>
  <c r="R120" i="18"/>
  <c r="S120" i="18"/>
  <c r="T120" i="18"/>
  <c r="U120" i="18"/>
  <c r="V120" i="18"/>
  <c r="W120" i="18"/>
  <c r="Y120" i="18"/>
  <c r="Z120" i="18"/>
  <c r="AA120" i="18"/>
  <c r="AC120" i="18"/>
  <c r="AD120" i="18"/>
  <c r="AE120" i="18"/>
  <c r="AF120" i="18"/>
  <c r="AG120" i="18"/>
  <c r="AH120" i="18"/>
  <c r="AI120" i="18"/>
  <c r="N122" i="18"/>
  <c r="Q122" i="18"/>
  <c r="R122" i="18"/>
  <c r="S122" i="18"/>
  <c r="T122" i="18"/>
  <c r="U122" i="18"/>
  <c r="V122" i="18"/>
  <c r="W122" i="18"/>
  <c r="Y122" i="18"/>
  <c r="Z122" i="18"/>
  <c r="AA122" i="18"/>
  <c r="AC122" i="18"/>
  <c r="AD122" i="18"/>
  <c r="AE122" i="18"/>
  <c r="AF122" i="18"/>
  <c r="AG122" i="18"/>
  <c r="AH122" i="18"/>
  <c r="AI122" i="18"/>
  <c r="N123" i="18"/>
  <c r="Q123" i="18"/>
  <c r="R123" i="18"/>
  <c r="S123" i="18"/>
  <c r="T123" i="18"/>
  <c r="U123" i="18"/>
  <c r="V123" i="18"/>
  <c r="W123" i="18"/>
  <c r="X123" i="18" s="1"/>
  <c r="Y123" i="18"/>
  <c r="Z123" i="18"/>
  <c r="AA123" i="18"/>
  <c r="AC123" i="18"/>
  <c r="AD123" i="18"/>
  <c r="AE123" i="18"/>
  <c r="AF123" i="18"/>
  <c r="AG123" i="18"/>
  <c r="AH123" i="18"/>
  <c r="AI123" i="18"/>
  <c r="N124" i="18"/>
  <c r="Q124" i="18"/>
  <c r="R124" i="18"/>
  <c r="S124" i="18"/>
  <c r="T124" i="18"/>
  <c r="V124" i="18"/>
  <c r="W124" i="18"/>
  <c r="Y124" i="18"/>
  <c r="Z124" i="18"/>
  <c r="AA124" i="18"/>
  <c r="AC124" i="18"/>
  <c r="AD124" i="18"/>
  <c r="AE124" i="18"/>
  <c r="AF124" i="18"/>
  <c r="AG124" i="18"/>
  <c r="AH124" i="18"/>
  <c r="AI124" i="18"/>
  <c r="N125" i="18"/>
  <c r="Q125" i="18"/>
  <c r="R125" i="18"/>
  <c r="S125" i="18"/>
  <c r="T125" i="18"/>
  <c r="U125" i="18"/>
  <c r="V125" i="18"/>
  <c r="W125" i="18"/>
  <c r="Y125" i="18"/>
  <c r="Z125" i="18"/>
  <c r="AA125" i="18"/>
  <c r="AC125" i="18"/>
  <c r="AD125" i="18"/>
  <c r="AE125" i="18"/>
  <c r="AF125" i="18"/>
  <c r="AG125" i="18"/>
  <c r="AH125" i="18"/>
  <c r="AI125" i="18"/>
  <c r="N127" i="18"/>
  <c r="Q127" i="18"/>
  <c r="R127" i="18"/>
  <c r="S127" i="18"/>
  <c r="T127" i="18"/>
  <c r="U127" i="18"/>
  <c r="V127" i="18"/>
  <c r="W127" i="18"/>
  <c r="X127" i="18" s="1"/>
  <c r="Y127" i="18"/>
  <c r="Z127" i="18"/>
  <c r="AA127" i="18"/>
  <c r="AC127" i="18"/>
  <c r="AD127" i="18"/>
  <c r="AE127" i="18"/>
  <c r="AF127" i="18"/>
  <c r="AG127" i="18"/>
  <c r="AH127" i="18"/>
  <c r="AI127" i="18"/>
  <c r="N128" i="18"/>
  <c r="Q128" i="18"/>
  <c r="R128" i="18"/>
  <c r="S128" i="18"/>
  <c r="T128" i="18"/>
  <c r="U128" i="18"/>
  <c r="V128" i="18"/>
  <c r="W128" i="18"/>
  <c r="Y128" i="18"/>
  <c r="Z128" i="18"/>
  <c r="AA128" i="18"/>
  <c r="AC128" i="18"/>
  <c r="AD128" i="18"/>
  <c r="AE128" i="18"/>
  <c r="AF128" i="18"/>
  <c r="AG128" i="18"/>
  <c r="AH128" i="18"/>
  <c r="AI128" i="18"/>
  <c r="N129" i="18"/>
  <c r="Q129" i="18"/>
  <c r="R129" i="18"/>
  <c r="S129" i="18"/>
  <c r="T129" i="18"/>
  <c r="U129" i="18"/>
  <c r="V129" i="18"/>
  <c r="W129" i="18"/>
  <c r="Y129" i="18"/>
  <c r="Z129" i="18"/>
  <c r="AA129" i="18"/>
  <c r="AC129" i="18"/>
  <c r="AD129" i="18"/>
  <c r="AE129" i="18"/>
  <c r="AF129" i="18"/>
  <c r="AG129" i="18"/>
  <c r="AH129" i="18"/>
  <c r="AI129" i="18"/>
  <c r="N130" i="18"/>
  <c r="Q130" i="18"/>
  <c r="R130" i="18"/>
  <c r="S130" i="18"/>
  <c r="T130" i="18"/>
  <c r="U130" i="18"/>
  <c r="V130" i="18"/>
  <c r="W130" i="18"/>
  <c r="Y130" i="18"/>
  <c r="Z130" i="18"/>
  <c r="AA130" i="18"/>
  <c r="AC130" i="18"/>
  <c r="AD130" i="18"/>
  <c r="AE130" i="18"/>
  <c r="AF130" i="18"/>
  <c r="AG130" i="18"/>
  <c r="AH130" i="18"/>
  <c r="AI130" i="18"/>
  <c r="N131" i="18"/>
  <c r="O131" i="18" s="1"/>
  <c r="L132" i="15" s="1"/>
  <c r="Q131" i="18"/>
  <c r="R131" i="18"/>
  <c r="S131" i="18"/>
  <c r="T131" i="18"/>
  <c r="U131" i="18"/>
  <c r="V131" i="18"/>
  <c r="W131" i="18"/>
  <c r="X131" i="18" s="1"/>
  <c r="Y131" i="18"/>
  <c r="Z131" i="18"/>
  <c r="AA131" i="18"/>
  <c r="AC131" i="18"/>
  <c r="AD131" i="18"/>
  <c r="AE131" i="18"/>
  <c r="AF131" i="18"/>
  <c r="AG131" i="18"/>
  <c r="AH131" i="18"/>
  <c r="AI131" i="18"/>
  <c r="N132" i="18"/>
  <c r="Q132" i="18"/>
  <c r="R132" i="18"/>
  <c r="S132" i="18"/>
  <c r="T132" i="18"/>
  <c r="U132" i="18"/>
  <c r="V132" i="18"/>
  <c r="W132" i="18"/>
  <c r="Y132" i="18"/>
  <c r="Z132" i="18"/>
  <c r="AA132" i="18"/>
  <c r="AC132" i="18"/>
  <c r="AD132" i="18"/>
  <c r="AE132" i="18"/>
  <c r="AF132" i="18"/>
  <c r="AG132" i="18"/>
  <c r="AH132" i="18"/>
  <c r="AI132" i="18"/>
  <c r="N133" i="18"/>
  <c r="Q133" i="18"/>
  <c r="R133" i="18"/>
  <c r="S133" i="18"/>
  <c r="T133" i="18"/>
  <c r="U133" i="18"/>
  <c r="V133" i="18"/>
  <c r="W133" i="18"/>
  <c r="Y133" i="18"/>
  <c r="Z133" i="18"/>
  <c r="AA133" i="18"/>
  <c r="AC133" i="18"/>
  <c r="AD133" i="18"/>
  <c r="AE133" i="18"/>
  <c r="AF133" i="18"/>
  <c r="AG133" i="18"/>
  <c r="AH133" i="18"/>
  <c r="AI133" i="18"/>
  <c r="N135" i="18"/>
  <c r="Q135" i="18"/>
  <c r="R135" i="18"/>
  <c r="S135" i="18"/>
  <c r="T135" i="18"/>
  <c r="U135" i="18"/>
  <c r="V135" i="18"/>
  <c r="W135" i="18"/>
  <c r="Y135" i="18"/>
  <c r="Z135" i="18"/>
  <c r="AA135" i="18"/>
  <c r="AC135" i="18"/>
  <c r="AD135" i="18"/>
  <c r="AE135" i="18"/>
  <c r="AF135" i="18"/>
  <c r="AG135" i="18"/>
  <c r="AH135" i="18"/>
  <c r="AI135" i="18"/>
  <c r="N136" i="18"/>
  <c r="Q136" i="18"/>
  <c r="R136" i="18"/>
  <c r="S136" i="18"/>
  <c r="T136" i="18"/>
  <c r="U136" i="18"/>
  <c r="V136" i="18"/>
  <c r="W136" i="18"/>
  <c r="Y136" i="18"/>
  <c r="Z136" i="18"/>
  <c r="AA136" i="18"/>
  <c r="AC136" i="18"/>
  <c r="AD136" i="18"/>
  <c r="AE136" i="18"/>
  <c r="AF136" i="18"/>
  <c r="AG136" i="18"/>
  <c r="AH136" i="18"/>
  <c r="AI136" i="18"/>
  <c r="N138" i="18"/>
  <c r="Q138" i="18"/>
  <c r="R138" i="18"/>
  <c r="S138" i="18"/>
  <c r="T138" i="18"/>
  <c r="U138" i="18"/>
  <c r="V138" i="18"/>
  <c r="W138" i="18"/>
  <c r="Y138" i="18"/>
  <c r="Z138" i="18"/>
  <c r="AA138" i="18"/>
  <c r="AC138" i="18"/>
  <c r="AD138" i="18"/>
  <c r="AE138" i="18"/>
  <c r="AF138" i="18"/>
  <c r="AG138" i="18"/>
  <c r="AH138" i="18"/>
  <c r="AI138" i="18"/>
  <c r="N139" i="18"/>
  <c r="Q139" i="18"/>
  <c r="R139" i="18"/>
  <c r="S139" i="18"/>
  <c r="T139" i="18"/>
  <c r="U139" i="18"/>
  <c r="V139" i="18"/>
  <c r="W139" i="18"/>
  <c r="Y139" i="18"/>
  <c r="Z139" i="18"/>
  <c r="AA139" i="18"/>
  <c r="AC139" i="18"/>
  <c r="AD139" i="18"/>
  <c r="AE139" i="18"/>
  <c r="AF139" i="18"/>
  <c r="AG139" i="18"/>
  <c r="AH139" i="18"/>
  <c r="AI139" i="18"/>
  <c r="N140" i="18"/>
  <c r="Q140" i="18"/>
  <c r="R140" i="18"/>
  <c r="S140" i="18"/>
  <c r="T140" i="18"/>
  <c r="U140" i="18"/>
  <c r="V140" i="18"/>
  <c r="W140" i="18"/>
  <c r="Y140" i="18"/>
  <c r="Z140" i="18"/>
  <c r="AA140" i="18"/>
  <c r="AC140" i="18"/>
  <c r="AD140" i="18"/>
  <c r="AE140" i="18"/>
  <c r="AF140" i="18"/>
  <c r="AG140" i="18"/>
  <c r="AH140" i="18"/>
  <c r="AI140" i="18"/>
  <c r="N141" i="18"/>
  <c r="Q141" i="18"/>
  <c r="R141" i="18"/>
  <c r="S141" i="18"/>
  <c r="T141" i="18"/>
  <c r="U141" i="18"/>
  <c r="V141" i="18"/>
  <c r="W141" i="18"/>
  <c r="Y141" i="18"/>
  <c r="Z141" i="18"/>
  <c r="AA141" i="18"/>
  <c r="AB141" i="18" s="1"/>
  <c r="AC141" i="18"/>
  <c r="AD141" i="18"/>
  <c r="AE141" i="18"/>
  <c r="AF141" i="18"/>
  <c r="AG141" i="18"/>
  <c r="AH141" i="18"/>
  <c r="AI141" i="18"/>
  <c r="N143" i="18"/>
  <c r="Q143" i="18"/>
  <c r="R143" i="18"/>
  <c r="S143" i="18"/>
  <c r="T143" i="18"/>
  <c r="U143" i="18"/>
  <c r="V143" i="18"/>
  <c r="W143" i="18"/>
  <c r="Y143" i="18"/>
  <c r="Z143" i="18"/>
  <c r="AA143" i="18"/>
  <c r="AC143" i="18"/>
  <c r="AD143" i="18"/>
  <c r="AE143" i="18"/>
  <c r="AF143" i="18"/>
  <c r="AG143" i="18"/>
  <c r="AH143" i="18"/>
  <c r="AI143" i="18"/>
  <c r="N144" i="18"/>
  <c r="Q144" i="18"/>
  <c r="R144" i="18"/>
  <c r="S144" i="18"/>
  <c r="T144" i="18"/>
  <c r="U144" i="18"/>
  <c r="V144" i="18"/>
  <c r="W144" i="18"/>
  <c r="Y144" i="18"/>
  <c r="Z144" i="18"/>
  <c r="AA144" i="18"/>
  <c r="AC144" i="18"/>
  <c r="AD144" i="18"/>
  <c r="AE144" i="18"/>
  <c r="AF144" i="18"/>
  <c r="AG144" i="18"/>
  <c r="AH144" i="18"/>
  <c r="AI144" i="18"/>
  <c r="N145" i="18"/>
  <c r="Q145" i="18"/>
  <c r="R145" i="18"/>
  <c r="S145" i="18"/>
  <c r="T145" i="18"/>
  <c r="U145" i="18"/>
  <c r="V145" i="18"/>
  <c r="W145" i="18"/>
  <c r="Y145" i="18"/>
  <c r="Z145" i="18"/>
  <c r="AA145" i="18"/>
  <c r="AC145" i="18"/>
  <c r="AD145" i="18"/>
  <c r="AE145" i="18"/>
  <c r="AF145" i="18"/>
  <c r="AG145" i="18"/>
  <c r="AH145" i="18"/>
  <c r="AI145" i="18"/>
  <c r="N146" i="18"/>
  <c r="Q146" i="18"/>
  <c r="R146" i="18"/>
  <c r="S146" i="18"/>
  <c r="T146" i="18"/>
  <c r="U146" i="18"/>
  <c r="V146" i="18"/>
  <c r="W146" i="18"/>
  <c r="Y146" i="18"/>
  <c r="Z146" i="18"/>
  <c r="AA146" i="18"/>
  <c r="AC146" i="18"/>
  <c r="AD146" i="18"/>
  <c r="AE146" i="18"/>
  <c r="AF146" i="18"/>
  <c r="AG146" i="18"/>
  <c r="AH146" i="18"/>
  <c r="AI146" i="18"/>
  <c r="N147" i="18"/>
  <c r="Q147" i="18"/>
  <c r="R147" i="18"/>
  <c r="S147" i="18"/>
  <c r="T147" i="18"/>
  <c r="U147" i="18"/>
  <c r="V147" i="18"/>
  <c r="W147" i="18"/>
  <c r="Y147" i="18"/>
  <c r="Z147" i="18"/>
  <c r="AA147" i="18"/>
  <c r="AC147" i="18"/>
  <c r="AD147" i="18"/>
  <c r="AE147" i="18"/>
  <c r="AF147" i="18"/>
  <c r="AG147" i="18"/>
  <c r="AH147" i="18"/>
  <c r="AI147" i="18"/>
  <c r="N148" i="18"/>
  <c r="Q148" i="18"/>
  <c r="R148" i="18"/>
  <c r="S148" i="18"/>
  <c r="T148" i="18"/>
  <c r="U148" i="18"/>
  <c r="V148" i="18"/>
  <c r="W148" i="18"/>
  <c r="Y148" i="18"/>
  <c r="Z148" i="18"/>
  <c r="AA148" i="18"/>
  <c r="AC148" i="18"/>
  <c r="AD148" i="18"/>
  <c r="AE148" i="18"/>
  <c r="AF148" i="18"/>
  <c r="AG148" i="18"/>
  <c r="AH148" i="18"/>
  <c r="AI148" i="18"/>
  <c r="N149" i="18"/>
  <c r="Q149" i="18"/>
  <c r="R149" i="18"/>
  <c r="S149" i="18"/>
  <c r="T149" i="18"/>
  <c r="U149" i="18"/>
  <c r="V149" i="18"/>
  <c r="W149" i="18"/>
  <c r="Y149" i="18"/>
  <c r="Z149" i="18"/>
  <c r="AA149" i="18"/>
  <c r="AC149" i="18"/>
  <c r="AD149" i="18"/>
  <c r="AE149" i="18"/>
  <c r="AF149" i="18"/>
  <c r="AG149" i="18"/>
  <c r="AH149" i="18"/>
  <c r="AI149" i="18"/>
  <c r="N150" i="18"/>
  <c r="Q150" i="18"/>
  <c r="R150" i="18"/>
  <c r="S150" i="18"/>
  <c r="T150" i="18"/>
  <c r="U150" i="18"/>
  <c r="V150" i="18"/>
  <c r="W150" i="18"/>
  <c r="Y150" i="18"/>
  <c r="Z150" i="18"/>
  <c r="AA150" i="18"/>
  <c r="AC150" i="18"/>
  <c r="AD150" i="18"/>
  <c r="AE150" i="18"/>
  <c r="AF150" i="18"/>
  <c r="AG150" i="18"/>
  <c r="AH150" i="18"/>
  <c r="AI150" i="18"/>
  <c r="Q154" i="18"/>
  <c r="R154" i="18"/>
  <c r="S154" i="18"/>
  <c r="T154" i="18"/>
  <c r="U154" i="18"/>
  <c r="V154" i="18"/>
  <c r="W154" i="18"/>
  <c r="Y154" i="18"/>
  <c r="Z154" i="18"/>
  <c r="AA154" i="18"/>
  <c r="AC154" i="18"/>
  <c r="AD154" i="18"/>
  <c r="AE154" i="18"/>
  <c r="AF154" i="18"/>
  <c r="AG154" i="18"/>
  <c r="AH154" i="18"/>
  <c r="AI154" i="18"/>
  <c r="Q155" i="18"/>
  <c r="R155" i="18"/>
  <c r="S155" i="18"/>
  <c r="T155" i="18"/>
  <c r="U155" i="18"/>
  <c r="V155" i="18"/>
  <c r="W155" i="18"/>
  <c r="Y155" i="18"/>
  <c r="Z155" i="18"/>
  <c r="AA155" i="18"/>
  <c r="AC155" i="18"/>
  <c r="AD155" i="18"/>
  <c r="AE155" i="18"/>
  <c r="AF155" i="18"/>
  <c r="AG155" i="18"/>
  <c r="AH155" i="18"/>
  <c r="AI155" i="18"/>
  <c r="Q156" i="18"/>
  <c r="R156" i="18"/>
  <c r="S156" i="18"/>
  <c r="T156" i="18"/>
  <c r="U156" i="18"/>
  <c r="V156" i="18"/>
  <c r="W156" i="18"/>
  <c r="Y156" i="18"/>
  <c r="Z156" i="18"/>
  <c r="AA156" i="18"/>
  <c r="AC156" i="18"/>
  <c r="AD156" i="18"/>
  <c r="AE156" i="18"/>
  <c r="AF156" i="18"/>
  <c r="AG156" i="18"/>
  <c r="AH156" i="18"/>
  <c r="AI156" i="18"/>
  <c r="Q157" i="18"/>
  <c r="R157" i="18"/>
  <c r="S157" i="18"/>
  <c r="T157" i="18"/>
  <c r="U157" i="18"/>
  <c r="V157" i="18"/>
  <c r="W157" i="18"/>
  <c r="Y157" i="18"/>
  <c r="Z157" i="18"/>
  <c r="AA157" i="18"/>
  <c r="AC157" i="18"/>
  <c r="AD157" i="18"/>
  <c r="AE157" i="18"/>
  <c r="AF157" i="18"/>
  <c r="AG157" i="18"/>
  <c r="AH157" i="18"/>
  <c r="AI157" i="18"/>
  <c r="K161" i="18"/>
  <c r="O161" i="18" s="1"/>
  <c r="L164" i="15" s="1"/>
  <c r="Q161" i="18"/>
  <c r="R161" i="18"/>
  <c r="S161" i="18"/>
  <c r="T161" i="18"/>
  <c r="U161" i="18"/>
  <c r="V161" i="18"/>
  <c r="W161" i="18"/>
  <c r="Y161" i="18"/>
  <c r="Z161" i="18"/>
  <c r="AA161" i="18"/>
  <c r="AC161" i="18"/>
  <c r="AD161" i="18"/>
  <c r="AE161" i="18"/>
  <c r="AF161" i="18"/>
  <c r="AG161" i="18"/>
  <c r="AH161" i="18"/>
  <c r="AI161" i="18"/>
  <c r="Z165" i="18"/>
  <c r="AA165" i="18"/>
  <c r="AC165" i="18"/>
  <c r="AD165" i="18"/>
  <c r="AL165" i="18"/>
  <c r="L167" i="18"/>
  <c r="M167" i="18"/>
  <c r="N167" i="18"/>
  <c r="O167" i="18" s="1"/>
  <c r="L171" i="15" s="1"/>
  <c r="Q167" i="18"/>
  <c r="R167" i="18"/>
  <c r="S167" i="18"/>
  <c r="T167" i="18"/>
  <c r="U167" i="18"/>
  <c r="V167" i="18"/>
  <c r="W167" i="18"/>
  <c r="Y167" i="18"/>
  <c r="AB167" i="18" s="1"/>
  <c r="AC167" i="18"/>
  <c r="AD167" i="18"/>
  <c r="AE167" i="18"/>
  <c r="AF167" i="18"/>
  <c r="AG167" i="18"/>
  <c r="AH167" i="18"/>
  <c r="AI167" i="18"/>
  <c r="L168" i="18"/>
  <c r="M168" i="18"/>
  <c r="N168" i="18"/>
  <c r="Q168" i="18"/>
  <c r="R168" i="18"/>
  <c r="S168" i="18"/>
  <c r="T168" i="18"/>
  <c r="U168" i="18"/>
  <c r="V168" i="18"/>
  <c r="W168" i="18"/>
  <c r="Y168" i="18"/>
  <c r="AB168" i="18" s="1"/>
  <c r="AC168" i="18"/>
  <c r="AD168" i="18"/>
  <c r="AE168" i="18"/>
  <c r="AF168" i="18"/>
  <c r="AG168" i="18"/>
  <c r="AH168" i="18"/>
  <c r="AI168" i="18"/>
  <c r="L170" i="18"/>
  <c r="M170" i="18"/>
  <c r="N170" i="18"/>
  <c r="Q170" i="18"/>
  <c r="S170" i="18"/>
  <c r="T170" i="18"/>
  <c r="U170" i="18"/>
  <c r="V170" i="18"/>
  <c r="W170" i="18"/>
  <c r="Y170" i="18"/>
  <c r="AB170" i="18" s="1"/>
  <c r="AC170" i="18"/>
  <c r="AD170" i="18"/>
  <c r="AE170" i="18"/>
  <c r="AF170" i="18"/>
  <c r="AG170" i="18"/>
  <c r="AH170" i="18"/>
  <c r="AI170" i="18"/>
  <c r="L171" i="18"/>
  <c r="M171" i="18"/>
  <c r="N171" i="18"/>
  <c r="Q171" i="18"/>
  <c r="S171" i="18"/>
  <c r="T171" i="18"/>
  <c r="U171" i="18"/>
  <c r="V171" i="18"/>
  <c r="W171" i="18"/>
  <c r="Y171" i="18"/>
  <c r="AB171" i="18" s="1"/>
  <c r="AC171" i="18"/>
  <c r="AD171" i="18"/>
  <c r="AE171" i="18"/>
  <c r="AF171" i="18"/>
  <c r="AG171" i="18"/>
  <c r="AH171" i="18"/>
  <c r="AI171" i="18"/>
  <c r="L172" i="18"/>
  <c r="M172" i="18"/>
  <c r="N172" i="18"/>
  <c r="Q172" i="18"/>
  <c r="S172" i="18"/>
  <c r="T172" i="18"/>
  <c r="U172" i="18"/>
  <c r="V172" i="18"/>
  <c r="W172" i="18"/>
  <c r="Y172" i="18"/>
  <c r="AB172" i="18" s="1"/>
  <c r="AC172" i="18"/>
  <c r="AD172" i="18"/>
  <c r="AE172" i="18"/>
  <c r="AF172" i="18"/>
  <c r="AG172" i="18"/>
  <c r="AH172" i="18"/>
  <c r="AI172" i="18"/>
  <c r="L173" i="18"/>
  <c r="M173" i="18"/>
  <c r="N173" i="18"/>
  <c r="Q173" i="18"/>
  <c r="S173" i="18"/>
  <c r="T173" i="18"/>
  <c r="U173" i="18"/>
  <c r="V173" i="18"/>
  <c r="W173" i="18"/>
  <c r="Y173" i="18"/>
  <c r="AC173" i="18"/>
  <c r="AD173" i="18"/>
  <c r="AE173" i="18"/>
  <c r="AF173" i="18"/>
  <c r="AG173" i="18"/>
  <c r="AH173" i="18"/>
  <c r="AI173" i="18"/>
  <c r="L174" i="18"/>
  <c r="M174" i="18"/>
  <c r="N174" i="18"/>
  <c r="Q174" i="18"/>
  <c r="S174" i="18"/>
  <c r="T174" i="18"/>
  <c r="U174" i="18"/>
  <c r="V174" i="18"/>
  <c r="W174" i="18"/>
  <c r="Y174" i="18"/>
  <c r="AC174" i="18"/>
  <c r="AD174" i="18"/>
  <c r="AE174" i="18"/>
  <c r="AF174" i="18"/>
  <c r="AG174" i="18"/>
  <c r="AH174" i="18"/>
  <c r="AI174" i="18"/>
  <c r="L175" i="18"/>
  <c r="M175" i="18"/>
  <c r="N175" i="18"/>
  <c r="Q175" i="18"/>
  <c r="S175" i="18"/>
  <c r="T175" i="18"/>
  <c r="U175" i="18"/>
  <c r="V175" i="18"/>
  <c r="W175" i="18"/>
  <c r="Y175" i="18"/>
  <c r="AB175" i="18" s="1"/>
  <c r="AC175" i="18"/>
  <c r="AD175" i="18"/>
  <c r="AE175" i="18"/>
  <c r="AF175" i="18"/>
  <c r="AG175" i="18"/>
  <c r="AH175" i="18"/>
  <c r="AI175" i="18"/>
  <c r="L176" i="18"/>
  <c r="M176" i="18"/>
  <c r="N176" i="18"/>
  <c r="Q176" i="18"/>
  <c r="S176" i="18"/>
  <c r="T176" i="18"/>
  <c r="U176" i="18"/>
  <c r="V176" i="18"/>
  <c r="W176" i="18"/>
  <c r="Y176" i="18"/>
  <c r="AB176" i="18" s="1"/>
  <c r="AC176" i="18"/>
  <c r="AD176" i="18"/>
  <c r="AE176" i="18"/>
  <c r="AF176" i="18"/>
  <c r="AG176" i="18"/>
  <c r="AH176" i="18"/>
  <c r="AI176" i="18"/>
  <c r="L178" i="18"/>
  <c r="M178" i="18"/>
  <c r="N178" i="18"/>
  <c r="Q178" i="18"/>
  <c r="R178" i="18"/>
  <c r="S178" i="18"/>
  <c r="T178" i="18"/>
  <c r="U178" i="18"/>
  <c r="V178" i="18"/>
  <c r="W178" i="18"/>
  <c r="Y178" i="18"/>
  <c r="AB178" i="18" s="1"/>
  <c r="AC178" i="18"/>
  <c r="AD178" i="18"/>
  <c r="AE178" i="18"/>
  <c r="AF178" i="18"/>
  <c r="AG178" i="18"/>
  <c r="AH178" i="18"/>
  <c r="AI178" i="18"/>
  <c r="L179" i="18"/>
  <c r="M179" i="18"/>
  <c r="N179" i="18"/>
  <c r="Q179" i="18"/>
  <c r="R179" i="18"/>
  <c r="S179" i="18"/>
  <c r="T179" i="18"/>
  <c r="U179" i="18"/>
  <c r="V179" i="18"/>
  <c r="W179" i="18"/>
  <c r="Y179" i="18"/>
  <c r="AB179" i="18" s="1"/>
  <c r="AC179" i="18"/>
  <c r="AD179" i="18"/>
  <c r="AE179" i="18"/>
  <c r="AF179" i="18"/>
  <c r="AG179" i="18"/>
  <c r="AH179" i="18"/>
  <c r="AI179" i="18"/>
  <c r="L181" i="18"/>
  <c r="M181" i="18"/>
  <c r="N181" i="18"/>
  <c r="Q181" i="18"/>
  <c r="R181" i="18"/>
  <c r="S181" i="18"/>
  <c r="T181" i="18"/>
  <c r="U181" i="18"/>
  <c r="V181" i="18"/>
  <c r="W181" i="18"/>
  <c r="Y181" i="18"/>
  <c r="AB181" i="18" s="1"/>
  <c r="AC181" i="18"/>
  <c r="AD181" i="18"/>
  <c r="AE181" i="18"/>
  <c r="AF181" i="18"/>
  <c r="AG181" i="18"/>
  <c r="AH181" i="18"/>
  <c r="AI181" i="18"/>
  <c r="AC183" i="18"/>
  <c r="AD183" i="18"/>
  <c r="AD163" i="18" s="1"/>
  <c r="AL183" i="18"/>
  <c r="L185" i="18"/>
  <c r="M185" i="18"/>
  <c r="N185" i="18"/>
  <c r="Q185" i="18"/>
  <c r="R185" i="18"/>
  <c r="S185" i="18"/>
  <c r="T185" i="18"/>
  <c r="U185" i="18"/>
  <c r="V185" i="18"/>
  <c r="W185" i="18"/>
  <c r="X185" i="18" s="1"/>
  <c r="Y185" i="18"/>
  <c r="AB185" i="18" s="1"/>
  <c r="AC185" i="18"/>
  <c r="AD185" i="18"/>
  <c r="AE185" i="18"/>
  <c r="AF185" i="18"/>
  <c r="AG185" i="18"/>
  <c r="AH185" i="18"/>
  <c r="AI185" i="18"/>
  <c r="L186" i="18"/>
  <c r="M186" i="18"/>
  <c r="N186" i="18"/>
  <c r="Q186" i="18"/>
  <c r="R186" i="18"/>
  <c r="S186" i="18"/>
  <c r="T186" i="18"/>
  <c r="U186" i="18"/>
  <c r="V186" i="18"/>
  <c r="W186" i="18"/>
  <c r="Y186" i="18"/>
  <c r="AB186" i="18" s="1"/>
  <c r="AC186" i="18"/>
  <c r="AD186" i="18"/>
  <c r="AE186" i="18"/>
  <c r="AF186" i="18"/>
  <c r="AG186" i="18"/>
  <c r="AH186" i="18"/>
  <c r="AI186" i="18"/>
  <c r="K188" i="18"/>
  <c r="L192" i="15"/>
  <c r="L188" i="18"/>
  <c r="M188" i="18"/>
  <c r="N188" i="18"/>
  <c r="Q188" i="18"/>
  <c r="R188" i="18"/>
  <c r="S188" i="18"/>
  <c r="T188" i="18"/>
  <c r="U188" i="18"/>
  <c r="V188" i="18"/>
  <c r="W188" i="18"/>
  <c r="Y188" i="18"/>
  <c r="AC188" i="18"/>
  <c r="AD188" i="18"/>
  <c r="AE188" i="18"/>
  <c r="AF188" i="18"/>
  <c r="AG188" i="18"/>
  <c r="AH188" i="18"/>
  <c r="AI188" i="18"/>
  <c r="M190" i="18"/>
  <c r="N190" i="18"/>
  <c r="Q190" i="18"/>
  <c r="R190" i="18"/>
  <c r="S190" i="18"/>
  <c r="T190" i="18"/>
  <c r="U190" i="18"/>
  <c r="V190" i="18"/>
  <c r="W190" i="18"/>
  <c r="Y190" i="18"/>
  <c r="Z190" i="18"/>
  <c r="AA190" i="18"/>
  <c r="AC190" i="18"/>
  <c r="AD190" i="18"/>
  <c r="AE190" i="18"/>
  <c r="AF190" i="18"/>
  <c r="AG190" i="18"/>
  <c r="AH190" i="18"/>
  <c r="AI190" i="18"/>
  <c r="K191" i="18"/>
  <c r="L191" i="18"/>
  <c r="M191" i="18"/>
  <c r="N191" i="18"/>
  <c r="Q191" i="18"/>
  <c r="Q183" i="18" s="1"/>
  <c r="R191" i="18"/>
  <c r="S191" i="18"/>
  <c r="T191" i="18"/>
  <c r="U191" i="18"/>
  <c r="V191" i="18"/>
  <c r="W191" i="18"/>
  <c r="Y191" i="18"/>
  <c r="Z191" i="18"/>
  <c r="AA191" i="18"/>
  <c r="AC191" i="18"/>
  <c r="AD191" i="18"/>
  <c r="AE191" i="18"/>
  <c r="AF191" i="18"/>
  <c r="AG191" i="18"/>
  <c r="AH191" i="18"/>
  <c r="AI191" i="18"/>
  <c r="AL195" i="18"/>
  <c r="L198" i="18"/>
  <c r="L197" i="18" s="1"/>
  <c r="M198" i="18"/>
  <c r="M197" i="18" s="1"/>
  <c r="Q198" i="18"/>
  <c r="Q197" i="18" s="1"/>
  <c r="R198" i="18"/>
  <c r="R197" i="18" s="1"/>
  <c r="S198" i="18"/>
  <c r="T198" i="18"/>
  <c r="T197" i="18" s="1"/>
  <c r="U198" i="18"/>
  <c r="U197" i="18" s="1"/>
  <c r="V198" i="18"/>
  <c r="V197" i="18" s="1"/>
  <c r="W198" i="18"/>
  <c r="W197" i="18" s="1"/>
  <c r="Y198" i="18"/>
  <c r="Y197" i="18" s="1"/>
  <c r="Z198" i="18"/>
  <c r="Z197" i="18" s="1"/>
  <c r="AA198" i="18"/>
  <c r="AA197" i="18" s="1"/>
  <c r="AB198" i="18"/>
  <c r="AB197" i="18" s="1"/>
  <c r="AC198" i="18"/>
  <c r="AD198" i="18"/>
  <c r="AD197" i="18" s="1"/>
  <c r="AE198" i="18"/>
  <c r="AF198" i="18"/>
  <c r="AF197" i="18" s="1"/>
  <c r="AG198" i="18"/>
  <c r="AG197" i="18" s="1"/>
  <c r="AH198" i="18"/>
  <c r="AH197" i="18" s="1"/>
  <c r="AI198" i="18"/>
  <c r="AI197" i="18" s="1"/>
  <c r="L200" i="18"/>
  <c r="M200" i="18"/>
  <c r="Q200" i="18"/>
  <c r="R200" i="18"/>
  <c r="S200" i="18"/>
  <c r="T200" i="18"/>
  <c r="U200" i="18"/>
  <c r="V200" i="18"/>
  <c r="W200" i="18"/>
  <c r="Y200" i="18"/>
  <c r="Z200" i="18"/>
  <c r="AA200" i="18"/>
  <c r="AC200" i="18"/>
  <c r="AD200" i="18"/>
  <c r="AE200" i="18"/>
  <c r="AF200" i="18"/>
  <c r="AG200" i="18"/>
  <c r="AH200" i="18"/>
  <c r="AI200" i="18"/>
  <c r="L201" i="18"/>
  <c r="M201" i="18"/>
  <c r="Q201" i="18"/>
  <c r="R201" i="18"/>
  <c r="S201" i="18"/>
  <c r="T201" i="18"/>
  <c r="U201" i="18"/>
  <c r="V201" i="18"/>
  <c r="W201" i="18"/>
  <c r="Y201" i="18"/>
  <c r="Z201" i="18"/>
  <c r="AA201" i="18"/>
  <c r="AC201" i="18"/>
  <c r="AD201" i="18"/>
  <c r="AE201" i="18"/>
  <c r="AF201" i="18"/>
  <c r="AG201" i="18"/>
  <c r="AH201" i="18"/>
  <c r="AI201" i="18"/>
  <c r="L202" i="18"/>
  <c r="M202" i="18"/>
  <c r="Q202" i="18"/>
  <c r="R202" i="18"/>
  <c r="S202" i="18"/>
  <c r="S199" i="18" s="1"/>
  <c r="T202" i="18"/>
  <c r="U202" i="18"/>
  <c r="V202" i="18"/>
  <c r="W202" i="18"/>
  <c r="W199" i="18" s="1"/>
  <c r="Y202" i="18"/>
  <c r="Z202" i="18"/>
  <c r="AA202" i="18"/>
  <c r="AC202" i="18"/>
  <c r="AD202" i="18"/>
  <c r="AE202" i="18"/>
  <c r="AF202" i="18"/>
  <c r="AG202" i="18"/>
  <c r="AH202" i="18"/>
  <c r="AI202" i="18"/>
  <c r="L205" i="18"/>
  <c r="L204" i="18" s="1"/>
  <c r="M205" i="18"/>
  <c r="M204" i="18" s="1"/>
  <c r="Q205" i="18"/>
  <c r="R205" i="18"/>
  <c r="R204" i="18"/>
  <c r="S205" i="18"/>
  <c r="S204" i="18" s="1"/>
  <c r="T205" i="18"/>
  <c r="T204" i="18" s="1"/>
  <c r="U205" i="18"/>
  <c r="V205" i="18"/>
  <c r="V204" i="18" s="1"/>
  <c r="W205" i="18"/>
  <c r="W204" i="18" s="1"/>
  <c r="Y205" i="18"/>
  <c r="Y204" i="18" s="1"/>
  <c r="Z205" i="18"/>
  <c r="Z204" i="18" s="1"/>
  <c r="AA205" i="18"/>
  <c r="AA204" i="18" s="1"/>
  <c r="AC205" i="18"/>
  <c r="AD205" i="18"/>
  <c r="AD204" i="18" s="1"/>
  <c r="AE205" i="18"/>
  <c r="AE204" i="18" s="1"/>
  <c r="AF205" i="18"/>
  <c r="AF204" i="18" s="1"/>
  <c r="AG205" i="18"/>
  <c r="AG204" i="18" s="1"/>
  <c r="AH205" i="18"/>
  <c r="AH204" i="18" s="1"/>
  <c r="AI205" i="18"/>
  <c r="AI204" i="18" s="1"/>
  <c r="L207" i="18"/>
  <c r="M207" i="18"/>
  <c r="Q207" i="18"/>
  <c r="R207" i="18"/>
  <c r="S207" i="18"/>
  <c r="T207" i="18"/>
  <c r="U207" i="18"/>
  <c r="V207" i="18"/>
  <c r="W207" i="18"/>
  <c r="Y207" i="18"/>
  <c r="Z207" i="18"/>
  <c r="AA207" i="18"/>
  <c r="AC207" i="18"/>
  <c r="AD207" i="18"/>
  <c r="AE207" i="18"/>
  <c r="AF207" i="18"/>
  <c r="AG207" i="18"/>
  <c r="AH207" i="18"/>
  <c r="AI207" i="18"/>
  <c r="K209" i="18"/>
  <c r="N209" i="18"/>
  <c r="K210" i="18"/>
  <c r="L210" i="18"/>
  <c r="M210" i="18"/>
  <c r="N210" i="18"/>
  <c r="Q210" i="18"/>
  <c r="R210" i="18"/>
  <c r="S210" i="18"/>
  <c r="T210" i="18"/>
  <c r="U210" i="18"/>
  <c r="V210" i="18"/>
  <c r="W210" i="18"/>
  <c r="Y210" i="18"/>
  <c r="Z210" i="18"/>
  <c r="AA210" i="18"/>
  <c r="AC210" i="18"/>
  <c r="AD210" i="18"/>
  <c r="AE210" i="18"/>
  <c r="AF210" i="18"/>
  <c r="AG210" i="18"/>
  <c r="AH210" i="18"/>
  <c r="AI210" i="18"/>
  <c r="K211" i="18"/>
  <c r="L211" i="18"/>
  <c r="M211" i="18"/>
  <c r="N211" i="18"/>
  <c r="Q211" i="18"/>
  <c r="R211" i="18"/>
  <c r="S211" i="18"/>
  <c r="T211" i="18"/>
  <c r="U211" i="18"/>
  <c r="V211" i="18"/>
  <c r="W211" i="18"/>
  <c r="Y211" i="18"/>
  <c r="Z211" i="18"/>
  <c r="AA211" i="18"/>
  <c r="AC211" i="18"/>
  <c r="AD211" i="18"/>
  <c r="AE211" i="18"/>
  <c r="AF211" i="18"/>
  <c r="AG211" i="18"/>
  <c r="AH211" i="18"/>
  <c r="AI211" i="18"/>
  <c r="L212" i="18"/>
  <c r="M212" i="18"/>
  <c r="N212" i="18"/>
  <c r="Q212" i="18"/>
  <c r="R212" i="18"/>
  <c r="S212" i="18"/>
  <c r="T212" i="18"/>
  <c r="U212" i="18"/>
  <c r="V212" i="18"/>
  <c r="W212" i="18"/>
  <c r="Y212" i="18"/>
  <c r="Z212" i="18"/>
  <c r="AA212" i="18"/>
  <c r="AC212" i="18"/>
  <c r="AD212" i="18"/>
  <c r="AE212" i="18"/>
  <c r="AF212" i="18"/>
  <c r="AG212" i="18"/>
  <c r="AH212" i="18"/>
  <c r="AI212" i="18"/>
  <c r="L213" i="18"/>
  <c r="M213" i="18"/>
  <c r="N213" i="18"/>
  <c r="Q213" i="18"/>
  <c r="R213" i="18"/>
  <c r="S213" i="18"/>
  <c r="T213" i="18"/>
  <c r="U213" i="18"/>
  <c r="V213" i="18"/>
  <c r="W213" i="18"/>
  <c r="Y213" i="18"/>
  <c r="Z213" i="18"/>
  <c r="AA213" i="18"/>
  <c r="AC213" i="18"/>
  <c r="AD213" i="18"/>
  <c r="AE213" i="18"/>
  <c r="AF213" i="18"/>
  <c r="AG213" i="18"/>
  <c r="AH213" i="18"/>
  <c r="AI213" i="18"/>
  <c r="L214" i="18"/>
  <c r="M214" i="18"/>
  <c r="N214" i="18"/>
  <c r="Q214" i="18"/>
  <c r="R214" i="18"/>
  <c r="S214" i="18"/>
  <c r="T214" i="18"/>
  <c r="U214" i="18"/>
  <c r="V214" i="18"/>
  <c r="W214" i="18"/>
  <c r="Y214" i="18"/>
  <c r="Z214" i="18"/>
  <c r="AA214" i="18"/>
  <c r="AC214" i="18"/>
  <c r="AD214" i="18"/>
  <c r="AE214" i="18"/>
  <c r="AF214" i="18"/>
  <c r="AG214" i="18"/>
  <c r="AH214" i="18"/>
  <c r="AI214" i="18"/>
  <c r="L215" i="18"/>
  <c r="M215" i="18"/>
  <c r="N215" i="18"/>
  <c r="Q215" i="18"/>
  <c r="R215" i="18"/>
  <c r="S215" i="18"/>
  <c r="T215" i="18"/>
  <c r="U215" i="18"/>
  <c r="V215" i="18"/>
  <c r="W215" i="18"/>
  <c r="Y215" i="18"/>
  <c r="Z215" i="18"/>
  <c r="AA215" i="18"/>
  <c r="AC215" i="18"/>
  <c r="AD215" i="18"/>
  <c r="AE215" i="18"/>
  <c r="AF215" i="18"/>
  <c r="AG215" i="18"/>
  <c r="AH215" i="18"/>
  <c r="AI215" i="18"/>
  <c r="L216" i="18"/>
  <c r="M216" i="18"/>
  <c r="N216" i="18"/>
  <c r="Q216" i="18"/>
  <c r="R216" i="18"/>
  <c r="S216" i="18"/>
  <c r="T216" i="18"/>
  <c r="U216" i="18"/>
  <c r="V216" i="18"/>
  <c r="W216" i="18"/>
  <c r="Y216" i="18"/>
  <c r="Z216" i="18"/>
  <c r="AA216" i="18"/>
  <c r="AC216" i="18"/>
  <c r="AD216" i="18"/>
  <c r="AE216" i="18"/>
  <c r="AF216" i="18"/>
  <c r="AG216" i="18"/>
  <c r="AH216" i="18"/>
  <c r="AI216" i="18"/>
  <c r="L218" i="18"/>
  <c r="M218" i="18"/>
  <c r="N218" i="18"/>
  <c r="Q218" i="18"/>
  <c r="R218" i="18"/>
  <c r="S218" i="18"/>
  <c r="T218" i="18"/>
  <c r="U218" i="18"/>
  <c r="V218" i="18"/>
  <c r="W218" i="18"/>
  <c r="Y218" i="18"/>
  <c r="Z218" i="18"/>
  <c r="AA218" i="18"/>
  <c r="AC218" i="18"/>
  <c r="AD218" i="18"/>
  <c r="AE218" i="18"/>
  <c r="AF218" i="18"/>
  <c r="AG218" i="18"/>
  <c r="AH218" i="18"/>
  <c r="AI218" i="18"/>
  <c r="L219" i="18"/>
  <c r="M219" i="18"/>
  <c r="N219" i="18"/>
  <c r="Q219" i="18"/>
  <c r="R219" i="18"/>
  <c r="S219" i="18"/>
  <c r="T219" i="18"/>
  <c r="U219" i="18"/>
  <c r="V219" i="18"/>
  <c r="W219" i="18"/>
  <c r="Y219" i="18"/>
  <c r="Z219" i="18"/>
  <c r="AA219" i="18"/>
  <c r="AC219" i="18"/>
  <c r="AD219" i="18"/>
  <c r="AE219" i="18"/>
  <c r="AF219" i="18"/>
  <c r="AG219" i="18"/>
  <c r="AH219" i="18"/>
  <c r="AI219" i="18"/>
  <c r="L220" i="18"/>
  <c r="M220" i="18"/>
  <c r="N220" i="18"/>
  <c r="Q220" i="18"/>
  <c r="R220" i="18"/>
  <c r="S220" i="18"/>
  <c r="T220" i="18"/>
  <c r="U220" i="18"/>
  <c r="V220" i="18"/>
  <c r="W220" i="18"/>
  <c r="Y220" i="18"/>
  <c r="Z220" i="18"/>
  <c r="AA220" i="18"/>
  <c r="AC220" i="18"/>
  <c r="AD220" i="18"/>
  <c r="AE220" i="18"/>
  <c r="AF220" i="18"/>
  <c r="AG220" i="18"/>
  <c r="AH220" i="18"/>
  <c r="AI220" i="18"/>
  <c r="M221" i="18"/>
  <c r="N221" i="18"/>
  <c r="Q221" i="18"/>
  <c r="R221" i="18"/>
  <c r="S221" i="18"/>
  <c r="T221" i="18"/>
  <c r="U221" i="18"/>
  <c r="V221" i="18"/>
  <c r="W221" i="18"/>
  <c r="Y221" i="18"/>
  <c r="Z221" i="18"/>
  <c r="AA221" i="18"/>
  <c r="AC221" i="18"/>
  <c r="AD221" i="18"/>
  <c r="AE221" i="18"/>
  <c r="AF221" i="18"/>
  <c r="AG221" i="18"/>
  <c r="AH221" i="18"/>
  <c r="AI221" i="18"/>
  <c r="L225" i="18"/>
  <c r="M225" i="18"/>
  <c r="N225" i="18"/>
  <c r="Q225" i="18"/>
  <c r="R225" i="18"/>
  <c r="S225" i="18"/>
  <c r="T225" i="18"/>
  <c r="U225" i="18"/>
  <c r="V225" i="18"/>
  <c r="W225" i="18"/>
  <c r="Y225" i="18"/>
  <c r="Z225" i="18"/>
  <c r="AA225" i="18"/>
  <c r="AC225" i="18"/>
  <c r="AD225" i="18"/>
  <c r="AE225" i="18"/>
  <c r="AF225" i="18"/>
  <c r="AG225" i="18"/>
  <c r="AH225" i="18"/>
  <c r="AI225" i="18"/>
  <c r="L226" i="18"/>
  <c r="M226" i="18"/>
  <c r="N226" i="18"/>
  <c r="Q226" i="18"/>
  <c r="R226" i="18"/>
  <c r="S226" i="18"/>
  <c r="T226" i="18"/>
  <c r="U226" i="18"/>
  <c r="V226" i="18"/>
  <c r="W226" i="18"/>
  <c r="Y226" i="18"/>
  <c r="Z226" i="18"/>
  <c r="AA226" i="18"/>
  <c r="AC226" i="18"/>
  <c r="AD226" i="18"/>
  <c r="AE226" i="18"/>
  <c r="AF226" i="18"/>
  <c r="AG226" i="18"/>
  <c r="AH226" i="18"/>
  <c r="AI226" i="18"/>
  <c r="K227" i="18"/>
  <c r="L227" i="18"/>
  <c r="M227" i="18"/>
  <c r="N227" i="18"/>
  <c r="Q227" i="18"/>
  <c r="R227" i="18"/>
  <c r="S227" i="18"/>
  <c r="T227" i="18"/>
  <c r="U227" i="18"/>
  <c r="V227" i="18"/>
  <c r="W227" i="18"/>
  <c r="Y227" i="18"/>
  <c r="Z227" i="18"/>
  <c r="AA227" i="18"/>
  <c r="AC227" i="18"/>
  <c r="AD227" i="18"/>
  <c r="AE227" i="18"/>
  <c r="AF227" i="18"/>
  <c r="AG227" i="18"/>
  <c r="AH227" i="18"/>
  <c r="AI227" i="18"/>
  <c r="L228" i="18"/>
  <c r="M228" i="18"/>
  <c r="N228" i="18"/>
  <c r="Q228" i="18"/>
  <c r="R228" i="18"/>
  <c r="S228" i="18"/>
  <c r="T228" i="18"/>
  <c r="U228" i="18"/>
  <c r="V228" i="18"/>
  <c r="W228" i="18"/>
  <c r="Y228" i="18"/>
  <c r="Z228" i="18"/>
  <c r="AA228" i="18"/>
  <c r="AC228" i="18"/>
  <c r="AD228" i="18"/>
  <c r="AE228" i="18"/>
  <c r="AF228" i="18"/>
  <c r="AG228" i="18"/>
  <c r="AH228" i="18"/>
  <c r="AI228" i="18"/>
  <c r="L230" i="18"/>
  <c r="M230" i="18"/>
  <c r="N230" i="18"/>
  <c r="Q230" i="18"/>
  <c r="R230" i="18"/>
  <c r="S230" i="18"/>
  <c r="T230" i="18"/>
  <c r="U230" i="18"/>
  <c r="V230" i="18"/>
  <c r="W230" i="18"/>
  <c r="Y230" i="18"/>
  <c r="Z230" i="18"/>
  <c r="AA230" i="18"/>
  <c r="AC230" i="18"/>
  <c r="AD230" i="18"/>
  <c r="AE230" i="18"/>
  <c r="AF230" i="18"/>
  <c r="AG230" i="18"/>
  <c r="AH230" i="18"/>
  <c r="AI230" i="18"/>
  <c r="AL230" i="18"/>
  <c r="P223" i="15" s="1"/>
  <c r="K231" i="18"/>
  <c r="L231" i="18"/>
  <c r="M231" i="18"/>
  <c r="N231" i="18"/>
  <c r="Q231" i="18"/>
  <c r="R231" i="18"/>
  <c r="S231" i="18"/>
  <c r="T231" i="18"/>
  <c r="U231" i="18"/>
  <c r="V231" i="18"/>
  <c r="W231" i="18"/>
  <c r="Y231" i="18"/>
  <c r="Z231" i="18"/>
  <c r="AA231" i="18"/>
  <c r="AC231" i="18"/>
  <c r="AD231" i="18"/>
  <c r="AE231" i="18"/>
  <c r="AF231" i="18"/>
  <c r="AG231" i="18"/>
  <c r="AH231" i="18"/>
  <c r="AI231" i="18"/>
  <c r="L232" i="18"/>
  <c r="M232" i="18"/>
  <c r="N232" i="18"/>
  <c r="Q232" i="18"/>
  <c r="R232" i="18"/>
  <c r="S232" i="18"/>
  <c r="T232" i="18"/>
  <c r="U232" i="18"/>
  <c r="V232" i="18"/>
  <c r="W232" i="18"/>
  <c r="Y232" i="18"/>
  <c r="Z232" i="18"/>
  <c r="AA232" i="18"/>
  <c r="AC232" i="18"/>
  <c r="AD232" i="18"/>
  <c r="AE232" i="18"/>
  <c r="AF232" i="18"/>
  <c r="AG232" i="18"/>
  <c r="AH232" i="18"/>
  <c r="AI232" i="18"/>
  <c r="L233" i="18"/>
  <c r="M233" i="18"/>
  <c r="N233" i="18"/>
  <c r="Q233" i="18"/>
  <c r="R233" i="18"/>
  <c r="S233" i="18"/>
  <c r="T233" i="18"/>
  <c r="U233" i="18"/>
  <c r="V233" i="18"/>
  <c r="W233" i="18"/>
  <c r="Y233" i="18"/>
  <c r="Z233" i="18"/>
  <c r="AA233" i="18"/>
  <c r="AC233" i="18"/>
  <c r="AD233" i="18"/>
  <c r="AE233" i="18"/>
  <c r="AF233" i="18"/>
  <c r="AG233" i="18"/>
  <c r="AH233" i="18"/>
  <c r="AI233" i="18"/>
  <c r="L234" i="18"/>
  <c r="M234" i="18"/>
  <c r="N234" i="18"/>
  <c r="Q234" i="18"/>
  <c r="R234" i="18"/>
  <c r="S234" i="18"/>
  <c r="T234" i="18"/>
  <c r="U234" i="18"/>
  <c r="V234" i="18"/>
  <c r="W234" i="18"/>
  <c r="Y234" i="18"/>
  <c r="Z234" i="18"/>
  <c r="AA234" i="18"/>
  <c r="AC234" i="18"/>
  <c r="AD234" i="18"/>
  <c r="AE234" i="18"/>
  <c r="AF234" i="18"/>
  <c r="AG234" i="18"/>
  <c r="AH234" i="18"/>
  <c r="AI234" i="18"/>
  <c r="AL234" i="18"/>
  <c r="P227" i="15" s="1"/>
  <c r="L236" i="18"/>
  <c r="M236" i="18"/>
  <c r="N236" i="18"/>
  <c r="O236" i="18" s="1"/>
  <c r="L229" i="15" s="1"/>
  <c r="Q236" i="18"/>
  <c r="R236" i="18"/>
  <c r="S236" i="18"/>
  <c r="T236" i="18"/>
  <c r="U236" i="18"/>
  <c r="V236" i="18"/>
  <c r="W236" i="18"/>
  <c r="Y236" i="18"/>
  <c r="Z236" i="18"/>
  <c r="AA236" i="18"/>
  <c r="AC236" i="18"/>
  <c r="AD236" i="18"/>
  <c r="AE236" i="18"/>
  <c r="AF236" i="18"/>
  <c r="AG236" i="18"/>
  <c r="AH236" i="18"/>
  <c r="AI236" i="18"/>
  <c r="K237" i="18"/>
  <c r="L237" i="18"/>
  <c r="M237" i="18"/>
  <c r="N237" i="18"/>
  <c r="Q237" i="18"/>
  <c r="R237" i="18"/>
  <c r="S237" i="18"/>
  <c r="T237" i="18"/>
  <c r="U237" i="18"/>
  <c r="V237" i="18"/>
  <c r="W237" i="18"/>
  <c r="Y237" i="18"/>
  <c r="Z237" i="18"/>
  <c r="AA237" i="18"/>
  <c r="AC237" i="18"/>
  <c r="AD237" i="18"/>
  <c r="AE237" i="18"/>
  <c r="AF237" i="18"/>
  <c r="AG237" i="18"/>
  <c r="AH237" i="18"/>
  <c r="AI237" i="18"/>
  <c r="K238" i="18"/>
  <c r="L238" i="18"/>
  <c r="M238" i="18"/>
  <c r="N238" i="18"/>
  <c r="Q238" i="18"/>
  <c r="R238" i="18"/>
  <c r="S238" i="18"/>
  <c r="T238" i="18"/>
  <c r="U238" i="18"/>
  <c r="V238" i="18"/>
  <c r="W238" i="18"/>
  <c r="Y238" i="18"/>
  <c r="Z238" i="18"/>
  <c r="AA238" i="18"/>
  <c r="AC238" i="18"/>
  <c r="AD238" i="18"/>
  <c r="AE238" i="18"/>
  <c r="AF238" i="18"/>
  <c r="AG238" i="18"/>
  <c r="AH238" i="18"/>
  <c r="AI238" i="18"/>
  <c r="L239" i="18"/>
  <c r="M239" i="18"/>
  <c r="N239" i="18"/>
  <c r="Q239" i="18"/>
  <c r="R239" i="18"/>
  <c r="S239" i="18"/>
  <c r="T239" i="18"/>
  <c r="U239" i="18"/>
  <c r="V239" i="18"/>
  <c r="W239" i="18"/>
  <c r="Y239" i="18"/>
  <c r="Z239" i="18"/>
  <c r="AA239" i="18"/>
  <c r="AC239" i="18"/>
  <c r="AD239" i="18"/>
  <c r="AE239" i="18"/>
  <c r="AF239" i="18"/>
  <c r="AG239" i="18"/>
  <c r="AH239" i="18"/>
  <c r="AI239" i="18"/>
  <c r="L241" i="18"/>
  <c r="M241" i="18"/>
  <c r="N241" i="18"/>
  <c r="Q241" i="18"/>
  <c r="R241" i="18"/>
  <c r="S241" i="18"/>
  <c r="T241" i="18"/>
  <c r="U241" i="18"/>
  <c r="V241" i="18"/>
  <c r="W241" i="18"/>
  <c r="Y241" i="18"/>
  <c r="Z241" i="18"/>
  <c r="AA241" i="18"/>
  <c r="AC241" i="18"/>
  <c r="AD241" i="18"/>
  <c r="AE241" i="18"/>
  <c r="AF241" i="18"/>
  <c r="AG241" i="18"/>
  <c r="AH241" i="18"/>
  <c r="AI241" i="18"/>
  <c r="K243" i="18"/>
  <c r="L243" i="18"/>
  <c r="M243" i="18"/>
  <c r="N243" i="18"/>
  <c r="Q243" i="18"/>
  <c r="R243" i="18"/>
  <c r="S243" i="18"/>
  <c r="T243" i="18"/>
  <c r="U243" i="18"/>
  <c r="V243" i="18"/>
  <c r="W243" i="18"/>
  <c r="Y243" i="18"/>
  <c r="Z243" i="18"/>
  <c r="AA243" i="18"/>
  <c r="AC243" i="18"/>
  <c r="AD243" i="18"/>
  <c r="AE243" i="18"/>
  <c r="AF243" i="18"/>
  <c r="AG243" i="18"/>
  <c r="AH243" i="18"/>
  <c r="AI243" i="18"/>
  <c r="M244" i="18"/>
  <c r="N244" i="18"/>
  <c r="Q244" i="18"/>
  <c r="R244" i="18"/>
  <c r="S244" i="18"/>
  <c r="T244" i="18"/>
  <c r="U244" i="18"/>
  <c r="V244" i="18"/>
  <c r="W244" i="18"/>
  <c r="Y244" i="18"/>
  <c r="Z244" i="18"/>
  <c r="AA244" i="18"/>
  <c r="AC244" i="18"/>
  <c r="AD244" i="18"/>
  <c r="AE244" i="18"/>
  <c r="AF244" i="18"/>
  <c r="AG244" i="18"/>
  <c r="AH244" i="18"/>
  <c r="AI244" i="18"/>
  <c r="AL246" i="18"/>
  <c r="L248" i="18"/>
  <c r="M248" i="18"/>
  <c r="N248" i="18"/>
  <c r="Q248" i="18"/>
  <c r="R248" i="18"/>
  <c r="S248" i="18"/>
  <c r="T248" i="18"/>
  <c r="U248" i="18"/>
  <c r="V248" i="18"/>
  <c r="W248" i="18"/>
  <c r="Y248" i="18"/>
  <c r="Z248" i="18"/>
  <c r="AA248" i="18"/>
  <c r="AC248" i="18"/>
  <c r="AD248" i="18"/>
  <c r="AE248" i="18"/>
  <c r="AF248" i="18"/>
  <c r="AG248" i="18"/>
  <c r="AH248" i="18"/>
  <c r="AI248" i="18"/>
  <c r="L249" i="18"/>
  <c r="L246" i="18" s="1"/>
  <c r="M249" i="18"/>
  <c r="N249" i="18"/>
  <c r="Q249" i="18"/>
  <c r="R249" i="18"/>
  <c r="S249" i="18"/>
  <c r="T249" i="18"/>
  <c r="T246" i="18" s="1"/>
  <c r="U249" i="18"/>
  <c r="V249" i="18"/>
  <c r="W249" i="18"/>
  <c r="Y249" i="18"/>
  <c r="Y246" i="18" s="1"/>
  <c r="Z249" i="18"/>
  <c r="AA249" i="18"/>
  <c r="AC249" i="18"/>
  <c r="AC246" i="18" s="1"/>
  <c r="AD249" i="18"/>
  <c r="AE249" i="18"/>
  <c r="AF249" i="18"/>
  <c r="AF246" i="18" s="1"/>
  <c r="AG249" i="18"/>
  <c r="AH249" i="18"/>
  <c r="AI249" i="18"/>
  <c r="M255" i="18"/>
  <c r="N255" i="18"/>
  <c r="Q255" i="18"/>
  <c r="R255" i="18"/>
  <c r="S255" i="18"/>
  <c r="T255" i="18"/>
  <c r="U255" i="18"/>
  <c r="V255" i="18"/>
  <c r="W255" i="18"/>
  <c r="Y255" i="18"/>
  <c r="Z255" i="18"/>
  <c r="AA255" i="18"/>
  <c r="AC255" i="18"/>
  <c r="AD255" i="18"/>
  <c r="AE255" i="18"/>
  <c r="AF255" i="18"/>
  <c r="AG255" i="18"/>
  <c r="AH255" i="18"/>
  <c r="AI255" i="18"/>
  <c r="K257" i="18"/>
  <c r="L257" i="18"/>
  <c r="M257" i="18"/>
  <c r="N257" i="18"/>
  <c r="Q257" i="18"/>
  <c r="R257" i="18"/>
  <c r="S257" i="18"/>
  <c r="T257" i="18"/>
  <c r="U257" i="18"/>
  <c r="V257" i="18"/>
  <c r="W257" i="18"/>
  <c r="Y257" i="18"/>
  <c r="Z257" i="18"/>
  <c r="AA257" i="18"/>
  <c r="AC257" i="18"/>
  <c r="AD257" i="18"/>
  <c r="AE257" i="18"/>
  <c r="AF257" i="18"/>
  <c r="AG257" i="18"/>
  <c r="AH257" i="18"/>
  <c r="AI257" i="18"/>
  <c r="L258" i="18"/>
  <c r="M258" i="18"/>
  <c r="N258" i="18"/>
  <c r="Q258" i="18"/>
  <c r="R258" i="18"/>
  <c r="S258" i="18"/>
  <c r="T258" i="18"/>
  <c r="U258" i="18"/>
  <c r="V258" i="18"/>
  <c r="W258" i="18"/>
  <c r="Y258" i="18"/>
  <c r="Z258" i="18"/>
  <c r="AA258" i="18"/>
  <c r="AC258" i="18"/>
  <c r="AD258" i="18"/>
  <c r="AE258" i="18"/>
  <c r="AF258" i="18"/>
  <c r="AG258" i="18"/>
  <c r="AH258" i="18"/>
  <c r="AI258" i="18"/>
  <c r="L259" i="18"/>
  <c r="M259" i="18"/>
  <c r="N259" i="18"/>
  <c r="Q259" i="18"/>
  <c r="R259" i="18"/>
  <c r="S259" i="18"/>
  <c r="T259" i="18"/>
  <c r="U259" i="18"/>
  <c r="V259" i="18"/>
  <c r="W259" i="18"/>
  <c r="Y259" i="18"/>
  <c r="Z259" i="18"/>
  <c r="AA259" i="18"/>
  <c r="AC259" i="18"/>
  <c r="AD259" i="18"/>
  <c r="AE259" i="18"/>
  <c r="AF259" i="18"/>
  <c r="AG259" i="18"/>
  <c r="AH259" i="18"/>
  <c r="AI259" i="18"/>
  <c r="K260" i="18"/>
  <c r="L260" i="18"/>
  <c r="M260" i="18"/>
  <c r="N260" i="18"/>
  <c r="Q260" i="18"/>
  <c r="R260" i="18"/>
  <c r="S260" i="18"/>
  <c r="T260" i="18"/>
  <c r="U260" i="18"/>
  <c r="V260" i="18"/>
  <c r="W260" i="18"/>
  <c r="Y260" i="18"/>
  <c r="Z260" i="18"/>
  <c r="AA260" i="18"/>
  <c r="AC260" i="18"/>
  <c r="AD260" i="18"/>
  <c r="AE260" i="18"/>
  <c r="AF260" i="18"/>
  <c r="AG260" i="18"/>
  <c r="AH260" i="18"/>
  <c r="AI260" i="18"/>
  <c r="K261" i="18"/>
  <c r="L261" i="18"/>
  <c r="M261" i="18"/>
  <c r="N261" i="18"/>
  <c r="Q261" i="18"/>
  <c r="R261" i="18"/>
  <c r="S261" i="18"/>
  <c r="T261" i="18"/>
  <c r="U261" i="18"/>
  <c r="V261" i="18"/>
  <c r="W261" i="18"/>
  <c r="Y261" i="18"/>
  <c r="Z261" i="18"/>
  <c r="AA261" i="18"/>
  <c r="AC261" i="18"/>
  <c r="AD261" i="18"/>
  <c r="AE261" i="18"/>
  <c r="AF261" i="18"/>
  <c r="AG261" i="18"/>
  <c r="AH261" i="18"/>
  <c r="AI261" i="18"/>
  <c r="K262" i="18"/>
  <c r="L262" i="18"/>
  <c r="M262" i="18"/>
  <c r="N262" i="18"/>
  <c r="Q262" i="18"/>
  <c r="R262" i="18"/>
  <c r="S262" i="18"/>
  <c r="T262" i="18"/>
  <c r="U262" i="18"/>
  <c r="V262" i="18"/>
  <c r="W262" i="18"/>
  <c r="Y262" i="18"/>
  <c r="Z262" i="18"/>
  <c r="AA262" i="18"/>
  <c r="AC262" i="18"/>
  <c r="AD262" i="18"/>
  <c r="AE262" i="18"/>
  <c r="AF262" i="18"/>
  <c r="AG262" i="18"/>
  <c r="AH262" i="18"/>
  <c r="AI262" i="18"/>
  <c r="K263" i="18"/>
  <c r="L263" i="18"/>
  <c r="M263" i="18"/>
  <c r="N263" i="18"/>
  <c r="Q263" i="18"/>
  <c r="R263" i="18"/>
  <c r="S263" i="18"/>
  <c r="T263" i="18"/>
  <c r="U263" i="18"/>
  <c r="V263" i="18"/>
  <c r="W263" i="18"/>
  <c r="Y263" i="18"/>
  <c r="Z263" i="18"/>
  <c r="AA263" i="18"/>
  <c r="AC263" i="18"/>
  <c r="AD263" i="18"/>
  <c r="AE263" i="18"/>
  <c r="AF263" i="18"/>
  <c r="AG263" i="18"/>
  <c r="AH263" i="18"/>
  <c r="AI263" i="18"/>
  <c r="N268" i="18"/>
  <c r="Q268" i="18"/>
  <c r="R268" i="18"/>
  <c r="S268" i="18"/>
  <c r="T268" i="18"/>
  <c r="U268" i="18"/>
  <c r="V268" i="18"/>
  <c r="W268" i="18"/>
  <c r="Y268" i="18"/>
  <c r="Z268" i="18"/>
  <c r="AA268" i="18"/>
  <c r="AC268" i="18"/>
  <c r="AD268" i="18"/>
  <c r="AE268" i="18"/>
  <c r="AF268" i="18"/>
  <c r="AG268" i="18"/>
  <c r="AH268" i="18"/>
  <c r="AI268" i="18"/>
  <c r="N269" i="18"/>
  <c r="Q269" i="18"/>
  <c r="R269" i="18"/>
  <c r="S269" i="18"/>
  <c r="T269" i="18"/>
  <c r="U269" i="18"/>
  <c r="V269" i="18"/>
  <c r="W269" i="18"/>
  <c r="Y269" i="18"/>
  <c r="Z269" i="18"/>
  <c r="AA269" i="18"/>
  <c r="AC269" i="18"/>
  <c r="AD269" i="18"/>
  <c r="AE269" i="18"/>
  <c r="AF269" i="18"/>
  <c r="AG269" i="18"/>
  <c r="AH269" i="18"/>
  <c r="AI269" i="18"/>
  <c r="N270" i="18"/>
  <c r="Q270" i="18"/>
  <c r="R270" i="18"/>
  <c r="S270" i="18"/>
  <c r="T270" i="18"/>
  <c r="U270" i="18"/>
  <c r="V270" i="18"/>
  <c r="W270" i="18"/>
  <c r="Y270" i="18"/>
  <c r="Z270" i="18"/>
  <c r="AA270" i="18"/>
  <c r="AC270" i="18"/>
  <c r="AD270" i="18"/>
  <c r="AE270" i="18"/>
  <c r="AF270" i="18"/>
  <c r="AG270" i="18"/>
  <c r="AH270" i="18"/>
  <c r="AI270" i="18"/>
  <c r="N271" i="18"/>
  <c r="Q271" i="18"/>
  <c r="R271" i="18"/>
  <c r="S271" i="18"/>
  <c r="T271" i="18"/>
  <c r="U271" i="18"/>
  <c r="V271" i="18"/>
  <c r="W271" i="18"/>
  <c r="Y271" i="18"/>
  <c r="Z271" i="18"/>
  <c r="AA271" i="18"/>
  <c r="AC271" i="18"/>
  <c r="AD271" i="18"/>
  <c r="AE271" i="18"/>
  <c r="AF271" i="18"/>
  <c r="AG271" i="18"/>
  <c r="AH271" i="18"/>
  <c r="AI271" i="18"/>
  <c r="N272" i="18"/>
  <c r="Q272" i="18"/>
  <c r="R272" i="18"/>
  <c r="S272" i="18"/>
  <c r="T272" i="18"/>
  <c r="U272" i="18"/>
  <c r="V272" i="18"/>
  <c r="W272" i="18"/>
  <c r="Y272" i="18"/>
  <c r="Z272" i="18"/>
  <c r="AA272" i="18"/>
  <c r="AC272" i="18"/>
  <c r="AD272" i="18"/>
  <c r="AE272" i="18"/>
  <c r="AF272" i="18"/>
  <c r="AG272" i="18"/>
  <c r="AH272" i="18"/>
  <c r="AI272" i="18"/>
  <c r="N273" i="18"/>
  <c r="Q273" i="18"/>
  <c r="R273" i="18"/>
  <c r="S273" i="18"/>
  <c r="T273" i="18"/>
  <c r="U273" i="18"/>
  <c r="V273" i="18"/>
  <c r="W273" i="18"/>
  <c r="Y273" i="18"/>
  <c r="Z273" i="18"/>
  <c r="AA273" i="18"/>
  <c r="AC273" i="18"/>
  <c r="AD273" i="18"/>
  <c r="AE273" i="18"/>
  <c r="AF273" i="18"/>
  <c r="AG273" i="18"/>
  <c r="AH273" i="18"/>
  <c r="AI273" i="18"/>
  <c r="N274" i="18"/>
  <c r="Q274" i="18"/>
  <c r="R274" i="18"/>
  <c r="S274" i="18"/>
  <c r="T274" i="18"/>
  <c r="U274" i="18"/>
  <c r="V274" i="18"/>
  <c r="W274" i="18"/>
  <c r="Y274" i="18"/>
  <c r="Z274" i="18"/>
  <c r="AA274" i="18"/>
  <c r="AC274" i="18"/>
  <c r="AD274" i="18"/>
  <c r="AE274" i="18"/>
  <c r="AF274" i="18"/>
  <c r="AG274" i="18"/>
  <c r="AH274" i="18"/>
  <c r="AI274" i="18"/>
  <c r="P267" i="15"/>
  <c r="N275" i="18"/>
  <c r="Q275" i="18"/>
  <c r="R275" i="18"/>
  <c r="S275" i="18"/>
  <c r="T275" i="18"/>
  <c r="U275" i="18"/>
  <c r="V275" i="18"/>
  <c r="W275" i="18"/>
  <c r="Y275" i="18"/>
  <c r="Z275" i="18"/>
  <c r="AA275" i="18"/>
  <c r="AC275" i="18"/>
  <c r="AD275" i="18"/>
  <c r="AE275" i="18"/>
  <c r="AF275" i="18"/>
  <c r="AG275" i="18"/>
  <c r="AH275" i="18"/>
  <c r="AI275" i="18"/>
  <c r="L278" i="18"/>
  <c r="M278" i="18"/>
  <c r="N278" i="18"/>
  <c r="Q278" i="18"/>
  <c r="R278" i="18"/>
  <c r="S278" i="18"/>
  <c r="T278" i="18"/>
  <c r="U278" i="18"/>
  <c r="V278" i="18"/>
  <c r="W278" i="18"/>
  <c r="Y278" i="18"/>
  <c r="Z278" i="18"/>
  <c r="AA278" i="18"/>
  <c r="AC278" i="18"/>
  <c r="AD278" i="18"/>
  <c r="AE278" i="18"/>
  <c r="AF278" i="18"/>
  <c r="AG278" i="18"/>
  <c r="AH278" i="18"/>
  <c r="AI278" i="18"/>
  <c r="N281" i="18"/>
  <c r="Q281" i="18"/>
  <c r="R281" i="18"/>
  <c r="S281" i="18"/>
  <c r="T281" i="18"/>
  <c r="U281" i="18"/>
  <c r="V281" i="18"/>
  <c r="W281" i="18"/>
  <c r="Y281" i="18"/>
  <c r="Z281" i="18"/>
  <c r="AA281" i="18"/>
  <c r="AC281" i="18"/>
  <c r="AD281" i="18"/>
  <c r="AE281" i="18"/>
  <c r="AF281" i="18"/>
  <c r="AG281" i="18"/>
  <c r="AH281" i="18"/>
  <c r="AI281" i="18"/>
  <c r="N283" i="18"/>
  <c r="Q283" i="18"/>
  <c r="R283" i="18"/>
  <c r="S283" i="18"/>
  <c r="T283" i="18"/>
  <c r="U283" i="18"/>
  <c r="V283" i="18"/>
  <c r="W283" i="18"/>
  <c r="Y283" i="18"/>
  <c r="Z283" i="18"/>
  <c r="AA283" i="18"/>
  <c r="AC283" i="18"/>
  <c r="AD283" i="18"/>
  <c r="AE283" i="18"/>
  <c r="AF283" i="18"/>
  <c r="AG283" i="18"/>
  <c r="AH283" i="18"/>
  <c r="AI283" i="18"/>
  <c r="N284" i="18"/>
  <c r="Q284" i="18"/>
  <c r="R284" i="18"/>
  <c r="S284" i="18"/>
  <c r="T284" i="18"/>
  <c r="U284" i="18"/>
  <c r="V284" i="18"/>
  <c r="W284" i="18"/>
  <c r="Y284" i="18"/>
  <c r="Z284" i="18"/>
  <c r="AA284" i="18"/>
  <c r="AC284" i="18"/>
  <c r="AD284" i="18"/>
  <c r="AE284" i="18"/>
  <c r="AF284" i="18"/>
  <c r="AG284" i="18"/>
  <c r="AG282" i="18" s="1"/>
  <c r="AH284" i="18"/>
  <c r="AI284" i="18"/>
  <c r="Q287" i="18"/>
  <c r="R287" i="18"/>
  <c r="S287" i="18"/>
  <c r="T287" i="18"/>
  <c r="U287" i="18"/>
  <c r="V287" i="18"/>
  <c r="W287" i="18"/>
  <c r="Y287" i="18"/>
  <c r="Z287" i="18"/>
  <c r="AA287" i="18"/>
  <c r="AC287" i="18"/>
  <c r="AD287" i="18"/>
  <c r="AE287" i="18"/>
  <c r="AF287" i="18"/>
  <c r="AG287" i="18"/>
  <c r="AH287" i="18"/>
  <c r="AI287" i="18"/>
  <c r="N289" i="18"/>
  <c r="Q289" i="18"/>
  <c r="R289" i="18"/>
  <c r="S289" i="18"/>
  <c r="T289" i="18"/>
  <c r="U289" i="18"/>
  <c r="V289" i="18"/>
  <c r="W289" i="18"/>
  <c r="Y289" i="18"/>
  <c r="Z289" i="18"/>
  <c r="AA289" i="18"/>
  <c r="AC289" i="18"/>
  <c r="AD289" i="18"/>
  <c r="AE289" i="18"/>
  <c r="AF289" i="18"/>
  <c r="AG289" i="18"/>
  <c r="AH289" i="18"/>
  <c r="AI289" i="18"/>
  <c r="N290" i="18"/>
  <c r="N288" i="18" s="1"/>
  <c r="Q290" i="18"/>
  <c r="R290" i="18"/>
  <c r="S290" i="18"/>
  <c r="T290" i="18"/>
  <c r="U290" i="18"/>
  <c r="U288" i="18" s="1"/>
  <c r="V290" i="18"/>
  <c r="W290" i="18"/>
  <c r="Y290" i="18"/>
  <c r="Y288" i="18" s="1"/>
  <c r="Z290" i="18"/>
  <c r="AA290" i="18"/>
  <c r="AC290" i="18"/>
  <c r="AD290" i="18"/>
  <c r="AE290" i="18"/>
  <c r="AF290" i="18"/>
  <c r="AG290" i="18"/>
  <c r="AH290" i="18"/>
  <c r="AH288" i="18" s="1"/>
  <c r="AI290" i="18"/>
  <c r="AL294" i="18"/>
  <c r="M296" i="18"/>
  <c r="N296" i="18"/>
  <c r="Q296" i="18"/>
  <c r="R296" i="18"/>
  <c r="S296" i="18"/>
  <c r="T296" i="18"/>
  <c r="U296" i="18"/>
  <c r="V296" i="18"/>
  <c r="W296" i="18"/>
  <c r="Y296" i="18"/>
  <c r="Z296" i="18"/>
  <c r="AA296" i="18"/>
  <c r="AC296" i="18"/>
  <c r="AD296" i="18"/>
  <c r="AE296" i="18"/>
  <c r="AF296" i="18"/>
  <c r="AG296" i="18"/>
  <c r="AH296" i="18"/>
  <c r="AI296" i="18"/>
  <c r="L298" i="18"/>
  <c r="M298" i="18"/>
  <c r="Q298" i="18"/>
  <c r="R298" i="18"/>
  <c r="R297" i="18" s="1"/>
  <c r="S298" i="18"/>
  <c r="S297" i="18" s="1"/>
  <c r="T298" i="18"/>
  <c r="T297" i="18" s="1"/>
  <c r="U298" i="18"/>
  <c r="U297" i="18" s="1"/>
  <c r="V298" i="18"/>
  <c r="V297" i="18" s="1"/>
  <c r="W298" i="18"/>
  <c r="W297" i="18" s="1"/>
  <c r="Y298" i="18"/>
  <c r="Y297" i="18" s="1"/>
  <c r="Z298" i="18"/>
  <c r="AA298" i="18"/>
  <c r="AC298" i="18"/>
  <c r="AD298" i="18"/>
  <c r="AD297" i="18" s="1"/>
  <c r="AE298" i="18"/>
  <c r="AF298" i="18"/>
  <c r="AG298" i="18"/>
  <c r="AG297" i="18" s="1"/>
  <c r="AH298" i="18"/>
  <c r="AH297" i="18" s="1"/>
  <c r="AI298" i="18"/>
  <c r="AI297" i="18" s="1"/>
  <c r="L299" i="18"/>
  <c r="M299" i="18"/>
  <c r="N299" i="18"/>
  <c r="Q299" i="18"/>
  <c r="R299" i="18"/>
  <c r="S299" i="18"/>
  <c r="T299" i="18"/>
  <c r="U299" i="18"/>
  <c r="V299" i="18"/>
  <c r="W299" i="18"/>
  <c r="Y299" i="18"/>
  <c r="Z299" i="18"/>
  <c r="AA299" i="18"/>
  <c r="AC299" i="18"/>
  <c r="AD299" i="18"/>
  <c r="AE299" i="18"/>
  <c r="AF299" i="18"/>
  <c r="AG299" i="18"/>
  <c r="AH299" i="18"/>
  <c r="AI299" i="18"/>
  <c r="L300" i="18"/>
  <c r="M300" i="18"/>
  <c r="N300" i="18"/>
  <c r="Q300" i="18"/>
  <c r="R300" i="18"/>
  <c r="S300" i="18"/>
  <c r="T300" i="18"/>
  <c r="U300" i="18"/>
  <c r="V300" i="18"/>
  <c r="W300" i="18"/>
  <c r="Y300" i="18"/>
  <c r="Z300" i="18"/>
  <c r="AA300" i="18"/>
  <c r="AC300" i="18"/>
  <c r="AD300" i="18"/>
  <c r="AE300" i="18"/>
  <c r="AF300" i="18"/>
  <c r="AG300" i="18"/>
  <c r="AH300" i="18"/>
  <c r="AI300" i="18"/>
  <c r="L301" i="18"/>
  <c r="M301" i="18"/>
  <c r="N301" i="18"/>
  <c r="Q301" i="18"/>
  <c r="R301" i="18"/>
  <c r="S301" i="18"/>
  <c r="T301" i="18"/>
  <c r="U301" i="18"/>
  <c r="V301" i="18"/>
  <c r="W301" i="18"/>
  <c r="Y301" i="18"/>
  <c r="Z301" i="18"/>
  <c r="AA301" i="18"/>
  <c r="AC301" i="18"/>
  <c r="AD301" i="18"/>
  <c r="AE301" i="18"/>
  <c r="AF301" i="18"/>
  <c r="AG301" i="18"/>
  <c r="AH301" i="18"/>
  <c r="AI301" i="18"/>
  <c r="L302" i="18"/>
  <c r="M302" i="18"/>
  <c r="N302" i="18"/>
  <c r="Q302" i="18"/>
  <c r="R302" i="18"/>
  <c r="S302" i="18"/>
  <c r="T302" i="18"/>
  <c r="U302" i="18"/>
  <c r="V302" i="18"/>
  <c r="W302" i="18"/>
  <c r="Y302" i="18"/>
  <c r="Z302" i="18"/>
  <c r="AA302" i="18"/>
  <c r="AC302" i="18"/>
  <c r="AD302" i="18"/>
  <c r="AE302" i="18"/>
  <c r="AF302" i="18"/>
  <c r="AG302" i="18"/>
  <c r="AH302" i="18"/>
  <c r="AI302" i="18"/>
  <c r="L303" i="18"/>
  <c r="M303" i="18"/>
  <c r="N303" i="18"/>
  <c r="Q303" i="18"/>
  <c r="R303" i="18"/>
  <c r="S303" i="18"/>
  <c r="T303" i="18"/>
  <c r="U303" i="18"/>
  <c r="V303" i="18"/>
  <c r="W303" i="18"/>
  <c r="Y303" i="18"/>
  <c r="Z303" i="18"/>
  <c r="AA303" i="18"/>
  <c r="AC303" i="18"/>
  <c r="AD303" i="18"/>
  <c r="AE303" i="18"/>
  <c r="AF303" i="18"/>
  <c r="AG303" i="18"/>
  <c r="AH303" i="18"/>
  <c r="AI303" i="18"/>
  <c r="L307" i="18"/>
  <c r="M307" i="18"/>
  <c r="N307" i="18"/>
  <c r="Q307" i="18"/>
  <c r="R307" i="18"/>
  <c r="S307" i="18"/>
  <c r="T307" i="18"/>
  <c r="U307" i="18"/>
  <c r="V307" i="18"/>
  <c r="W307" i="18"/>
  <c r="Y307" i="18"/>
  <c r="Z307" i="18"/>
  <c r="AA307" i="18"/>
  <c r="AC307" i="18"/>
  <c r="AD307" i="18"/>
  <c r="AE307" i="18"/>
  <c r="AF307" i="18"/>
  <c r="AG307" i="18"/>
  <c r="AH307" i="18"/>
  <c r="AI307" i="18"/>
  <c r="M309" i="18"/>
  <c r="N309" i="18"/>
  <c r="Q309" i="18"/>
  <c r="R309" i="18"/>
  <c r="S309" i="18"/>
  <c r="T309" i="18"/>
  <c r="U309" i="18"/>
  <c r="V309" i="18"/>
  <c r="W309" i="18"/>
  <c r="Y309" i="18"/>
  <c r="Z309" i="18"/>
  <c r="AA309" i="18"/>
  <c r="AC309" i="18"/>
  <c r="AD309" i="18"/>
  <c r="AE309" i="18"/>
  <c r="AF309" i="18"/>
  <c r="AG309" i="18"/>
  <c r="AH309" i="18"/>
  <c r="AI309" i="18"/>
  <c r="L310" i="18"/>
  <c r="M310" i="18"/>
  <c r="N310" i="18"/>
  <c r="Q310" i="18"/>
  <c r="R310" i="18"/>
  <c r="S310" i="18"/>
  <c r="T310" i="18"/>
  <c r="U310" i="18"/>
  <c r="V310" i="18"/>
  <c r="W310" i="18"/>
  <c r="Y310" i="18"/>
  <c r="Z310" i="18"/>
  <c r="AA310" i="18"/>
  <c r="AC310" i="18"/>
  <c r="AD310" i="18"/>
  <c r="AE310" i="18"/>
  <c r="AF310" i="18"/>
  <c r="AG310" i="18"/>
  <c r="AH310" i="18"/>
  <c r="AI310" i="18"/>
  <c r="L311" i="18"/>
  <c r="M311" i="18"/>
  <c r="N311" i="18"/>
  <c r="Q311" i="18"/>
  <c r="R311" i="18"/>
  <c r="S311" i="18"/>
  <c r="T311" i="18"/>
  <c r="U311" i="18"/>
  <c r="V311" i="18"/>
  <c r="W311" i="18"/>
  <c r="Y311" i="18"/>
  <c r="Z311" i="18"/>
  <c r="AA311" i="18"/>
  <c r="AC311" i="18"/>
  <c r="AD311" i="18"/>
  <c r="AE311" i="18"/>
  <c r="AF311" i="18"/>
  <c r="AG311" i="18"/>
  <c r="AH311" i="18"/>
  <c r="AI311" i="18"/>
  <c r="L312" i="18"/>
  <c r="M312" i="18"/>
  <c r="N312" i="18"/>
  <c r="Q312" i="18"/>
  <c r="R312" i="18"/>
  <c r="S312" i="18"/>
  <c r="T312" i="18"/>
  <c r="U312" i="18"/>
  <c r="V312" i="18"/>
  <c r="W312" i="18"/>
  <c r="Y312" i="18"/>
  <c r="Z312" i="18"/>
  <c r="AA312" i="18"/>
  <c r="AC312" i="18"/>
  <c r="AD312" i="18"/>
  <c r="AE312" i="18"/>
  <c r="AF312" i="18"/>
  <c r="AG312" i="18"/>
  <c r="AH312" i="18"/>
  <c r="AI312" i="18"/>
  <c r="L314" i="18"/>
  <c r="M314" i="18"/>
  <c r="N314" i="18"/>
  <c r="Q314" i="18"/>
  <c r="R314" i="18"/>
  <c r="S314" i="18"/>
  <c r="T314" i="18"/>
  <c r="U314" i="18"/>
  <c r="V314" i="18"/>
  <c r="W314" i="18"/>
  <c r="Y314" i="18"/>
  <c r="Z314" i="18"/>
  <c r="AA314" i="18"/>
  <c r="AC314" i="18"/>
  <c r="AD314" i="18"/>
  <c r="AE314" i="18"/>
  <c r="AF314" i="18"/>
  <c r="AG314" i="18"/>
  <c r="AH314" i="18"/>
  <c r="AI314" i="18"/>
  <c r="AL316" i="18"/>
  <c r="L318" i="18"/>
  <c r="M318" i="18"/>
  <c r="N318" i="18"/>
  <c r="Q318" i="18"/>
  <c r="R318" i="18"/>
  <c r="S318" i="18"/>
  <c r="T318" i="18"/>
  <c r="U318" i="18"/>
  <c r="V318" i="18"/>
  <c r="W318" i="18"/>
  <c r="Y318" i="18"/>
  <c r="Z318" i="18"/>
  <c r="AA318" i="18"/>
  <c r="AC318" i="18"/>
  <c r="AD318" i="18"/>
  <c r="AE318" i="18"/>
  <c r="AF318" i="18"/>
  <c r="AG318" i="18"/>
  <c r="AH318" i="18"/>
  <c r="AI318" i="18"/>
  <c r="L319" i="18"/>
  <c r="M319" i="18"/>
  <c r="N319" i="18"/>
  <c r="Q319" i="18"/>
  <c r="R319" i="18"/>
  <c r="S319" i="18"/>
  <c r="T319" i="18"/>
  <c r="U319" i="18"/>
  <c r="V319" i="18"/>
  <c r="W319" i="18"/>
  <c r="Y319" i="18"/>
  <c r="Z319" i="18"/>
  <c r="AA319" i="18"/>
  <c r="AA316" i="18" s="1"/>
  <c r="AC319" i="18"/>
  <c r="AD319" i="18"/>
  <c r="AE319" i="18"/>
  <c r="AE316" i="18"/>
  <c r="AF319" i="18"/>
  <c r="AG319" i="18"/>
  <c r="AH319" i="18"/>
  <c r="AI319" i="18"/>
  <c r="AL323" i="18"/>
  <c r="M325" i="18"/>
  <c r="N325" i="18"/>
  <c r="Q325" i="18"/>
  <c r="R325" i="18"/>
  <c r="S325" i="18"/>
  <c r="T325" i="18"/>
  <c r="U325" i="18"/>
  <c r="V325" i="18"/>
  <c r="W325" i="18"/>
  <c r="Y325" i="18"/>
  <c r="Z325" i="18"/>
  <c r="AA325" i="18"/>
  <c r="AC325" i="18"/>
  <c r="AD325" i="18"/>
  <c r="AE325" i="18"/>
  <c r="AF325" i="18"/>
  <c r="AG325" i="18"/>
  <c r="AH325" i="18"/>
  <c r="AI325" i="18"/>
  <c r="K326" i="18"/>
  <c r="L326" i="18"/>
  <c r="M326" i="18"/>
  <c r="N326" i="18"/>
  <c r="Q326" i="18"/>
  <c r="R326" i="18"/>
  <c r="S326" i="18"/>
  <c r="T326" i="18"/>
  <c r="U326" i="18"/>
  <c r="V326" i="18"/>
  <c r="W326" i="18"/>
  <c r="Y326" i="18"/>
  <c r="Z326" i="18"/>
  <c r="AA326" i="18"/>
  <c r="AC326" i="18"/>
  <c r="AD326" i="18"/>
  <c r="AE326" i="18"/>
  <c r="AF326" i="18"/>
  <c r="AG326" i="18"/>
  <c r="AH326" i="18"/>
  <c r="AI326" i="18"/>
  <c r="L327" i="18"/>
  <c r="M327" i="18"/>
  <c r="N327" i="18"/>
  <c r="Q327" i="18"/>
  <c r="R327" i="18"/>
  <c r="S327" i="18"/>
  <c r="T327" i="18"/>
  <c r="U327" i="18"/>
  <c r="V327" i="18"/>
  <c r="W327" i="18"/>
  <c r="Y327" i="18"/>
  <c r="Z327" i="18"/>
  <c r="AA327" i="18"/>
  <c r="AC327" i="18"/>
  <c r="AD327" i="18"/>
  <c r="AE327" i="18"/>
  <c r="AF327" i="18"/>
  <c r="AG327" i="18"/>
  <c r="AH327" i="18"/>
  <c r="AI327" i="18"/>
  <c r="L328" i="18"/>
  <c r="M328" i="18"/>
  <c r="N328" i="18"/>
  <c r="Q328" i="18"/>
  <c r="R328" i="18"/>
  <c r="S328" i="18"/>
  <c r="T328" i="18"/>
  <c r="U328" i="18"/>
  <c r="V328" i="18"/>
  <c r="W328" i="18"/>
  <c r="Y328" i="18"/>
  <c r="Z328" i="18"/>
  <c r="AA328" i="18"/>
  <c r="AC328" i="18"/>
  <c r="AD328" i="18"/>
  <c r="AE328" i="18"/>
  <c r="AF328" i="18"/>
  <c r="AG328" i="18"/>
  <c r="AH328" i="18"/>
  <c r="AI328" i="18"/>
  <c r="K329" i="18"/>
  <c r="L329" i="18"/>
  <c r="M329" i="18"/>
  <c r="N329" i="18"/>
  <c r="Q329" i="18"/>
  <c r="R329" i="18"/>
  <c r="S329" i="18"/>
  <c r="T329" i="18"/>
  <c r="U329" i="18"/>
  <c r="V329" i="18"/>
  <c r="W329" i="18"/>
  <c r="Y329" i="18"/>
  <c r="Z329" i="18"/>
  <c r="AA329" i="18"/>
  <c r="AC329" i="18"/>
  <c r="AD329" i="18"/>
  <c r="AE329" i="18"/>
  <c r="AF329" i="18"/>
  <c r="AG329" i="18"/>
  <c r="AH329" i="18"/>
  <c r="AI329" i="18"/>
  <c r="L330" i="18"/>
  <c r="M330" i="18"/>
  <c r="N330" i="18"/>
  <c r="Q330" i="18"/>
  <c r="R330" i="18"/>
  <c r="S330" i="18"/>
  <c r="T330" i="18"/>
  <c r="U330" i="18"/>
  <c r="V330" i="18"/>
  <c r="W330" i="18"/>
  <c r="Y330" i="18"/>
  <c r="Z330" i="18"/>
  <c r="AA330" i="18"/>
  <c r="AC330" i="18"/>
  <c r="AD330" i="18"/>
  <c r="AE330" i="18"/>
  <c r="AF330" i="18"/>
  <c r="AG330" i="18"/>
  <c r="AH330" i="18"/>
  <c r="AI330" i="18"/>
  <c r="L331" i="18"/>
  <c r="M331" i="18"/>
  <c r="N331" i="18"/>
  <c r="Q331" i="18"/>
  <c r="R331" i="18"/>
  <c r="S331" i="18"/>
  <c r="T331" i="18"/>
  <c r="U331" i="18"/>
  <c r="V331" i="18"/>
  <c r="W331" i="18"/>
  <c r="Y331" i="18"/>
  <c r="Z331" i="18"/>
  <c r="AA331" i="18"/>
  <c r="AC331" i="18"/>
  <c r="AD331" i="18"/>
  <c r="AE331" i="18"/>
  <c r="AF331" i="18"/>
  <c r="AG331" i="18"/>
  <c r="AH331" i="18"/>
  <c r="AI331" i="18"/>
  <c r="L332" i="18"/>
  <c r="M332" i="18"/>
  <c r="N332" i="18"/>
  <c r="Q332" i="18"/>
  <c r="R332" i="18"/>
  <c r="S332" i="18"/>
  <c r="T332" i="18"/>
  <c r="U332" i="18"/>
  <c r="V332" i="18"/>
  <c r="W332" i="18"/>
  <c r="Y332" i="18"/>
  <c r="Z332" i="18"/>
  <c r="AA332" i="18"/>
  <c r="AC332" i="18"/>
  <c r="AD332" i="18"/>
  <c r="AE332" i="18"/>
  <c r="AF332" i="18"/>
  <c r="AG332" i="18"/>
  <c r="AH332" i="18"/>
  <c r="AI332" i="18"/>
  <c r="AL334" i="18"/>
  <c r="L336" i="18"/>
  <c r="M336" i="18"/>
  <c r="N336" i="18"/>
  <c r="Q336" i="18"/>
  <c r="R336" i="18"/>
  <c r="S336" i="18"/>
  <c r="T336" i="18"/>
  <c r="U336" i="18"/>
  <c r="V336" i="18"/>
  <c r="W336" i="18"/>
  <c r="Y336" i="18"/>
  <c r="Z336" i="18"/>
  <c r="AA336" i="18"/>
  <c r="AC336" i="18"/>
  <c r="AD336" i="18"/>
  <c r="AE336" i="18"/>
  <c r="AF336" i="18"/>
  <c r="AG336" i="18"/>
  <c r="AH336" i="18"/>
  <c r="AI336" i="18"/>
  <c r="L337" i="18"/>
  <c r="M337" i="18"/>
  <c r="N337" i="18"/>
  <c r="Q337" i="18"/>
  <c r="R337" i="18"/>
  <c r="S337" i="18"/>
  <c r="T337" i="18"/>
  <c r="U337" i="18"/>
  <c r="V337" i="18"/>
  <c r="W337" i="18"/>
  <c r="Y337" i="18"/>
  <c r="Z337" i="18"/>
  <c r="AA337" i="18"/>
  <c r="AC337" i="18"/>
  <c r="AD337" i="18"/>
  <c r="AE337" i="18"/>
  <c r="AF337" i="18"/>
  <c r="AG337" i="18"/>
  <c r="AH337" i="18"/>
  <c r="AI337" i="18"/>
  <c r="L338" i="18"/>
  <c r="M338" i="18"/>
  <c r="N338" i="18"/>
  <c r="Q338" i="18"/>
  <c r="R338" i="18"/>
  <c r="S338" i="18"/>
  <c r="T338" i="18"/>
  <c r="U338" i="18"/>
  <c r="V338" i="18"/>
  <c r="W338" i="18"/>
  <c r="Y338" i="18"/>
  <c r="Z338" i="18"/>
  <c r="AA338" i="18"/>
  <c r="AC338" i="18"/>
  <c r="AD338" i="18"/>
  <c r="AE338" i="18"/>
  <c r="AF338" i="18"/>
  <c r="AG338" i="18"/>
  <c r="AH338" i="18"/>
  <c r="AI338" i="18"/>
  <c r="L339" i="18"/>
  <c r="M339" i="18"/>
  <c r="N339" i="18"/>
  <c r="Q339" i="18"/>
  <c r="R339" i="18"/>
  <c r="S339" i="18"/>
  <c r="T339" i="18"/>
  <c r="U339" i="18"/>
  <c r="V339" i="18"/>
  <c r="W339" i="18"/>
  <c r="Y339" i="18"/>
  <c r="Z339" i="18"/>
  <c r="AA339" i="18"/>
  <c r="AC339" i="18"/>
  <c r="AD339" i="18"/>
  <c r="AE339" i="18"/>
  <c r="AF339" i="18"/>
  <c r="AG339" i="18"/>
  <c r="AH339" i="18"/>
  <c r="AI339" i="18"/>
  <c r="L340" i="18"/>
  <c r="M340" i="18"/>
  <c r="N340" i="18"/>
  <c r="Q340" i="18"/>
  <c r="R340" i="18"/>
  <c r="S340" i="18"/>
  <c r="T340" i="18"/>
  <c r="U340" i="18"/>
  <c r="V340" i="18"/>
  <c r="W340" i="18"/>
  <c r="Y340" i="18"/>
  <c r="Z340" i="18"/>
  <c r="AA340" i="18"/>
  <c r="AC340" i="18"/>
  <c r="AD340" i="18"/>
  <c r="AE340" i="18"/>
  <c r="AF340" i="18"/>
  <c r="AG340" i="18"/>
  <c r="AH340" i="18"/>
  <c r="AI340" i="18"/>
  <c r="L341" i="18"/>
  <c r="M341" i="18"/>
  <c r="N341" i="18"/>
  <c r="Q341" i="18"/>
  <c r="R341" i="18"/>
  <c r="S341" i="18"/>
  <c r="T341" i="18"/>
  <c r="U341" i="18"/>
  <c r="V341" i="18"/>
  <c r="W341" i="18"/>
  <c r="Y341" i="18"/>
  <c r="Z341" i="18"/>
  <c r="AA341" i="18"/>
  <c r="AC341" i="18"/>
  <c r="AD341" i="18"/>
  <c r="AE341" i="18"/>
  <c r="AF341" i="18"/>
  <c r="AG341" i="18"/>
  <c r="AH341" i="18"/>
  <c r="AI341" i="18"/>
  <c r="L342" i="18"/>
  <c r="M342" i="18"/>
  <c r="N342" i="18"/>
  <c r="Q342" i="18"/>
  <c r="R342" i="18"/>
  <c r="S342" i="18"/>
  <c r="T342" i="18"/>
  <c r="U342" i="18"/>
  <c r="V342" i="18"/>
  <c r="W342" i="18"/>
  <c r="Y342" i="18"/>
  <c r="Z342" i="18"/>
  <c r="AA342" i="18"/>
  <c r="AC342" i="18"/>
  <c r="AD342" i="18"/>
  <c r="AE342" i="18"/>
  <c r="AF342" i="18"/>
  <c r="AG342" i="18"/>
  <c r="AH342" i="18"/>
  <c r="AI342" i="18"/>
  <c r="L343" i="18"/>
  <c r="M343" i="18"/>
  <c r="N343" i="18"/>
  <c r="Q343" i="18"/>
  <c r="R343" i="18"/>
  <c r="S343" i="18"/>
  <c r="T343" i="18"/>
  <c r="U343" i="18"/>
  <c r="V343" i="18"/>
  <c r="W343" i="18"/>
  <c r="Y343" i="18"/>
  <c r="Z343" i="18"/>
  <c r="AA343" i="18"/>
  <c r="AC343" i="18"/>
  <c r="AD343" i="18"/>
  <c r="AE343" i="18"/>
  <c r="AF343" i="18"/>
  <c r="AG343" i="18"/>
  <c r="AH343" i="18"/>
  <c r="AI343" i="18"/>
  <c r="L349" i="18"/>
  <c r="M349" i="18"/>
  <c r="N349" i="18"/>
  <c r="Q349" i="18"/>
  <c r="R349" i="18"/>
  <c r="S349" i="18"/>
  <c r="T349" i="18"/>
  <c r="U349" i="18"/>
  <c r="V349" i="18"/>
  <c r="W349" i="18"/>
  <c r="Y349" i="18"/>
  <c r="Z349" i="18"/>
  <c r="AA349" i="18"/>
  <c r="AC349" i="18"/>
  <c r="AD349" i="18"/>
  <c r="AE349" i="18"/>
  <c r="AF349" i="18"/>
  <c r="AG349" i="18"/>
  <c r="AH349" i="18"/>
  <c r="AI349" i="18"/>
  <c r="L350" i="18"/>
  <c r="M350" i="18"/>
  <c r="N350" i="18"/>
  <c r="Q350" i="18"/>
  <c r="R350" i="18"/>
  <c r="S350" i="18"/>
  <c r="T350" i="18"/>
  <c r="U350" i="18"/>
  <c r="V350" i="18"/>
  <c r="W350" i="18"/>
  <c r="Y350" i="18"/>
  <c r="Z350" i="18"/>
  <c r="AA350" i="18"/>
  <c r="AC350" i="18"/>
  <c r="AD350" i="18"/>
  <c r="AE350" i="18"/>
  <c r="AF350" i="18"/>
  <c r="AG350" i="18"/>
  <c r="AH350" i="18"/>
  <c r="AI350" i="18"/>
  <c r="L352" i="18"/>
  <c r="M352" i="18"/>
  <c r="N352" i="18"/>
  <c r="Q352" i="18"/>
  <c r="S352" i="18"/>
  <c r="T352" i="18"/>
  <c r="U352" i="18"/>
  <c r="V352" i="18"/>
  <c r="W352" i="18"/>
  <c r="Y352" i="18"/>
  <c r="Z352" i="18"/>
  <c r="AA352" i="18"/>
  <c r="AC352" i="18"/>
  <c r="AD352" i="18"/>
  <c r="AE352" i="18"/>
  <c r="AF352" i="18"/>
  <c r="AG352" i="18"/>
  <c r="AH352" i="18"/>
  <c r="AI352" i="18"/>
  <c r="L353" i="18"/>
  <c r="M353" i="18"/>
  <c r="N353" i="18"/>
  <c r="Q353" i="18"/>
  <c r="S353" i="18"/>
  <c r="T353" i="18"/>
  <c r="U353" i="18"/>
  <c r="V353" i="18"/>
  <c r="W353" i="18"/>
  <c r="Y353" i="18"/>
  <c r="Z353" i="18"/>
  <c r="AA353" i="18"/>
  <c r="AC353" i="18"/>
  <c r="AD353" i="18"/>
  <c r="AE353" i="18"/>
  <c r="AF353" i="18"/>
  <c r="AG353" i="18"/>
  <c r="AH353" i="18"/>
  <c r="AI353" i="18"/>
  <c r="L354" i="18"/>
  <c r="M354" i="18"/>
  <c r="N354" i="18"/>
  <c r="Q354" i="18"/>
  <c r="S354" i="18"/>
  <c r="T354" i="18"/>
  <c r="U354" i="18"/>
  <c r="V354" i="18"/>
  <c r="W354" i="18"/>
  <c r="Y354" i="18"/>
  <c r="Z354" i="18"/>
  <c r="AA354" i="18"/>
  <c r="AC354" i="18"/>
  <c r="AD354" i="18"/>
  <c r="AE354" i="18"/>
  <c r="AF354" i="18"/>
  <c r="AG354" i="18"/>
  <c r="AH354" i="18"/>
  <c r="AI354" i="18"/>
  <c r="L355" i="18"/>
  <c r="M355" i="18"/>
  <c r="N355" i="18"/>
  <c r="Q355" i="18"/>
  <c r="S355" i="18"/>
  <c r="T355" i="18"/>
  <c r="U355" i="18"/>
  <c r="V355" i="18"/>
  <c r="W355" i="18"/>
  <c r="Y355" i="18"/>
  <c r="Z355" i="18"/>
  <c r="AA355" i="18"/>
  <c r="AC355" i="18"/>
  <c r="AD355" i="18"/>
  <c r="AE355" i="18"/>
  <c r="AF355" i="18"/>
  <c r="AG355" i="18"/>
  <c r="AH355" i="18"/>
  <c r="AI355" i="18"/>
  <c r="L356" i="18"/>
  <c r="M356" i="18"/>
  <c r="N356" i="18"/>
  <c r="Q356" i="18"/>
  <c r="S356" i="18"/>
  <c r="T356" i="18"/>
  <c r="U356" i="18"/>
  <c r="V356" i="18"/>
  <c r="W356" i="18"/>
  <c r="Y356" i="18"/>
  <c r="Z356" i="18"/>
  <c r="AA356" i="18"/>
  <c r="AC356" i="18"/>
  <c r="AD356" i="18"/>
  <c r="AE356" i="18"/>
  <c r="AF356" i="18"/>
  <c r="AG356" i="18"/>
  <c r="AH356" i="18"/>
  <c r="AI356" i="18"/>
  <c r="L357" i="18"/>
  <c r="M357" i="18"/>
  <c r="N357" i="18"/>
  <c r="Q357" i="18"/>
  <c r="S357" i="18"/>
  <c r="T357" i="18"/>
  <c r="U357" i="18"/>
  <c r="V357" i="18"/>
  <c r="W357" i="18"/>
  <c r="Y357" i="18"/>
  <c r="Z357" i="18"/>
  <c r="AA357" i="18"/>
  <c r="AC357" i="18"/>
  <c r="AD357" i="18"/>
  <c r="AE357" i="18"/>
  <c r="AF357" i="18"/>
  <c r="AG357" i="18"/>
  <c r="AH357" i="18"/>
  <c r="AI357" i="18"/>
  <c r="L358" i="18"/>
  <c r="M358" i="18"/>
  <c r="N358" i="18"/>
  <c r="Q358" i="18"/>
  <c r="S358" i="18"/>
  <c r="T358" i="18"/>
  <c r="U358" i="18"/>
  <c r="V358" i="18"/>
  <c r="W358" i="18"/>
  <c r="Y358" i="18"/>
  <c r="Z358" i="18"/>
  <c r="AA358" i="18"/>
  <c r="AC358" i="18"/>
  <c r="AD358" i="18"/>
  <c r="AE358" i="18"/>
  <c r="AF358" i="18"/>
  <c r="AG358" i="18"/>
  <c r="AH358" i="18"/>
  <c r="AI358" i="18"/>
  <c r="L360" i="18"/>
  <c r="M360" i="18"/>
  <c r="N360" i="18"/>
  <c r="Q360" i="18"/>
  <c r="R360" i="18"/>
  <c r="S360" i="18"/>
  <c r="T360" i="18"/>
  <c r="U360" i="18"/>
  <c r="V360" i="18"/>
  <c r="W360" i="18"/>
  <c r="X360" i="18"/>
  <c r="Y360" i="18"/>
  <c r="Z360" i="18"/>
  <c r="AA360" i="18"/>
  <c r="AB360" i="18"/>
  <c r="AC360" i="18"/>
  <c r="AD360" i="18"/>
  <c r="AE360" i="18"/>
  <c r="AF360" i="18"/>
  <c r="AG360" i="18"/>
  <c r="AH360" i="18"/>
  <c r="AI360" i="18"/>
  <c r="AL362" i="18"/>
  <c r="L364" i="18"/>
  <c r="M364" i="18"/>
  <c r="N364" i="18"/>
  <c r="Q364" i="18"/>
  <c r="R364" i="18"/>
  <c r="S364" i="18"/>
  <c r="T364" i="18"/>
  <c r="U364" i="18"/>
  <c r="V364" i="18"/>
  <c r="W364" i="18"/>
  <c r="Y364" i="18"/>
  <c r="Z364" i="18"/>
  <c r="AA364" i="18"/>
  <c r="AC364" i="18"/>
  <c r="AD364" i="18"/>
  <c r="AE364" i="18"/>
  <c r="AF364" i="18"/>
  <c r="AG364" i="18"/>
  <c r="AH364" i="18"/>
  <c r="AI364" i="18"/>
  <c r="L365" i="18"/>
  <c r="M365" i="18"/>
  <c r="N365" i="18"/>
  <c r="Q365" i="18"/>
  <c r="R365" i="18"/>
  <c r="S365" i="18"/>
  <c r="T365" i="18"/>
  <c r="U365" i="18"/>
  <c r="V365" i="18"/>
  <c r="W365" i="18"/>
  <c r="Y365" i="18"/>
  <c r="Z365" i="18"/>
  <c r="AA365" i="18"/>
  <c r="AC365" i="18"/>
  <c r="AD365" i="18"/>
  <c r="AE365" i="18"/>
  <c r="AF365" i="18"/>
  <c r="AG365" i="18"/>
  <c r="AH365" i="18"/>
  <c r="AI365" i="18"/>
  <c r="L367" i="18"/>
  <c r="M367" i="18"/>
  <c r="N367" i="18"/>
  <c r="Q367" i="18"/>
  <c r="R367" i="18"/>
  <c r="S367" i="18"/>
  <c r="T367" i="18"/>
  <c r="U367" i="18"/>
  <c r="V367" i="18"/>
  <c r="V362" i="18" s="1"/>
  <c r="W367" i="18"/>
  <c r="Y367" i="18"/>
  <c r="Z367" i="18"/>
  <c r="AA367" i="18"/>
  <c r="AA362" i="18" s="1"/>
  <c r="AC367" i="18"/>
  <c r="AD367" i="18"/>
  <c r="AE367" i="18"/>
  <c r="AF367" i="18"/>
  <c r="AG367" i="18"/>
  <c r="AH367" i="18"/>
  <c r="AI367" i="18"/>
  <c r="AL369" i="18"/>
  <c r="L371" i="18"/>
  <c r="M371" i="18"/>
  <c r="N371" i="18"/>
  <c r="Q371" i="18"/>
  <c r="R371" i="18"/>
  <c r="S371" i="18"/>
  <c r="T371" i="18"/>
  <c r="U371" i="18"/>
  <c r="V371" i="18"/>
  <c r="W371" i="18"/>
  <c r="Y371" i="18"/>
  <c r="Z371" i="18"/>
  <c r="AA371" i="18"/>
  <c r="AC371" i="18"/>
  <c r="AD371" i="18"/>
  <c r="AE371" i="18"/>
  <c r="AF371" i="18"/>
  <c r="AG371" i="18"/>
  <c r="AH371" i="18"/>
  <c r="AI371" i="18"/>
  <c r="L372" i="18"/>
  <c r="M372" i="18"/>
  <c r="N372" i="18"/>
  <c r="Q372" i="18"/>
  <c r="R372" i="18"/>
  <c r="S372" i="18"/>
  <c r="T372" i="18"/>
  <c r="U372" i="18"/>
  <c r="V372" i="18"/>
  <c r="W372" i="18"/>
  <c r="W369" i="18" s="1"/>
  <c r="Y372" i="18"/>
  <c r="Z372" i="18"/>
  <c r="AA372" i="18"/>
  <c r="AC372" i="18"/>
  <c r="AD372" i="18"/>
  <c r="AD369" i="18" s="1"/>
  <c r="AE372" i="18"/>
  <c r="AE369" i="18" s="1"/>
  <c r="AF372" i="18"/>
  <c r="AG372" i="18"/>
  <c r="AH372" i="18"/>
  <c r="AI372" i="18"/>
  <c r="L377" i="18"/>
  <c r="M377" i="18"/>
  <c r="N377" i="18"/>
  <c r="Q377" i="18"/>
  <c r="R377" i="18"/>
  <c r="S377" i="18"/>
  <c r="T377" i="18"/>
  <c r="U377" i="18"/>
  <c r="V377" i="18"/>
  <c r="W377" i="18"/>
  <c r="Y377" i="18"/>
  <c r="Z377" i="18"/>
  <c r="AA377" i="18"/>
  <c r="AC377" i="18"/>
  <c r="AD377" i="18"/>
  <c r="AE377" i="18"/>
  <c r="AF377" i="18"/>
  <c r="AG377" i="18"/>
  <c r="AH377" i="18"/>
  <c r="AI377" i="18"/>
  <c r="L378" i="18"/>
  <c r="M378" i="18"/>
  <c r="N378" i="18"/>
  <c r="Q378" i="18"/>
  <c r="R378" i="18"/>
  <c r="S378" i="18"/>
  <c r="T378" i="18"/>
  <c r="T374" i="18" s="1"/>
  <c r="U378" i="18"/>
  <c r="V378" i="18"/>
  <c r="W378" i="18"/>
  <c r="Y378" i="18"/>
  <c r="Z378" i="18"/>
  <c r="AA378" i="18"/>
  <c r="AC378" i="18"/>
  <c r="AD378" i="18"/>
  <c r="AE378" i="18"/>
  <c r="AF378" i="18"/>
  <c r="AG378" i="18"/>
  <c r="AG374" i="18" s="1"/>
  <c r="AH378" i="18"/>
  <c r="AI378" i="18"/>
  <c r="A3" i="1"/>
  <c r="L13" i="1"/>
  <c r="M13" i="1"/>
  <c r="P13" i="1"/>
  <c r="Q13" i="1"/>
  <c r="R13" i="1"/>
  <c r="S13" i="1"/>
  <c r="T13" i="1"/>
  <c r="U13" i="1"/>
  <c r="V13" i="1"/>
  <c r="X13" i="1"/>
  <c r="Y13" i="1"/>
  <c r="Z13" i="1"/>
  <c r="Z10" i="1" s="1"/>
  <c r="AB13" i="1"/>
  <c r="AC13" i="1"/>
  <c r="AD13" i="1"/>
  <c r="AE13" i="1"/>
  <c r="AF13" i="1"/>
  <c r="AG13" i="1"/>
  <c r="AH13" i="1"/>
  <c r="N14" i="1"/>
  <c r="D16" i="2" s="1"/>
  <c r="AK14" i="1"/>
  <c r="H16" i="2" s="1"/>
  <c r="N15" i="1"/>
  <c r="D17" i="2" s="1"/>
  <c r="N16" i="1"/>
  <c r="D18" i="2" s="1"/>
  <c r="W13" i="1"/>
  <c r="N17" i="1"/>
  <c r="N18" i="1"/>
  <c r="D20" i="2" s="1"/>
  <c r="L19" i="1"/>
  <c r="M19" i="1"/>
  <c r="AF19" i="1"/>
  <c r="AG19" i="1"/>
  <c r="AH19" i="1"/>
  <c r="N20" i="1"/>
  <c r="D22" i="2" s="1"/>
  <c r="AK20" i="1"/>
  <c r="H22" i="2" s="1"/>
  <c r="N21" i="1"/>
  <c r="N22" i="1"/>
  <c r="D24" i="2" s="1"/>
  <c r="N23" i="1"/>
  <c r="AI23" i="1"/>
  <c r="AK23" i="1"/>
  <c r="H25" i="2" s="1"/>
  <c r="N24" i="1"/>
  <c r="D26" i="2" s="1"/>
  <c r="AF25" i="1"/>
  <c r="AG25" i="1"/>
  <c r="AH25" i="1"/>
  <c r="N26" i="1"/>
  <c r="D28" i="2" s="1"/>
  <c r="AI26" i="1"/>
  <c r="F28" i="2" s="1"/>
  <c r="AK26" i="1"/>
  <c r="H28" i="2" s="1"/>
  <c r="N27" i="1"/>
  <c r="AI27" i="1"/>
  <c r="AK27" i="1"/>
  <c r="H29" i="2" s="1"/>
  <c r="N30" i="1"/>
  <c r="AI30" i="1"/>
  <c r="L31" i="1"/>
  <c r="M31" i="1"/>
  <c r="AF31" i="1"/>
  <c r="AG31" i="1"/>
  <c r="AH31" i="1"/>
  <c r="AK31" i="1"/>
  <c r="N32" i="1"/>
  <c r="N33" i="1"/>
  <c r="D35" i="2" s="1"/>
  <c r="AF35" i="1"/>
  <c r="AG35" i="1"/>
  <c r="AH35" i="1"/>
  <c r="N37" i="1"/>
  <c r="D39" i="2" s="1"/>
  <c r="N38" i="1"/>
  <c r="D40" i="2" s="1"/>
  <c r="AI38" i="1"/>
  <c r="N39" i="1"/>
  <c r="AI39" i="1"/>
  <c r="F41" i="2" s="1"/>
  <c r="AF41" i="1"/>
  <c r="AG41" i="1"/>
  <c r="AH41" i="1"/>
  <c r="N45" i="1"/>
  <c r="D47" i="2" s="1"/>
  <c r="N46" i="1"/>
  <c r="L50" i="1"/>
  <c r="M50" i="1"/>
  <c r="P50" i="1"/>
  <c r="Q50" i="1"/>
  <c r="R50" i="1"/>
  <c r="S50" i="1"/>
  <c r="T50" i="1"/>
  <c r="U50" i="1"/>
  <c r="V50" i="1"/>
  <c r="X50" i="1"/>
  <c r="Y50" i="1"/>
  <c r="Z50" i="1"/>
  <c r="AB50" i="1"/>
  <c r="AC50" i="1"/>
  <c r="AD50" i="1"/>
  <c r="AE50" i="1"/>
  <c r="AF50" i="1"/>
  <c r="AG50" i="1"/>
  <c r="AH50" i="1"/>
  <c r="W51" i="1"/>
  <c r="AA51" i="1"/>
  <c r="W52" i="1"/>
  <c r="AA52" i="1"/>
  <c r="W53" i="1"/>
  <c r="AA53" i="1"/>
  <c r="W54" i="1"/>
  <c r="AA54" i="1"/>
  <c r="AI54" i="1" s="1"/>
  <c r="W55" i="1"/>
  <c r="AA55" i="1"/>
  <c r="L56" i="1"/>
  <c r="M56" i="1"/>
  <c r="P56" i="1"/>
  <c r="Q56" i="1"/>
  <c r="R56" i="1"/>
  <c r="S56" i="1"/>
  <c r="T56" i="1"/>
  <c r="U56" i="1"/>
  <c r="V56" i="1"/>
  <c r="X56" i="1"/>
  <c r="Y56" i="1"/>
  <c r="Z56" i="1"/>
  <c r="AB56" i="1"/>
  <c r="AC56" i="1"/>
  <c r="AD56" i="1"/>
  <c r="AE56" i="1"/>
  <c r="AF56" i="1"/>
  <c r="AG56" i="1"/>
  <c r="AH56" i="1"/>
  <c r="W57" i="1"/>
  <c r="AA57" i="1"/>
  <c r="AK57" i="1"/>
  <c r="H59" i="2" s="1"/>
  <c r="W58" i="1"/>
  <c r="AA58" i="1"/>
  <c r="AK58" i="1"/>
  <c r="H60" i="2" s="1"/>
  <c r="W59" i="1"/>
  <c r="AA59" i="1"/>
  <c r="AK59" i="1"/>
  <c r="H61" i="2" s="1"/>
  <c r="W60" i="1"/>
  <c r="AA60" i="1"/>
  <c r="AI60" i="1" s="1"/>
  <c r="AK60" i="1"/>
  <c r="W61" i="1"/>
  <c r="W56" i="1" s="1"/>
  <c r="AA61" i="1"/>
  <c r="L62" i="1"/>
  <c r="M62" i="1"/>
  <c r="P62" i="1"/>
  <c r="Q62" i="1"/>
  <c r="R62" i="1"/>
  <c r="S62" i="1"/>
  <c r="T62" i="1"/>
  <c r="U62" i="1"/>
  <c r="V62" i="1"/>
  <c r="X62" i="1"/>
  <c r="Y62" i="1"/>
  <c r="Z62" i="1"/>
  <c r="AB62" i="1"/>
  <c r="AC62" i="1"/>
  <c r="AD62" i="1"/>
  <c r="AE62" i="1"/>
  <c r="AF62" i="1"/>
  <c r="AG62" i="1"/>
  <c r="AH62" i="1"/>
  <c r="W63" i="1"/>
  <c r="AA63" i="1"/>
  <c r="W64" i="1"/>
  <c r="AA64" i="1"/>
  <c r="W65" i="1"/>
  <c r="AA65" i="1"/>
  <c r="W66" i="1"/>
  <c r="AA66" i="1"/>
  <c r="W67" i="1"/>
  <c r="AA67" i="1"/>
  <c r="W68" i="1"/>
  <c r="AA68" i="1"/>
  <c r="AI68" i="1" s="1"/>
  <c r="W69" i="1"/>
  <c r="AA69" i="1"/>
  <c r="L70" i="1"/>
  <c r="M70" i="1"/>
  <c r="P70" i="1"/>
  <c r="Q70" i="1"/>
  <c r="R70" i="1"/>
  <c r="S70" i="1"/>
  <c r="U70" i="1"/>
  <c r="V70" i="1"/>
  <c r="X70" i="1"/>
  <c r="Y70" i="1"/>
  <c r="Z70" i="1"/>
  <c r="AB70" i="1"/>
  <c r="AC70" i="1"/>
  <c r="AD70" i="1"/>
  <c r="AE70" i="1"/>
  <c r="AF70" i="1"/>
  <c r="AG70" i="1"/>
  <c r="AH70" i="1"/>
  <c r="W71" i="1"/>
  <c r="AA71" i="1"/>
  <c r="W72" i="1"/>
  <c r="AA72" i="1"/>
  <c r="W73" i="1"/>
  <c r="AA73" i="1"/>
  <c r="AI73" i="1" s="1"/>
  <c r="F75" i="2" s="1"/>
  <c r="W74" i="1"/>
  <c r="AA74" i="1"/>
  <c r="W75" i="1"/>
  <c r="AA75" i="1"/>
  <c r="W76" i="1"/>
  <c r="AA76" i="1"/>
  <c r="W77" i="1"/>
  <c r="AA77" i="1"/>
  <c r="L79" i="1"/>
  <c r="M79" i="1"/>
  <c r="P79" i="1"/>
  <c r="Q79" i="1"/>
  <c r="R79" i="1"/>
  <c r="S79" i="1"/>
  <c r="T79" i="1"/>
  <c r="U79" i="1"/>
  <c r="V79" i="1"/>
  <c r="X79" i="1"/>
  <c r="Y79" i="1"/>
  <c r="Z79" i="1"/>
  <c r="AB79" i="1"/>
  <c r="AC79" i="1"/>
  <c r="AD79" i="1"/>
  <c r="AF79" i="1"/>
  <c r="AG79" i="1"/>
  <c r="AH79" i="1"/>
  <c r="W80" i="1"/>
  <c r="AA80" i="1"/>
  <c r="W81" i="1"/>
  <c r="AA81" i="1"/>
  <c r="W82" i="1"/>
  <c r="AA82" i="1"/>
  <c r="W83" i="1"/>
  <c r="AA83" i="1"/>
  <c r="AB84" i="1"/>
  <c r="AC84" i="1"/>
  <c r="AD84" i="1"/>
  <c r="AF84" i="1"/>
  <c r="AG84" i="1"/>
  <c r="AH84" i="1"/>
  <c r="W88" i="1"/>
  <c r="AA88" i="1"/>
  <c r="W89" i="1"/>
  <c r="AA89" i="1"/>
  <c r="L90" i="1"/>
  <c r="M90" i="1"/>
  <c r="P90" i="1"/>
  <c r="Q90" i="1"/>
  <c r="R90" i="1"/>
  <c r="S90" i="1"/>
  <c r="T90" i="1"/>
  <c r="U90" i="1"/>
  <c r="V90" i="1"/>
  <c r="X90" i="1"/>
  <c r="Y90" i="1"/>
  <c r="Z90" i="1"/>
  <c r="AB90" i="1"/>
  <c r="AC90" i="1"/>
  <c r="AD90" i="1"/>
  <c r="AE90" i="1"/>
  <c r="AF90" i="1"/>
  <c r="AG90" i="1"/>
  <c r="AH90" i="1"/>
  <c r="W91" i="1"/>
  <c r="AA91" i="1"/>
  <c r="W92" i="1"/>
  <c r="AA92" i="1"/>
  <c r="W93" i="1"/>
  <c r="AA93" i="1"/>
  <c r="AK93" i="1"/>
  <c r="H92" i="2" s="1"/>
  <c r="L94" i="1"/>
  <c r="M94" i="1"/>
  <c r="P94" i="1"/>
  <c r="R94" i="1"/>
  <c r="S94" i="1"/>
  <c r="T94" i="1"/>
  <c r="U94" i="1"/>
  <c r="V94" i="1"/>
  <c r="X94" i="1"/>
  <c r="Y94" i="1"/>
  <c r="Z94" i="1"/>
  <c r="AB94" i="1"/>
  <c r="AC94" i="1"/>
  <c r="AD94" i="1"/>
  <c r="AE94" i="1"/>
  <c r="AF94" i="1"/>
  <c r="AG94" i="1"/>
  <c r="AH94" i="1"/>
  <c r="W95" i="1"/>
  <c r="AA95" i="1"/>
  <c r="W96" i="1"/>
  <c r="AA96" i="1"/>
  <c r="W97" i="1"/>
  <c r="AA97" i="1"/>
  <c r="W98" i="1"/>
  <c r="AA98" i="1"/>
  <c r="W99" i="1"/>
  <c r="AA99" i="1"/>
  <c r="W100" i="1"/>
  <c r="AA100" i="1"/>
  <c r="W101" i="1"/>
  <c r="AA101" i="1"/>
  <c r="W102" i="1"/>
  <c r="AA102" i="1"/>
  <c r="AK102" i="1"/>
  <c r="H101" i="2" s="1"/>
  <c r="W103" i="1"/>
  <c r="AA103" i="1"/>
  <c r="AI103" i="1" s="1"/>
  <c r="L104" i="1"/>
  <c r="M104" i="1"/>
  <c r="P104" i="1"/>
  <c r="Q104" i="1"/>
  <c r="R104" i="1"/>
  <c r="S104" i="1"/>
  <c r="T104" i="1"/>
  <c r="U104" i="1"/>
  <c r="V104" i="1"/>
  <c r="X104" i="1"/>
  <c r="Y104" i="1"/>
  <c r="Z104" i="1"/>
  <c r="AB104" i="1"/>
  <c r="AC104" i="1"/>
  <c r="AD104" i="1"/>
  <c r="AE104" i="1"/>
  <c r="AF104" i="1"/>
  <c r="AG104" i="1"/>
  <c r="AH104" i="1"/>
  <c r="W105" i="1"/>
  <c r="AA105" i="1"/>
  <c r="AI105" i="1" s="1"/>
  <c r="W106" i="1"/>
  <c r="AA106" i="1"/>
  <c r="W107" i="1"/>
  <c r="AA107" i="1"/>
  <c r="W108" i="1"/>
  <c r="AA108" i="1"/>
  <c r="W109" i="1"/>
  <c r="AA109" i="1"/>
  <c r="AK109" i="1"/>
  <c r="W110" i="1"/>
  <c r="AA110" i="1"/>
  <c r="L114" i="1"/>
  <c r="M114" i="1"/>
  <c r="P114" i="1"/>
  <c r="Q114" i="1"/>
  <c r="R114" i="1"/>
  <c r="S114" i="1"/>
  <c r="T114" i="1"/>
  <c r="U114" i="1"/>
  <c r="V114" i="1"/>
  <c r="X114" i="1"/>
  <c r="Y114" i="1"/>
  <c r="Z114" i="1"/>
  <c r="AB114" i="1"/>
  <c r="AC114" i="1"/>
  <c r="AD114" i="1"/>
  <c r="AE114" i="1"/>
  <c r="AF114" i="1"/>
  <c r="AG114" i="1"/>
  <c r="AH114" i="1"/>
  <c r="W115" i="1"/>
  <c r="AA115" i="1"/>
  <c r="W116" i="1"/>
  <c r="AA116" i="1"/>
  <c r="AK116" i="1"/>
  <c r="H115" i="2" s="1"/>
  <c r="W117" i="1"/>
  <c r="AA117" i="1"/>
  <c r="W118" i="1"/>
  <c r="AA118" i="1"/>
  <c r="AK118" i="1"/>
  <c r="H117" i="2" s="1"/>
  <c r="W119" i="1"/>
  <c r="AA119" i="1"/>
  <c r="AK119" i="1"/>
  <c r="H118" i="2" s="1"/>
  <c r="L120" i="1"/>
  <c r="M120" i="1"/>
  <c r="P120" i="1"/>
  <c r="Q120" i="1"/>
  <c r="R120" i="1"/>
  <c r="S120" i="1"/>
  <c r="U120" i="1"/>
  <c r="V120" i="1"/>
  <c r="X120" i="1"/>
  <c r="Y120" i="1"/>
  <c r="Z120" i="1"/>
  <c r="AB120" i="1"/>
  <c r="AC120" i="1"/>
  <c r="AD120" i="1"/>
  <c r="AE120" i="1"/>
  <c r="AF120" i="1"/>
  <c r="AG120" i="1"/>
  <c r="AH120" i="1"/>
  <c r="W121" i="1"/>
  <c r="AA121" i="1"/>
  <c r="W122" i="1"/>
  <c r="AA122" i="1"/>
  <c r="W123" i="1"/>
  <c r="AA123" i="1"/>
  <c r="W124" i="1"/>
  <c r="AA124" i="1"/>
  <c r="AI124" i="1" s="1"/>
  <c r="L125" i="1"/>
  <c r="M125" i="1"/>
  <c r="P125" i="1"/>
  <c r="Q125" i="1"/>
  <c r="R125" i="1"/>
  <c r="S125" i="1"/>
  <c r="T125" i="1"/>
  <c r="U125" i="1"/>
  <c r="V125" i="1"/>
  <c r="X125" i="1"/>
  <c r="Y125" i="1"/>
  <c r="Z125" i="1"/>
  <c r="AB125" i="1"/>
  <c r="AC125" i="1"/>
  <c r="AD125" i="1"/>
  <c r="AE125" i="1"/>
  <c r="AF125" i="1"/>
  <c r="AG125" i="1"/>
  <c r="AH125" i="1"/>
  <c r="W126" i="1"/>
  <c r="AA126" i="1"/>
  <c r="W127" i="1"/>
  <c r="AA127" i="1"/>
  <c r="W128" i="1"/>
  <c r="AA128" i="1"/>
  <c r="AK128" i="1"/>
  <c r="H127" i="2" s="1"/>
  <c r="W129" i="1"/>
  <c r="AA129" i="1"/>
  <c r="W130" i="1"/>
  <c r="AA130" i="1"/>
  <c r="W131" i="1"/>
  <c r="AA131" i="1"/>
  <c r="W132" i="1"/>
  <c r="AA132" i="1"/>
  <c r="AK132" i="1"/>
  <c r="H131" i="2" s="1"/>
  <c r="L133" i="1"/>
  <c r="M133" i="1"/>
  <c r="P133" i="1"/>
  <c r="Q133" i="1"/>
  <c r="R133" i="1"/>
  <c r="S133" i="1"/>
  <c r="T133" i="1"/>
  <c r="U133" i="1"/>
  <c r="V133" i="1"/>
  <c r="X133" i="1"/>
  <c r="Y133" i="1"/>
  <c r="Z133" i="1"/>
  <c r="AB133" i="1"/>
  <c r="AC133" i="1"/>
  <c r="AD133" i="1"/>
  <c r="AE133" i="1"/>
  <c r="AF133" i="1"/>
  <c r="AG133" i="1"/>
  <c r="AH133" i="1"/>
  <c r="W134" i="1"/>
  <c r="AA134" i="1"/>
  <c r="AK134" i="1"/>
  <c r="H133" i="2" s="1"/>
  <c r="W135" i="1"/>
  <c r="AA135" i="1"/>
  <c r="L136" i="1"/>
  <c r="M136" i="1"/>
  <c r="P136" i="1"/>
  <c r="Q136" i="1"/>
  <c r="R136" i="1"/>
  <c r="S136" i="1"/>
  <c r="T136" i="1"/>
  <c r="U136" i="1"/>
  <c r="V136" i="1"/>
  <c r="X136" i="1"/>
  <c r="Y136" i="1"/>
  <c r="Z136" i="1"/>
  <c r="AB136" i="1"/>
  <c r="AC136" i="1"/>
  <c r="AD136" i="1"/>
  <c r="AE136" i="1"/>
  <c r="AF136" i="1"/>
  <c r="AG136" i="1"/>
  <c r="AH136" i="1"/>
  <c r="AK136" i="1"/>
  <c r="W137" i="1"/>
  <c r="AA137" i="1"/>
  <c r="W138" i="1"/>
  <c r="AA138" i="1"/>
  <c r="W139" i="1"/>
  <c r="AA139" i="1"/>
  <c r="W140" i="1"/>
  <c r="AA140" i="1"/>
  <c r="L141" i="1"/>
  <c r="M141" i="1"/>
  <c r="P141" i="1"/>
  <c r="Q141" i="1"/>
  <c r="R141" i="1"/>
  <c r="S141" i="1"/>
  <c r="T141" i="1"/>
  <c r="U141" i="1"/>
  <c r="V141" i="1"/>
  <c r="X141" i="1"/>
  <c r="Y141" i="1"/>
  <c r="Z141" i="1"/>
  <c r="AB141" i="1"/>
  <c r="AC141" i="1"/>
  <c r="AD141" i="1"/>
  <c r="AE141" i="1"/>
  <c r="AF141" i="1"/>
  <c r="AG141" i="1"/>
  <c r="AH141" i="1"/>
  <c r="W142" i="1"/>
  <c r="AA142" i="1"/>
  <c r="W143" i="1"/>
  <c r="AA143" i="1"/>
  <c r="W144" i="1"/>
  <c r="AA144" i="1"/>
  <c r="W145" i="1"/>
  <c r="AA145" i="1"/>
  <c r="W146" i="1"/>
  <c r="AA146" i="1"/>
  <c r="W147" i="1"/>
  <c r="AA147" i="1"/>
  <c r="W148" i="1"/>
  <c r="AA148" i="1"/>
  <c r="W149" i="1"/>
  <c r="AA149" i="1"/>
  <c r="AK149" i="1"/>
  <c r="H148" i="2" s="1"/>
  <c r="L152" i="1"/>
  <c r="M152" i="1"/>
  <c r="P152" i="1"/>
  <c r="Q152" i="1"/>
  <c r="R152" i="1"/>
  <c r="S152" i="1"/>
  <c r="T152" i="1"/>
  <c r="U152" i="1"/>
  <c r="V152" i="1"/>
  <c r="X152" i="1"/>
  <c r="Y152" i="1"/>
  <c r="Z152" i="1"/>
  <c r="AB152" i="1"/>
  <c r="AC152" i="1"/>
  <c r="AD152" i="1"/>
  <c r="AE152" i="1"/>
  <c r="AF152" i="1"/>
  <c r="AG152" i="1"/>
  <c r="AH152" i="1"/>
  <c r="AK152" i="1"/>
  <c r="N153" i="1"/>
  <c r="D153" i="2" s="1"/>
  <c r="W153" i="1"/>
  <c r="AA153" i="1"/>
  <c r="W154" i="1"/>
  <c r="AA154" i="1"/>
  <c r="W155" i="1"/>
  <c r="AA155" i="1"/>
  <c r="W156" i="1"/>
  <c r="AA156" i="1"/>
  <c r="L159" i="1"/>
  <c r="M159" i="1"/>
  <c r="P159" i="1"/>
  <c r="Q159" i="1"/>
  <c r="Q158" i="1" s="1"/>
  <c r="R159" i="1"/>
  <c r="S159" i="1"/>
  <c r="T159" i="1"/>
  <c r="U159" i="1"/>
  <c r="V159" i="1"/>
  <c r="X159" i="1"/>
  <c r="Y159" i="1"/>
  <c r="Z159" i="1"/>
  <c r="AB159" i="1"/>
  <c r="AC159" i="1"/>
  <c r="AD159" i="1"/>
  <c r="AE159" i="1"/>
  <c r="AF159" i="1"/>
  <c r="AG159" i="1"/>
  <c r="AH159" i="1"/>
  <c r="AK159" i="1"/>
  <c r="W160" i="1"/>
  <c r="W159" i="1" s="1"/>
  <c r="AA160" i="1"/>
  <c r="L165" i="1"/>
  <c r="M165" i="1"/>
  <c r="P165" i="1"/>
  <c r="Q165" i="1"/>
  <c r="R165" i="1"/>
  <c r="S165" i="1"/>
  <c r="T165" i="1"/>
  <c r="U165" i="1"/>
  <c r="V165" i="1"/>
  <c r="X165" i="1"/>
  <c r="Y165" i="1"/>
  <c r="Z165" i="1"/>
  <c r="AB165" i="1"/>
  <c r="AC165" i="1"/>
  <c r="AD165" i="1"/>
  <c r="AE165" i="1"/>
  <c r="AF165" i="1"/>
  <c r="AG165" i="1"/>
  <c r="AH165" i="1"/>
  <c r="AK165" i="1"/>
  <c r="W166" i="1"/>
  <c r="AA166" i="1"/>
  <c r="W167" i="1"/>
  <c r="AA167" i="1"/>
  <c r="L168" i="1"/>
  <c r="M168" i="1"/>
  <c r="P168" i="1"/>
  <c r="Q168" i="1"/>
  <c r="R168" i="1"/>
  <c r="S168" i="1"/>
  <c r="T168" i="1"/>
  <c r="U168" i="1"/>
  <c r="V168" i="1"/>
  <c r="X168" i="1"/>
  <c r="Y169" i="18" s="1"/>
  <c r="Y168" i="1"/>
  <c r="Z168" i="1"/>
  <c r="AB168" i="1"/>
  <c r="AC168" i="1"/>
  <c r="AD168" i="1"/>
  <c r="AE168" i="1"/>
  <c r="AF168" i="1"/>
  <c r="AG168" i="1"/>
  <c r="AH168" i="1"/>
  <c r="W169" i="1"/>
  <c r="AA169" i="1"/>
  <c r="W170" i="1"/>
  <c r="AA170" i="1"/>
  <c r="W171" i="1"/>
  <c r="AA171" i="1"/>
  <c r="AK171" i="1"/>
  <c r="AK168" i="1" s="1"/>
  <c r="W172" i="1"/>
  <c r="AA172" i="1"/>
  <c r="W173" i="1"/>
  <c r="AA173" i="1"/>
  <c r="W174" i="1"/>
  <c r="AA174" i="1"/>
  <c r="W175" i="1"/>
  <c r="AA175" i="1"/>
  <c r="L176" i="1"/>
  <c r="M176" i="1"/>
  <c r="P176" i="1"/>
  <c r="Q176" i="1"/>
  <c r="R176" i="1"/>
  <c r="S176" i="1"/>
  <c r="T176" i="1"/>
  <c r="U176" i="1"/>
  <c r="V176" i="1"/>
  <c r="X176" i="1"/>
  <c r="Y177" i="18" s="1"/>
  <c r="Y176" i="1"/>
  <c r="Z176" i="1"/>
  <c r="AB176" i="1"/>
  <c r="AC176" i="1"/>
  <c r="AD176" i="1"/>
  <c r="AE176" i="1"/>
  <c r="AF176" i="1"/>
  <c r="AG176" i="1"/>
  <c r="AH176" i="1"/>
  <c r="AK176" i="1"/>
  <c r="W177" i="1"/>
  <c r="AA177" i="1"/>
  <c r="W178" i="1"/>
  <c r="AA178" i="1"/>
  <c r="AI178" i="1" s="1"/>
  <c r="L179" i="1"/>
  <c r="M179" i="1"/>
  <c r="P179" i="1"/>
  <c r="Q179" i="1"/>
  <c r="R179" i="1"/>
  <c r="S179" i="1"/>
  <c r="T179" i="1"/>
  <c r="U179" i="1"/>
  <c r="V179" i="1"/>
  <c r="X179" i="1"/>
  <c r="Y180" i="18" s="1"/>
  <c r="Y179" i="1"/>
  <c r="Z179" i="1"/>
  <c r="AB179" i="1"/>
  <c r="AC179" i="1"/>
  <c r="AD179" i="1"/>
  <c r="AE179" i="1"/>
  <c r="AF179" i="1"/>
  <c r="AG179" i="1"/>
  <c r="AH179" i="1"/>
  <c r="AK179" i="1"/>
  <c r="W180" i="1"/>
  <c r="AA180" i="1"/>
  <c r="AA179" i="1" s="1"/>
  <c r="L183" i="1"/>
  <c r="M183" i="1"/>
  <c r="P183" i="1"/>
  <c r="Q183" i="1"/>
  <c r="R183" i="1"/>
  <c r="S183" i="1"/>
  <c r="T183" i="1"/>
  <c r="U183" i="1"/>
  <c r="V183" i="1"/>
  <c r="X183" i="1"/>
  <c r="Y183" i="1"/>
  <c r="Z183" i="1"/>
  <c r="AB183" i="1"/>
  <c r="AC183" i="1"/>
  <c r="AD183" i="1"/>
  <c r="AE183" i="1"/>
  <c r="AF183" i="1"/>
  <c r="AG183" i="1"/>
  <c r="AH183" i="1"/>
  <c r="AK183" i="1"/>
  <c r="W184" i="1"/>
  <c r="AA184" i="1"/>
  <c r="W185" i="1"/>
  <c r="AA185" i="1"/>
  <c r="W187" i="1"/>
  <c r="AA187" i="1"/>
  <c r="AI187" i="1" s="1"/>
  <c r="AM187" i="1" s="1"/>
  <c r="L188" i="1"/>
  <c r="L186" i="1" s="1"/>
  <c r="M188" i="1"/>
  <c r="M186" i="1" s="1"/>
  <c r="P188" i="1"/>
  <c r="P186" i="1" s="1"/>
  <c r="Q188" i="1"/>
  <c r="Q186" i="1" s="1"/>
  <c r="R188" i="1"/>
  <c r="R186" i="1" s="1"/>
  <c r="S188" i="1"/>
  <c r="S186" i="1" s="1"/>
  <c r="T188" i="1"/>
  <c r="T186" i="1" s="1"/>
  <c r="U188" i="1"/>
  <c r="U186" i="1" s="1"/>
  <c r="V188" i="1"/>
  <c r="V186" i="1" s="1"/>
  <c r="X188" i="1"/>
  <c r="X186" i="1" s="1"/>
  <c r="Y188" i="1"/>
  <c r="Y186" i="1" s="1"/>
  <c r="Z188" i="1"/>
  <c r="Z186" i="1" s="1"/>
  <c r="AB188" i="1"/>
  <c r="AB186" i="1" s="1"/>
  <c r="AC188" i="1"/>
  <c r="AC186" i="1" s="1"/>
  <c r="AD188" i="1"/>
  <c r="AD186" i="1" s="1"/>
  <c r="AE188" i="1"/>
  <c r="AE186" i="1" s="1"/>
  <c r="AF188" i="1"/>
  <c r="AF186" i="1" s="1"/>
  <c r="AG188" i="1"/>
  <c r="AG186" i="1" s="1"/>
  <c r="AH188" i="1"/>
  <c r="AH186" i="1" s="1"/>
  <c r="AK188" i="1"/>
  <c r="AK186" i="1" s="1"/>
  <c r="W189" i="1"/>
  <c r="AA189" i="1"/>
  <c r="W190" i="1"/>
  <c r="AA190" i="1"/>
  <c r="AK194" i="1"/>
  <c r="L195" i="1"/>
  <c r="P195" i="1"/>
  <c r="Q195" i="1"/>
  <c r="R195" i="1"/>
  <c r="S195" i="1"/>
  <c r="T195" i="1"/>
  <c r="U195" i="1"/>
  <c r="V195" i="1"/>
  <c r="X195" i="1"/>
  <c r="Y195" i="1"/>
  <c r="Z195" i="1"/>
  <c r="AB195" i="1"/>
  <c r="AC197" i="18" s="1"/>
  <c r="AC195" i="1"/>
  <c r="AD195" i="1"/>
  <c r="AE195" i="1"/>
  <c r="AF195" i="1"/>
  <c r="AG195" i="1"/>
  <c r="AH195" i="1"/>
  <c r="M196" i="1"/>
  <c r="W196" i="1"/>
  <c r="X198" i="18" s="1"/>
  <c r="X197" i="18" s="1"/>
  <c r="L197" i="1"/>
  <c r="P197" i="1"/>
  <c r="Q197" i="1"/>
  <c r="R197" i="1"/>
  <c r="S197" i="1"/>
  <c r="T197" i="1"/>
  <c r="U197" i="1"/>
  <c r="V197" i="1"/>
  <c r="X197" i="1"/>
  <c r="Y197" i="1"/>
  <c r="Z197" i="1"/>
  <c r="AB197" i="1"/>
  <c r="AC197" i="1"/>
  <c r="AD197" i="1"/>
  <c r="AE197" i="1"/>
  <c r="AF197" i="1"/>
  <c r="AG197" i="1"/>
  <c r="AH197" i="1"/>
  <c r="W198" i="1"/>
  <c r="AA198" i="1"/>
  <c r="AB200" i="18" s="1"/>
  <c r="M199" i="1"/>
  <c r="M201" i="1" s="1"/>
  <c r="W199" i="1"/>
  <c r="X201" i="18" s="1"/>
  <c r="AA199" i="1"/>
  <c r="AB201" i="18" s="1"/>
  <c r="W200" i="1"/>
  <c r="X202" i="18" s="1"/>
  <c r="AA200" i="1"/>
  <c r="L203" i="1"/>
  <c r="P203" i="1"/>
  <c r="Q203" i="1"/>
  <c r="R203" i="1"/>
  <c r="S203" i="1"/>
  <c r="T203" i="1"/>
  <c r="U203" i="1"/>
  <c r="V203" i="1"/>
  <c r="W203" i="1" s="1"/>
  <c r="X203" i="1"/>
  <c r="Z203" i="1"/>
  <c r="AB203" i="1"/>
  <c r="AC204" i="18" s="1"/>
  <c r="AC203" i="1"/>
  <c r="AD203" i="1"/>
  <c r="AE203" i="1"/>
  <c r="AF203" i="1"/>
  <c r="AG203" i="1"/>
  <c r="AH203" i="1"/>
  <c r="M204" i="1"/>
  <c r="W204" i="1"/>
  <c r="X205" i="18" s="1"/>
  <c r="AA204" i="1"/>
  <c r="W206" i="1"/>
  <c r="X207" i="18" s="1"/>
  <c r="AA206" i="1"/>
  <c r="L207" i="1"/>
  <c r="M209" i="18" s="1"/>
  <c r="M207" i="1"/>
  <c r="N207" i="1" s="1"/>
  <c r="P207" i="1"/>
  <c r="Q209" i="18" s="1"/>
  <c r="Q207" i="1"/>
  <c r="R209" i="18" s="1"/>
  <c r="R207" i="1"/>
  <c r="S209" i="18" s="1"/>
  <c r="S207" i="1"/>
  <c r="T209" i="18" s="1"/>
  <c r="T207" i="1"/>
  <c r="U207" i="1"/>
  <c r="V209" i="18" s="1"/>
  <c r="V208" i="18" s="1"/>
  <c r="V206" i="18" s="1"/>
  <c r="V207" i="1"/>
  <c r="X207" i="1"/>
  <c r="Y207" i="1"/>
  <c r="Z209" i="18"/>
  <c r="Z208" i="18" s="1"/>
  <c r="Z206" i="18" s="1"/>
  <c r="Z207" i="1"/>
  <c r="AA209" i="18" s="1"/>
  <c r="AA208" i="18" s="1"/>
  <c r="AB207" i="1"/>
  <c r="AC209" i="18" s="1"/>
  <c r="AC208" i="18" s="1"/>
  <c r="AC207" i="1"/>
  <c r="AD209" i="18" s="1"/>
  <c r="AD208" i="18" s="1"/>
  <c r="AD207" i="1"/>
  <c r="AE209" i="18" s="1"/>
  <c r="AE208" i="18" s="1"/>
  <c r="AE206" i="18" s="1"/>
  <c r="AE207" i="1"/>
  <c r="AF209" i="18" s="1"/>
  <c r="AF208" i="18" s="1"/>
  <c r="AF207" i="1"/>
  <c r="AG209" i="18" s="1"/>
  <c r="AG208" i="18" s="1"/>
  <c r="AG207" i="1"/>
  <c r="AH209" i="18" s="1"/>
  <c r="AH208" i="18" s="1"/>
  <c r="AH207" i="1"/>
  <c r="AK207" i="1"/>
  <c r="W208" i="1"/>
  <c r="AA208" i="1"/>
  <c r="AB210" i="18" s="1"/>
  <c r="N209" i="1"/>
  <c r="W209" i="1"/>
  <c r="AA209" i="1"/>
  <c r="AB211" i="18" s="1"/>
  <c r="N212" i="1"/>
  <c r="W212" i="1"/>
  <c r="AA212" i="1"/>
  <c r="W213" i="1"/>
  <c r="X212" i="18" s="1"/>
  <c r="AA213" i="1"/>
  <c r="AB212" i="18" s="1"/>
  <c r="W214" i="1"/>
  <c r="X213" i="18" s="1"/>
  <c r="AA214" i="1"/>
  <c r="AB213" i="18" s="1"/>
  <c r="W215" i="1"/>
  <c r="AA215" i="1"/>
  <c r="AB214" i="18" s="1"/>
  <c r="W216" i="1"/>
  <c r="AA216" i="1"/>
  <c r="W217" i="1"/>
  <c r="AA217" i="1"/>
  <c r="AB216" i="18" s="1"/>
  <c r="L218" i="1"/>
  <c r="P218" i="1"/>
  <c r="Q218" i="1"/>
  <c r="R218" i="1"/>
  <c r="S218" i="1"/>
  <c r="T218" i="1"/>
  <c r="U218" i="1"/>
  <c r="V218" i="1"/>
  <c r="X218" i="1"/>
  <c r="Y218" i="1"/>
  <c r="Z218" i="1"/>
  <c r="AB218" i="1"/>
  <c r="AC218" i="1"/>
  <c r="AD218" i="1"/>
  <c r="AE218" i="1"/>
  <c r="AF218" i="1"/>
  <c r="AG218" i="1"/>
  <c r="AH218" i="1"/>
  <c r="W219" i="1"/>
  <c r="X218" i="18" s="1"/>
  <c r="AA219" i="1"/>
  <c r="AB218" i="18" s="1"/>
  <c r="N220" i="1"/>
  <c r="D206" i="2" s="1"/>
  <c r="W220" i="1"/>
  <c r="AA220" i="1"/>
  <c r="AB219" i="18" s="1"/>
  <c r="W221" i="1"/>
  <c r="X220" i="18"/>
  <c r="AA221" i="1"/>
  <c r="W222" i="1"/>
  <c r="AA222" i="1"/>
  <c r="AB221" i="18" s="1"/>
  <c r="AK222" i="1"/>
  <c r="L224" i="1"/>
  <c r="M224" i="1"/>
  <c r="P224" i="1"/>
  <c r="Q224" i="1"/>
  <c r="R224" i="1"/>
  <c r="S224" i="1"/>
  <c r="T224" i="1"/>
  <c r="U224" i="1"/>
  <c r="V224" i="1"/>
  <c r="X224" i="1"/>
  <c r="Y224" i="1"/>
  <c r="Z224" i="1"/>
  <c r="AB224" i="1"/>
  <c r="AC224" i="1"/>
  <c r="AD224" i="1"/>
  <c r="AE224" i="1"/>
  <c r="AF224" i="1"/>
  <c r="AG224" i="1"/>
  <c r="AH224" i="1"/>
  <c r="AK224" i="1"/>
  <c r="W225" i="1"/>
  <c r="AA225" i="1"/>
  <c r="W226" i="1"/>
  <c r="AA226" i="1"/>
  <c r="AB226" i="18" s="1"/>
  <c r="W227" i="1"/>
  <c r="X227" i="18" s="1"/>
  <c r="AA227" i="1"/>
  <c r="W228" i="1"/>
  <c r="X228" i="18"/>
  <c r="AA228" i="1"/>
  <c r="AB228" i="18" s="1"/>
  <c r="L229" i="1"/>
  <c r="M229" i="1"/>
  <c r="P229" i="1"/>
  <c r="Q229" i="1"/>
  <c r="R229" i="1"/>
  <c r="S229" i="1"/>
  <c r="T229" i="1"/>
  <c r="U229" i="1"/>
  <c r="V229" i="1"/>
  <c r="X229" i="1"/>
  <c r="Y229" i="1"/>
  <c r="Z229" i="1"/>
  <c r="AB229" i="1"/>
  <c r="AC229" i="1"/>
  <c r="AD229" i="1"/>
  <c r="AE229" i="1"/>
  <c r="AF229" i="1"/>
  <c r="AG229" i="1"/>
  <c r="AH229" i="1"/>
  <c r="N230" i="1"/>
  <c r="D216" i="2" s="1"/>
  <c r="W230" i="1"/>
  <c r="X230" i="18" s="1"/>
  <c r="AA230" i="1"/>
  <c r="AB230" i="18" s="1"/>
  <c r="AK230" i="1"/>
  <c r="W231" i="1"/>
  <c r="AA231" i="1"/>
  <c r="W232" i="1"/>
  <c r="X232" i="18" s="1"/>
  <c r="AA232" i="1"/>
  <c r="AB232" i="18" s="1"/>
  <c r="W233" i="1"/>
  <c r="X233" i="18" s="1"/>
  <c r="AA233" i="1"/>
  <c r="AB233" i="18" s="1"/>
  <c r="W234" i="1"/>
  <c r="X234" i="18" s="1"/>
  <c r="AA234" i="1"/>
  <c r="AB234" i="18" s="1"/>
  <c r="AK234" i="1"/>
  <c r="H220" i="2" s="1"/>
  <c r="L235" i="1"/>
  <c r="M235" i="1"/>
  <c r="P235" i="1"/>
  <c r="Q235" i="1"/>
  <c r="R235" i="1"/>
  <c r="S235" i="1"/>
  <c r="T235" i="1"/>
  <c r="U235" i="1"/>
  <c r="V235" i="1"/>
  <c r="X235" i="1"/>
  <c r="Y235" i="1"/>
  <c r="Z235" i="1"/>
  <c r="AB235" i="1"/>
  <c r="AC235" i="1"/>
  <c r="AD235" i="1"/>
  <c r="AE235" i="1"/>
  <c r="AF235" i="1"/>
  <c r="AG235" i="1"/>
  <c r="AH235" i="1"/>
  <c r="AK235" i="1"/>
  <c r="W236" i="1"/>
  <c r="AA236" i="1"/>
  <c r="W237" i="1"/>
  <c r="X237" i="18" s="1"/>
  <c r="AA237" i="1"/>
  <c r="N238" i="1"/>
  <c r="W238" i="1"/>
  <c r="X238" i="18" s="1"/>
  <c r="AA238" i="1"/>
  <c r="AB238" i="18" s="1"/>
  <c r="W239" i="1"/>
  <c r="X239" i="18" s="1"/>
  <c r="AA239" i="1"/>
  <c r="AB239" i="18" s="1"/>
  <c r="L240" i="1"/>
  <c r="M240" i="1"/>
  <c r="P240" i="1"/>
  <c r="Q240" i="1"/>
  <c r="R240" i="1"/>
  <c r="S240" i="1"/>
  <c r="T240" i="1"/>
  <c r="U240" i="1"/>
  <c r="V240" i="1"/>
  <c r="X240" i="1"/>
  <c r="Y240" i="1"/>
  <c r="Z240" i="1"/>
  <c r="AB240" i="1"/>
  <c r="AC240" i="1"/>
  <c r="AD240" i="1"/>
  <c r="AE240" i="1"/>
  <c r="AF240" i="1"/>
  <c r="AG240" i="1"/>
  <c r="AH240" i="1"/>
  <c r="AK240" i="1"/>
  <c r="H227" i="2" s="1"/>
  <c r="H226" i="2" s="1"/>
  <c r="N241" i="1"/>
  <c r="N240" i="1" s="1"/>
  <c r="D227" i="2" s="1"/>
  <c r="D226" i="2" s="1"/>
  <c r="W241" i="1"/>
  <c r="AA241" i="1"/>
  <c r="AB241" i="18" s="1"/>
  <c r="L242" i="1"/>
  <c r="M242" i="1"/>
  <c r="P242" i="1"/>
  <c r="Q242" i="1"/>
  <c r="R242" i="1"/>
  <c r="S242" i="1"/>
  <c r="T242" i="1"/>
  <c r="U242" i="1"/>
  <c r="V242" i="1"/>
  <c r="X242" i="1"/>
  <c r="Y242" i="1"/>
  <c r="Z242" i="1"/>
  <c r="AB242" i="1"/>
  <c r="AC242" i="1"/>
  <c r="AD242" i="1"/>
  <c r="AE242" i="1"/>
  <c r="AF242" i="1"/>
  <c r="AG242" i="1"/>
  <c r="AH242" i="1"/>
  <c r="AK242" i="1"/>
  <c r="H229" i="2" s="1"/>
  <c r="N243" i="1"/>
  <c r="W243" i="1"/>
  <c r="X243" i="18" s="1"/>
  <c r="AA243" i="1"/>
  <c r="AB243" i="18"/>
  <c r="W244" i="1"/>
  <c r="X244" i="18" s="1"/>
  <c r="AA244" i="1"/>
  <c r="AB244" i="18" s="1"/>
  <c r="L246" i="1"/>
  <c r="M246" i="1"/>
  <c r="P246" i="1"/>
  <c r="Q246" i="1"/>
  <c r="R246" i="1"/>
  <c r="S246" i="1"/>
  <c r="T246" i="1"/>
  <c r="U246" i="1"/>
  <c r="V246" i="1"/>
  <c r="X246" i="1"/>
  <c r="Y246" i="1"/>
  <c r="Z246" i="1"/>
  <c r="AB246" i="1"/>
  <c r="AC246" i="1"/>
  <c r="AD246" i="1"/>
  <c r="AE246" i="1"/>
  <c r="AF246" i="1"/>
  <c r="AG246" i="1"/>
  <c r="AH246" i="1"/>
  <c r="AK246" i="1"/>
  <c r="H233" i="2" s="1"/>
  <c r="W247" i="1"/>
  <c r="X248" i="18" s="1"/>
  <c r="AA247" i="1"/>
  <c r="AB248" i="18" s="1"/>
  <c r="W248" i="1"/>
  <c r="X249" i="18" s="1"/>
  <c r="AA248" i="1"/>
  <c r="AB249" i="18" s="1"/>
  <c r="L252" i="1"/>
  <c r="M252" i="1"/>
  <c r="P252" i="1"/>
  <c r="Q252" i="1"/>
  <c r="R252" i="1"/>
  <c r="S252" i="1"/>
  <c r="T252" i="1"/>
  <c r="U252" i="1"/>
  <c r="V252" i="1"/>
  <c r="X252" i="1"/>
  <c r="Y252" i="1"/>
  <c r="Z252" i="1"/>
  <c r="AB252" i="1"/>
  <c r="AC252" i="1"/>
  <c r="AD252" i="1"/>
  <c r="AE252" i="1"/>
  <c r="AF252" i="1"/>
  <c r="AG252" i="1"/>
  <c r="AH252" i="1"/>
  <c r="W254" i="1"/>
  <c r="X255" i="18" s="1"/>
  <c r="AA254" i="1"/>
  <c r="AB255" i="18" s="1"/>
  <c r="W255" i="1"/>
  <c r="X257" i="18" s="1"/>
  <c r="AA255" i="1"/>
  <c r="AB257" i="18" s="1"/>
  <c r="W256" i="1"/>
  <c r="AA256" i="1"/>
  <c r="AB258" i="18" s="1"/>
  <c r="W257" i="1"/>
  <c r="X259" i="18" s="1"/>
  <c r="AA257" i="1"/>
  <c r="AB259" i="18" s="1"/>
  <c r="W258" i="1"/>
  <c r="X260" i="18" s="1"/>
  <c r="AA258" i="1"/>
  <c r="AB260" i="18" s="1"/>
  <c r="N259" i="1"/>
  <c r="D245" i="2" s="1"/>
  <c r="W259" i="1"/>
  <c r="X261" i="18" s="1"/>
  <c r="AA259" i="1"/>
  <c r="N260" i="1"/>
  <c r="W260" i="1"/>
  <c r="X262" i="18" s="1"/>
  <c r="AA260" i="1"/>
  <c r="N261" i="1"/>
  <c r="D247" i="2" s="1"/>
  <c r="W261" i="1"/>
  <c r="AA261" i="1"/>
  <c r="AB263" i="18" s="1"/>
  <c r="P264" i="1"/>
  <c r="Q264" i="1"/>
  <c r="R264" i="1"/>
  <c r="S264" i="1"/>
  <c r="T264" i="1"/>
  <c r="U264" i="1"/>
  <c r="V264" i="1"/>
  <c r="X264" i="1"/>
  <c r="Y264" i="1"/>
  <c r="Z264" i="1"/>
  <c r="AB264" i="1"/>
  <c r="AC264" i="1"/>
  <c r="AD264" i="1"/>
  <c r="AE264" i="1"/>
  <c r="E109" i="13" s="1"/>
  <c r="AF264" i="1"/>
  <c r="AG264" i="1"/>
  <c r="AH264" i="1"/>
  <c r="W265" i="1"/>
  <c r="AA265" i="1"/>
  <c r="AB268" i="18" s="1"/>
  <c r="W266" i="1"/>
  <c r="X269" i="18" s="1"/>
  <c r="AA266" i="1"/>
  <c r="AB269" i="18" s="1"/>
  <c r="W267" i="1"/>
  <c r="AA267" i="1"/>
  <c r="AB270" i="18" s="1"/>
  <c r="W268" i="1"/>
  <c r="X271" i="18" s="1"/>
  <c r="AA268" i="1"/>
  <c r="W269" i="1"/>
  <c r="AA269" i="1"/>
  <c r="AB272" i="18" s="1"/>
  <c r="W270" i="1"/>
  <c r="AA270" i="1"/>
  <c r="AB273" i="18" s="1"/>
  <c r="W271" i="1"/>
  <c r="X274" i="18" s="1"/>
  <c r="AA271" i="1"/>
  <c r="AB274" i="18" s="1"/>
  <c r="W272" i="1"/>
  <c r="X275" i="18" s="1"/>
  <c r="AA272" i="1"/>
  <c r="AB275" i="18" s="1"/>
  <c r="L274" i="1"/>
  <c r="M274" i="1"/>
  <c r="P274" i="1"/>
  <c r="Q274" i="1"/>
  <c r="R274" i="1"/>
  <c r="S274" i="1"/>
  <c r="T274" i="1"/>
  <c r="U274" i="1"/>
  <c r="V274" i="1"/>
  <c r="X274" i="1"/>
  <c r="Y274" i="1"/>
  <c r="Z274" i="1"/>
  <c r="AB274" i="1"/>
  <c r="AC274" i="1"/>
  <c r="AD274" i="1"/>
  <c r="AE274" i="1"/>
  <c r="AF274" i="1"/>
  <c r="AG274" i="1"/>
  <c r="AH274" i="1"/>
  <c r="AK274" i="1"/>
  <c r="W275" i="1"/>
  <c r="X278" i="18" s="1"/>
  <c r="AA275" i="1"/>
  <c r="M277" i="1"/>
  <c r="P277" i="1"/>
  <c r="Q277" i="1"/>
  <c r="R277" i="1"/>
  <c r="S277" i="1"/>
  <c r="T277" i="1"/>
  <c r="U277" i="1"/>
  <c r="V277" i="1"/>
  <c r="X277" i="1"/>
  <c r="Y277" i="1"/>
  <c r="Z277" i="1"/>
  <c r="AB277" i="1"/>
  <c r="AC277" i="1"/>
  <c r="AD277" i="1"/>
  <c r="AE277" i="1"/>
  <c r="AF277" i="1"/>
  <c r="AG277" i="1"/>
  <c r="AH277" i="1"/>
  <c r="W278" i="1"/>
  <c r="X281" i="18" s="1"/>
  <c r="AA278" i="1"/>
  <c r="W279" i="1"/>
  <c r="X283" i="18" s="1"/>
  <c r="AA279" i="1"/>
  <c r="AB283" i="18" s="1"/>
  <c r="W280" i="1"/>
  <c r="X284" i="18" s="1"/>
  <c r="AA280" i="1"/>
  <c r="AB284" i="18" s="1"/>
  <c r="P282" i="1"/>
  <c r="Q282" i="1"/>
  <c r="R282" i="1"/>
  <c r="S282" i="1"/>
  <c r="T282" i="1"/>
  <c r="U282" i="1"/>
  <c r="V282" i="1"/>
  <c r="X282" i="1"/>
  <c r="Y282" i="1"/>
  <c r="Z282" i="1"/>
  <c r="AB282" i="1"/>
  <c r="AC282" i="1"/>
  <c r="AD282" i="1"/>
  <c r="AE282" i="1"/>
  <c r="AF282" i="1"/>
  <c r="AG282" i="1"/>
  <c r="AH282" i="1"/>
  <c r="W284" i="1"/>
  <c r="X287" i="18" s="1"/>
  <c r="AA284" i="1"/>
  <c r="W285" i="1"/>
  <c r="X289" i="18" s="1"/>
  <c r="AA285" i="1"/>
  <c r="W286" i="1"/>
  <c r="AA286" i="1"/>
  <c r="AB290" i="18" s="1"/>
  <c r="AK291" i="1"/>
  <c r="W292" i="1"/>
  <c r="X296" i="18" s="1"/>
  <c r="AA292" i="1"/>
  <c r="AB296" i="18" s="1"/>
  <c r="L293" i="1"/>
  <c r="P293" i="1"/>
  <c r="P291" i="1" s="1"/>
  <c r="Q293" i="1"/>
  <c r="Q291" i="1" s="1"/>
  <c r="R293" i="1"/>
  <c r="S293" i="1"/>
  <c r="S291" i="1" s="1"/>
  <c r="T293" i="1"/>
  <c r="T291" i="1" s="1"/>
  <c r="U293" i="1"/>
  <c r="V293" i="1"/>
  <c r="X293" i="1"/>
  <c r="X291" i="1" s="1"/>
  <c r="Y293" i="1"/>
  <c r="Z293" i="1"/>
  <c r="Z291" i="1" s="1"/>
  <c r="AB293" i="1"/>
  <c r="AB291" i="1" s="1"/>
  <c r="AC293" i="1"/>
  <c r="AC291" i="1" s="1"/>
  <c r="AD293" i="1"/>
  <c r="AD291" i="1" s="1"/>
  <c r="AE293" i="1"/>
  <c r="AE291" i="1" s="1"/>
  <c r="AF293" i="1"/>
  <c r="AF291" i="1" s="1"/>
  <c r="AG293" i="1"/>
  <c r="AG291" i="1" s="1"/>
  <c r="AH293" i="1"/>
  <c r="AH291" i="1" s="1"/>
  <c r="X298" i="18"/>
  <c r="X297" i="18" s="1"/>
  <c r="W295" i="1"/>
  <c r="X299" i="18" s="1"/>
  <c r="AA295" i="1"/>
  <c r="AB299" i="18" s="1"/>
  <c r="W296" i="1"/>
  <c r="X300" i="18" s="1"/>
  <c r="AA296" i="1"/>
  <c r="AB300" i="18" s="1"/>
  <c r="W297" i="1"/>
  <c r="X301" i="18" s="1"/>
  <c r="AA297" i="1"/>
  <c r="AB301" i="18" s="1"/>
  <c r="W298" i="1"/>
  <c r="X302" i="18" s="1"/>
  <c r="AA298" i="1"/>
  <c r="W299" i="1"/>
  <c r="AA299" i="1"/>
  <c r="L301" i="1"/>
  <c r="M301" i="1"/>
  <c r="P301" i="1"/>
  <c r="Q301" i="1"/>
  <c r="R301" i="1"/>
  <c r="S301" i="1"/>
  <c r="T301" i="1"/>
  <c r="U301" i="1"/>
  <c r="V301" i="1"/>
  <c r="X301" i="1"/>
  <c r="Y301" i="1"/>
  <c r="Z301" i="1"/>
  <c r="AB301" i="1"/>
  <c r="AC301" i="1"/>
  <c r="AD301" i="1"/>
  <c r="AE301" i="1"/>
  <c r="AF301" i="1"/>
  <c r="AG301" i="1"/>
  <c r="AH301" i="1"/>
  <c r="AK301" i="1"/>
  <c r="W302" i="1"/>
  <c r="X307" i="18" s="1"/>
  <c r="AA302" i="1"/>
  <c r="AB307" i="18" s="1"/>
  <c r="L303" i="1"/>
  <c r="M303" i="1"/>
  <c r="P303" i="1"/>
  <c r="Q303" i="1"/>
  <c r="R303" i="1"/>
  <c r="S303" i="1"/>
  <c r="T303" i="1"/>
  <c r="U303" i="1"/>
  <c r="V303" i="1"/>
  <c r="X303" i="1"/>
  <c r="Y303" i="1"/>
  <c r="Z303" i="1"/>
  <c r="AB303" i="1"/>
  <c r="AC303" i="1"/>
  <c r="AD303" i="1"/>
  <c r="AE303" i="1"/>
  <c r="AF303" i="1"/>
  <c r="AG303" i="1"/>
  <c r="AH303" i="1"/>
  <c r="AK303" i="1"/>
  <c r="W304" i="1"/>
  <c r="AA304" i="1"/>
  <c r="W305" i="1"/>
  <c r="X310" i="18" s="1"/>
  <c r="AA305" i="1"/>
  <c r="AB310" i="18" s="1"/>
  <c r="W306" i="1"/>
  <c r="X311" i="18" s="1"/>
  <c r="AA306" i="1"/>
  <c r="AB311" i="18" s="1"/>
  <c r="W307" i="1"/>
  <c r="X312" i="18" s="1"/>
  <c r="AA307" i="1"/>
  <c r="L308" i="1"/>
  <c r="M308" i="1"/>
  <c r="P308" i="1"/>
  <c r="Q308" i="1"/>
  <c r="R308" i="1"/>
  <c r="S308" i="1"/>
  <c r="T308" i="1"/>
  <c r="U308" i="1"/>
  <c r="V308" i="1"/>
  <c r="X308" i="1"/>
  <c r="Y308" i="1"/>
  <c r="Z308" i="1"/>
  <c r="AB308" i="1"/>
  <c r="AC308" i="1"/>
  <c r="AD308" i="1"/>
  <c r="AE308" i="1"/>
  <c r="AF308" i="1"/>
  <c r="AG308" i="1"/>
  <c r="AH308" i="1"/>
  <c r="N309" i="1"/>
  <c r="D293" i="2" s="1"/>
  <c r="D292" i="2" s="1"/>
  <c r="W309" i="1"/>
  <c r="AA309" i="1"/>
  <c r="AB314" i="18"/>
  <c r="L314" i="1"/>
  <c r="M314" i="1"/>
  <c r="P314" i="1"/>
  <c r="Q314" i="1"/>
  <c r="R314" i="1"/>
  <c r="S314" i="1"/>
  <c r="T314" i="1"/>
  <c r="U314" i="1"/>
  <c r="V314" i="1"/>
  <c r="X314" i="1"/>
  <c r="Y314" i="1"/>
  <c r="Z314" i="1"/>
  <c r="AB314" i="1"/>
  <c r="AC314" i="1"/>
  <c r="AD314" i="1"/>
  <c r="AE314" i="1"/>
  <c r="AF314" i="1"/>
  <c r="AG314" i="1"/>
  <c r="AH314" i="1"/>
  <c r="AK314" i="1"/>
  <c r="W315" i="1"/>
  <c r="AA315" i="1"/>
  <c r="AB318" i="18" s="1"/>
  <c r="W316" i="1"/>
  <c r="X319" i="18" s="1"/>
  <c r="AA316" i="1"/>
  <c r="L321" i="1"/>
  <c r="M321" i="1"/>
  <c r="P321" i="1"/>
  <c r="Q321" i="1"/>
  <c r="R321" i="1"/>
  <c r="S321" i="1"/>
  <c r="T321" i="1"/>
  <c r="U321" i="1"/>
  <c r="V321" i="1"/>
  <c r="X321" i="1"/>
  <c r="Y321" i="1"/>
  <c r="Z321" i="1"/>
  <c r="AB321" i="1"/>
  <c r="AC321" i="1"/>
  <c r="AD321" i="1"/>
  <c r="AE321" i="1"/>
  <c r="AF321" i="1"/>
  <c r="AG321" i="1"/>
  <c r="AH321" i="1"/>
  <c r="AK321" i="1"/>
  <c r="W322" i="1"/>
  <c r="X325" i="18" s="1"/>
  <c r="AA322" i="1"/>
  <c r="W323" i="1"/>
  <c r="AA323" i="1"/>
  <c r="AB326" i="18" s="1"/>
  <c r="W324" i="1"/>
  <c r="AA324" i="1"/>
  <c r="AB327" i="18" s="1"/>
  <c r="W325" i="1"/>
  <c r="X328" i="18" s="1"/>
  <c r="AA325" i="1"/>
  <c r="AB328" i="18" s="1"/>
  <c r="W326" i="1"/>
  <c r="X329" i="18" s="1"/>
  <c r="AA326" i="1"/>
  <c r="AB329" i="18" s="1"/>
  <c r="N327" i="1"/>
  <c r="D307" i="2" s="1"/>
  <c r="W327" i="1"/>
  <c r="X330" i="18" s="1"/>
  <c r="AA327" i="1"/>
  <c r="W328" i="1"/>
  <c r="AA328" i="1"/>
  <c r="AB331" i="18" s="1"/>
  <c r="W329" i="1"/>
  <c r="X332" i="18" s="1"/>
  <c r="AA329" i="1"/>
  <c r="L331" i="1"/>
  <c r="M331" i="1"/>
  <c r="P331" i="1"/>
  <c r="Q331" i="1"/>
  <c r="R331" i="1"/>
  <c r="S331" i="1"/>
  <c r="T331" i="1"/>
  <c r="U331" i="1"/>
  <c r="V331" i="1"/>
  <c r="X331" i="1"/>
  <c r="Y331" i="1"/>
  <c r="Y319" i="1" s="1"/>
  <c r="Z331" i="1"/>
  <c r="AB331" i="1"/>
  <c r="AB319" i="1" s="1"/>
  <c r="AC331" i="1"/>
  <c r="AD331" i="1"/>
  <c r="AE331" i="1"/>
  <c r="AF331" i="1"/>
  <c r="AG331" i="1"/>
  <c r="AH331" i="1"/>
  <c r="AK331" i="1"/>
  <c r="W332" i="1"/>
  <c r="AA332" i="1"/>
  <c r="AB336" i="18" s="1"/>
  <c r="W333" i="1"/>
  <c r="X337" i="18" s="1"/>
  <c r="AA333" i="1"/>
  <c r="W334" i="1"/>
  <c r="AA334" i="1"/>
  <c r="AB338" i="18" s="1"/>
  <c r="W335" i="1"/>
  <c r="AA335" i="1"/>
  <c r="AB339" i="18" s="1"/>
  <c r="W336" i="1"/>
  <c r="X340" i="18"/>
  <c r="AA336" i="1"/>
  <c r="W337" i="1"/>
  <c r="X341" i="18" s="1"/>
  <c r="AA337" i="1"/>
  <c r="AB341" i="18" s="1"/>
  <c r="W338" i="1"/>
  <c r="AA338" i="1"/>
  <c r="W339" i="1"/>
  <c r="X343" i="18" s="1"/>
  <c r="AA339" i="1"/>
  <c r="L344" i="1"/>
  <c r="M344" i="1"/>
  <c r="P344" i="1"/>
  <c r="Q344" i="1"/>
  <c r="R344" i="1"/>
  <c r="S344" i="1"/>
  <c r="T344" i="1"/>
  <c r="U344" i="1"/>
  <c r="V344" i="1"/>
  <c r="X344" i="1"/>
  <c r="Y344" i="1"/>
  <c r="Z344" i="1"/>
  <c r="AB344" i="1"/>
  <c r="AC344" i="1"/>
  <c r="AD344" i="1"/>
  <c r="AE344" i="1"/>
  <c r="AF344" i="1"/>
  <c r="AG344" i="1"/>
  <c r="AH344" i="1"/>
  <c r="AK344" i="1"/>
  <c r="W345" i="1"/>
  <c r="AA345" i="1"/>
  <c r="W346" i="1"/>
  <c r="AA346" i="1"/>
  <c r="AB350" i="18"/>
  <c r="L347" i="1"/>
  <c r="M347" i="1"/>
  <c r="P347" i="1"/>
  <c r="Q347" i="1"/>
  <c r="R347" i="1"/>
  <c r="S347" i="1"/>
  <c r="T347" i="1"/>
  <c r="U347" i="1"/>
  <c r="V347" i="1"/>
  <c r="X347" i="1"/>
  <c r="Y347" i="1"/>
  <c r="Z347" i="1"/>
  <c r="AB347" i="1"/>
  <c r="AC347" i="1"/>
  <c r="AD347" i="1"/>
  <c r="AE347" i="1"/>
  <c r="AF347" i="1"/>
  <c r="AG347" i="1"/>
  <c r="AH347" i="1"/>
  <c r="W348" i="1"/>
  <c r="AA348" i="1"/>
  <c r="W349" i="1"/>
  <c r="X353" i="18" s="1"/>
  <c r="AA349" i="1"/>
  <c r="AB353" i="18" s="1"/>
  <c r="W350" i="1"/>
  <c r="X354" i="18" s="1"/>
  <c r="AA350" i="1"/>
  <c r="AB354" i="18" s="1"/>
  <c r="W351" i="1"/>
  <c r="X355" i="18" s="1"/>
  <c r="AA351" i="1"/>
  <c r="AB355" i="18" s="1"/>
  <c r="W352" i="1"/>
  <c r="X356" i="18" s="1"/>
  <c r="AA352" i="1"/>
  <c r="AB356" i="18" s="1"/>
  <c r="W353" i="1"/>
  <c r="X357" i="18" s="1"/>
  <c r="AA353" i="1"/>
  <c r="AB357" i="18" s="1"/>
  <c r="AK353" i="1"/>
  <c r="W354" i="1"/>
  <c r="X358" i="18" s="1"/>
  <c r="AA354" i="1"/>
  <c r="AB358" i="18" s="1"/>
  <c r="L355" i="1"/>
  <c r="M355" i="1"/>
  <c r="P355" i="1"/>
  <c r="Q355" i="1"/>
  <c r="R355" i="1"/>
  <c r="S355" i="1"/>
  <c r="T355" i="1"/>
  <c r="U355" i="1"/>
  <c r="V355" i="1"/>
  <c r="W355" i="1"/>
  <c r="X355" i="1"/>
  <c r="Y355" i="1"/>
  <c r="Z355" i="1"/>
  <c r="AA355" i="1"/>
  <c r="AB355" i="1"/>
  <c r="AC355" i="1"/>
  <c r="AD355" i="1"/>
  <c r="AE355" i="1"/>
  <c r="AF355" i="1"/>
  <c r="AG355" i="1"/>
  <c r="AH355" i="1"/>
  <c r="AK355" i="1"/>
  <c r="H334" i="2" s="1"/>
  <c r="AI356" i="1"/>
  <c r="AI355" i="1" s="1"/>
  <c r="F334" i="2" s="1"/>
  <c r="L359" i="1"/>
  <c r="M359" i="1"/>
  <c r="P359" i="1"/>
  <c r="Q359" i="1"/>
  <c r="R359" i="1"/>
  <c r="S359" i="1"/>
  <c r="T359" i="1"/>
  <c r="U359" i="1"/>
  <c r="V359" i="1"/>
  <c r="X359" i="1"/>
  <c r="Y359" i="1"/>
  <c r="Z359" i="1"/>
  <c r="AB359" i="1"/>
  <c r="AC359" i="1"/>
  <c r="AD359" i="1"/>
  <c r="AE359" i="1"/>
  <c r="AF359" i="1"/>
  <c r="AG359" i="1"/>
  <c r="AH359" i="1"/>
  <c r="AK359" i="1"/>
  <c r="W360" i="1"/>
  <c r="AA360" i="1"/>
  <c r="AB364" i="18" s="1"/>
  <c r="W361" i="1"/>
  <c r="X365" i="18" s="1"/>
  <c r="AA361" i="1"/>
  <c r="L362" i="1"/>
  <c r="M362" i="1"/>
  <c r="P362" i="1"/>
  <c r="Q362" i="1"/>
  <c r="R362" i="1"/>
  <c r="S362" i="1"/>
  <c r="T362" i="1"/>
  <c r="U362" i="1"/>
  <c r="V362" i="1"/>
  <c r="X362" i="1"/>
  <c r="Y362" i="1"/>
  <c r="Z362" i="1"/>
  <c r="AB362" i="1"/>
  <c r="AC362" i="1"/>
  <c r="AD362" i="1"/>
  <c r="AE362" i="1"/>
  <c r="AF362" i="1"/>
  <c r="AG362" i="1"/>
  <c r="AH362" i="1"/>
  <c r="AK362" i="1"/>
  <c r="W363" i="1"/>
  <c r="AA363" i="1"/>
  <c r="L365" i="1"/>
  <c r="M365" i="1"/>
  <c r="P365" i="1"/>
  <c r="Q365" i="1"/>
  <c r="R365" i="1"/>
  <c r="S365" i="1"/>
  <c r="T365" i="1"/>
  <c r="U365" i="1"/>
  <c r="V365" i="1"/>
  <c r="X365" i="1"/>
  <c r="Y365" i="1"/>
  <c r="Z365" i="1"/>
  <c r="AB365" i="1"/>
  <c r="AC365" i="1"/>
  <c r="AD365" i="1"/>
  <c r="AE365" i="1"/>
  <c r="AF365" i="1"/>
  <c r="AG365" i="1"/>
  <c r="AH365" i="1"/>
  <c r="AK365" i="1"/>
  <c r="W366" i="1"/>
  <c r="X371" i="18" s="1"/>
  <c r="AA366" i="1"/>
  <c r="W367" i="1"/>
  <c r="AA367" i="1"/>
  <c r="AB372" i="18" s="1"/>
  <c r="L370" i="1"/>
  <c r="M370" i="1"/>
  <c r="M158" i="1" s="1"/>
  <c r="P370" i="1"/>
  <c r="P369" i="1" s="1"/>
  <c r="Q370" i="1"/>
  <c r="Q369" i="1" s="1"/>
  <c r="R370" i="1"/>
  <c r="R369" i="1" s="1"/>
  <c r="S370" i="1"/>
  <c r="S369" i="1"/>
  <c r="T370" i="1"/>
  <c r="U370" i="1"/>
  <c r="V370" i="1"/>
  <c r="X370" i="1"/>
  <c r="Y370" i="1"/>
  <c r="Z370" i="1"/>
  <c r="AB370" i="1"/>
  <c r="AB369" i="1" s="1"/>
  <c r="AC370" i="1"/>
  <c r="AD370" i="1"/>
  <c r="AD158" i="1" s="1"/>
  <c r="AE370" i="1"/>
  <c r="AE369" i="1" s="1"/>
  <c r="AF370" i="1"/>
  <c r="AF369" i="1" s="1"/>
  <c r="AG370" i="1"/>
  <c r="AG369" i="1" s="1"/>
  <c r="AH370" i="1"/>
  <c r="AH369" i="1" s="1"/>
  <c r="W371" i="1"/>
  <c r="AA371" i="1"/>
  <c r="W372" i="1"/>
  <c r="AA372" i="1"/>
  <c r="AB378" i="18" s="1"/>
  <c r="A2" i="17"/>
  <c r="L9" i="17"/>
  <c r="O9" i="17"/>
  <c r="Y9" i="17"/>
  <c r="Z9" i="17"/>
  <c r="AA9" i="17"/>
  <c r="AB9" i="17"/>
  <c r="AC9" i="17"/>
  <c r="AD9" i="17"/>
  <c r="AE9" i="17"/>
  <c r="AF9" i="17"/>
  <c r="AG9" i="17"/>
  <c r="AI9" i="17"/>
  <c r="AK9" i="17"/>
  <c r="AL9" i="17"/>
  <c r="AJ9" i="17"/>
  <c r="X26" i="17"/>
  <c r="BG66" i="17"/>
  <c r="BG68" i="17"/>
  <c r="BG69" i="17"/>
  <c r="A3" i="11"/>
  <c r="D38" i="11"/>
  <c r="D44" i="11"/>
  <c r="D43" i="11" s="1"/>
  <c r="D42" i="11" s="1"/>
  <c r="D50" i="11"/>
  <c r="D49" i="11" s="1"/>
  <c r="D48" i="11" s="1"/>
  <c r="D104" i="11"/>
  <c r="D108" i="11"/>
  <c r="D128" i="11"/>
  <c r="D142" i="11"/>
  <c r="AK77" i="1" s="1"/>
  <c r="D154" i="11"/>
  <c r="D158" i="11"/>
  <c r="D165" i="11"/>
  <c r="D167" i="11"/>
  <c r="D170" i="11"/>
  <c r="D175" i="11"/>
  <c r="D183" i="11"/>
  <c r="D186" i="11"/>
  <c r="D194" i="11"/>
  <c r="D197" i="11"/>
  <c r="D200" i="11"/>
  <c r="D199" i="11" s="1"/>
  <c r="D210" i="11"/>
  <c r="D209" i="11" s="1"/>
  <c r="D22" i="12" s="1"/>
  <c r="D214" i="11"/>
  <c r="D213" i="11" s="1"/>
  <c r="D26" i="12" s="1"/>
  <c r="D218" i="11"/>
  <c r="D217" i="11" s="1"/>
  <c r="E199" i="13" s="1"/>
  <c r="D226" i="11"/>
  <c r="D225" i="11" s="1"/>
  <c r="D229" i="11"/>
  <c r="D258" i="11"/>
  <c r="AK52" i="1" s="1"/>
  <c r="D261" i="11"/>
  <c r="D260" i="11" s="1"/>
  <c r="D259" i="11" s="1"/>
  <c r="E219" i="13" s="1"/>
  <c r="D268" i="11"/>
  <c r="D267" i="11" s="1"/>
  <c r="D266" i="11" s="1"/>
  <c r="D265" i="11" s="1"/>
  <c r="J235" i="11" s="1"/>
  <c r="D273" i="11"/>
  <c r="D272" i="11" s="1"/>
  <c r="D278" i="11"/>
  <c r="D277" i="11" s="1"/>
  <c r="D276" i="11" s="1"/>
  <c r="D296" i="11"/>
  <c r="D299" i="11"/>
  <c r="D303" i="11"/>
  <c r="D302" i="11" s="1"/>
  <c r="D305" i="11"/>
  <c r="D307" i="11"/>
  <c r="D309" i="11"/>
  <c r="D314" i="11"/>
  <c r="D316" i="11"/>
  <c r="D318" i="11"/>
  <c r="D324" i="11"/>
  <c r="D323" i="11" s="1"/>
  <c r="E255" i="13" s="1"/>
  <c r="D329" i="11"/>
  <c r="D328" i="11" s="1"/>
  <c r="E258" i="13" s="1"/>
  <c r="E257" i="13" s="1"/>
  <c r="D338" i="11"/>
  <c r="A3" i="15"/>
  <c r="P19" i="15"/>
  <c r="P20" i="15"/>
  <c r="P21" i="15"/>
  <c r="P22" i="15"/>
  <c r="P24" i="15"/>
  <c r="P25" i="15"/>
  <c r="P26" i="15"/>
  <c r="P27" i="15"/>
  <c r="P28" i="15"/>
  <c r="P30" i="15"/>
  <c r="P31" i="15"/>
  <c r="P32" i="15"/>
  <c r="P33" i="15"/>
  <c r="P34" i="15"/>
  <c r="P36" i="15"/>
  <c r="P37" i="15"/>
  <c r="P40" i="15"/>
  <c r="P41" i="15"/>
  <c r="P42" i="15"/>
  <c r="P43" i="15"/>
  <c r="P44" i="15"/>
  <c r="R45" i="15"/>
  <c r="P46" i="15"/>
  <c r="P47" i="15"/>
  <c r="P48" i="15"/>
  <c r="P49" i="15"/>
  <c r="P50" i="15"/>
  <c r="P56" i="15"/>
  <c r="P57" i="15"/>
  <c r="P58" i="15"/>
  <c r="P59" i="15"/>
  <c r="P60" i="15"/>
  <c r="P62" i="15"/>
  <c r="P63" i="15"/>
  <c r="P64" i="15"/>
  <c r="P65" i="15"/>
  <c r="P66" i="15"/>
  <c r="P68" i="15"/>
  <c r="P69" i="15"/>
  <c r="P70" i="15"/>
  <c r="P71" i="15"/>
  <c r="P72" i="15"/>
  <c r="P73" i="15"/>
  <c r="P74" i="15"/>
  <c r="P76" i="15"/>
  <c r="P77" i="15"/>
  <c r="P78" i="15"/>
  <c r="P79" i="15"/>
  <c r="P80" i="15"/>
  <c r="P81" i="15"/>
  <c r="P82" i="15"/>
  <c r="P84" i="15"/>
  <c r="P85" i="15"/>
  <c r="P86" i="15"/>
  <c r="P87" i="15"/>
  <c r="P89" i="15"/>
  <c r="P90" i="15"/>
  <c r="P91" i="15"/>
  <c r="P93" i="15"/>
  <c r="P94" i="15"/>
  <c r="P95" i="15"/>
  <c r="P97" i="15"/>
  <c r="P98" i="15"/>
  <c r="P99" i="15"/>
  <c r="P100" i="15"/>
  <c r="P101" i="15"/>
  <c r="P102" i="15"/>
  <c r="P103" i="15"/>
  <c r="P104" i="15"/>
  <c r="P105" i="15"/>
  <c r="P107" i="15"/>
  <c r="P108" i="15"/>
  <c r="P109" i="15"/>
  <c r="P110" i="15"/>
  <c r="P111" i="15"/>
  <c r="P112" i="15"/>
  <c r="P117" i="15"/>
  <c r="P118" i="15"/>
  <c r="P119" i="15"/>
  <c r="P120" i="15"/>
  <c r="P121" i="15"/>
  <c r="P123" i="15"/>
  <c r="P124" i="15"/>
  <c r="P125" i="15"/>
  <c r="P126" i="15"/>
  <c r="P128" i="15"/>
  <c r="P129" i="15"/>
  <c r="P130" i="15"/>
  <c r="P131" i="15"/>
  <c r="P132" i="15"/>
  <c r="P133" i="15"/>
  <c r="P134" i="15"/>
  <c r="P136" i="15"/>
  <c r="P137" i="15"/>
  <c r="P139" i="15"/>
  <c r="P140" i="15"/>
  <c r="P141" i="15"/>
  <c r="P142" i="15"/>
  <c r="P144" i="15"/>
  <c r="P145" i="15"/>
  <c r="P146" i="15"/>
  <c r="P147" i="15"/>
  <c r="P148" i="15"/>
  <c r="P149" i="15"/>
  <c r="P150" i="15"/>
  <c r="P151" i="15"/>
  <c r="N153" i="15"/>
  <c r="P153" i="15"/>
  <c r="N154" i="15"/>
  <c r="P154" i="15"/>
  <c r="P157" i="15"/>
  <c r="P158" i="15"/>
  <c r="P159" i="15"/>
  <c r="P160" i="15"/>
  <c r="P164" i="15"/>
  <c r="P171" i="15"/>
  <c r="P172" i="15"/>
  <c r="P174" i="15"/>
  <c r="P175" i="15"/>
  <c r="P176" i="15"/>
  <c r="P177" i="15"/>
  <c r="P178" i="15"/>
  <c r="P179" i="15"/>
  <c r="P180" i="15"/>
  <c r="P182" i="15"/>
  <c r="P183" i="15"/>
  <c r="P185" i="15"/>
  <c r="P188" i="15"/>
  <c r="P189" i="15"/>
  <c r="P190" i="15"/>
  <c r="P192" i="15"/>
  <c r="P194" i="15"/>
  <c r="P195" i="15"/>
  <c r="P201" i="15"/>
  <c r="P202" i="15"/>
  <c r="P203" i="15"/>
  <c r="P204" i="15"/>
  <c r="L205" i="15"/>
  <c r="P205" i="15"/>
  <c r="L206" i="15"/>
  <c r="P206" i="15"/>
  <c r="L207" i="15"/>
  <c r="P207" i="15"/>
  <c r="L208" i="15"/>
  <c r="P208" i="15"/>
  <c r="L209" i="15"/>
  <c r="P209" i="15"/>
  <c r="P211" i="15"/>
  <c r="P212" i="15"/>
  <c r="P213" i="15"/>
  <c r="P214" i="15"/>
  <c r="P218" i="15"/>
  <c r="P219" i="15"/>
  <c r="P220" i="15"/>
  <c r="P221" i="15"/>
  <c r="P224" i="15"/>
  <c r="P225" i="15"/>
  <c r="P226" i="15"/>
  <c r="P229" i="15"/>
  <c r="P230" i="15"/>
  <c r="P231" i="15"/>
  <c r="P232" i="15"/>
  <c r="P234" i="15"/>
  <c r="P236" i="15"/>
  <c r="P237" i="15"/>
  <c r="L241" i="15"/>
  <c r="N241" i="15"/>
  <c r="P241" i="15"/>
  <c r="P242" i="15"/>
  <c r="P253" i="15"/>
  <c r="N278" i="15"/>
  <c r="P278" i="15"/>
  <c r="N279" i="15"/>
  <c r="P279" i="15"/>
  <c r="P290" i="15"/>
  <c r="P291" i="15"/>
  <c r="P292" i="15"/>
  <c r="P293" i="15"/>
  <c r="P294" i="15"/>
  <c r="P295" i="15"/>
  <c r="P296" i="15"/>
  <c r="P302" i="15"/>
  <c r="P303" i="15"/>
  <c r="P304" i="15"/>
  <c r="P305" i="15"/>
  <c r="P311" i="15"/>
  <c r="P312" i="15"/>
  <c r="P309" i="15" s="1"/>
  <c r="P318" i="15"/>
  <c r="P319" i="15"/>
  <c r="P320" i="15"/>
  <c r="P321" i="15"/>
  <c r="P322" i="15"/>
  <c r="P323" i="15"/>
  <c r="P324" i="15"/>
  <c r="P325" i="15"/>
  <c r="P329" i="15"/>
  <c r="P330" i="15"/>
  <c r="P331" i="15"/>
  <c r="P332" i="15"/>
  <c r="P333" i="15"/>
  <c r="P334" i="15"/>
  <c r="P335" i="15"/>
  <c r="P336" i="15"/>
  <c r="P342" i="15"/>
  <c r="P343" i="15"/>
  <c r="N344" i="15"/>
  <c r="P345" i="15"/>
  <c r="P346" i="15"/>
  <c r="P348" i="15"/>
  <c r="P349" i="15"/>
  <c r="P350" i="15"/>
  <c r="P351" i="15"/>
  <c r="P353" i="15"/>
  <c r="P357" i="15"/>
  <c r="P358" i="15"/>
  <c r="P360" i="15"/>
  <c r="P364" i="15"/>
  <c r="P365" i="15"/>
  <c r="P370" i="15"/>
  <c r="A3" i="2"/>
  <c r="H18" i="2"/>
  <c r="H19" i="2"/>
  <c r="H23" i="2"/>
  <c r="H24" i="2"/>
  <c r="H26" i="2"/>
  <c r="D29" i="2"/>
  <c r="H32" i="2"/>
  <c r="H33" i="2"/>
  <c r="H34" i="2"/>
  <c r="H35" i="2"/>
  <c r="H39" i="2"/>
  <c r="H40" i="2"/>
  <c r="H41" i="2"/>
  <c r="H47" i="2"/>
  <c r="H48" i="2"/>
  <c r="H53" i="2"/>
  <c r="H57" i="2"/>
  <c r="H63" i="2"/>
  <c r="H68" i="2"/>
  <c r="H69" i="2"/>
  <c r="H70" i="2"/>
  <c r="H76" i="2"/>
  <c r="H87" i="2"/>
  <c r="H88" i="2"/>
  <c r="H95" i="2"/>
  <c r="H96" i="2"/>
  <c r="H99" i="2"/>
  <c r="H104" i="2"/>
  <c r="H105" i="2"/>
  <c r="H106" i="2"/>
  <c r="H107" i="2"/>
  <c r="H109" i="2"/>
  <c r="H116" i="2"/>
  <c r="H120" i="2"/>
  <c r="H121" i="2"/>
  <c r="H123" i="2"/>
  <c r="H136" i="2"/>
  <c r="H137" i="2"/>
  <c r="H138" i="2"/>
  <c r="H139" i="2"/>
  <c r="H142" i="2"/>
  <c r="H147" i="2"/>
  <c r="H153" i="2"/>
  <c r="H154" i="2"/>
  <c r="H155" i="2"/>
  <c r="H156" i="2"/>
  <c r="H160" i="2"/>
  <c r="H159" i="2" s="1"/>
  <c r="H166" i="2"/>
  <c r="H167" i="2"/>
  <c r="H169" i="2"/>
  <c r="H170" i="2"/>
  <c r="H172" i="2"/>
  <c r="H173" i="2"/>
  <c r="H174" i="2"/>
  <c r="H175" i="2"/>
  <c r="H177" i="2"/>
  <c r="H178" i="2"/>
  <c r="H180" i="2"/>
  <c r="H179" i="2" s="1"/>
  <c r="H184" i="2"/>
  <c r="H185" i="2"/>
  <c r="H183" i="2" s="1"/>
  <c r="H187" i="2"/>
  <c r="H186" i="2"/>
  <c r="H189" i="2"/>
  <c r="H190" i="2"/>
  <c r="H188" i="2" s="1"/>
  <c r="H195" i="2"/>
  <c r="H196" i="2"/>
  <c r="H197" i="2"/>
  <c r="H198" i="2"/>
  <c r="H199" i="2"/>
  <c r="H200" i="2"/>
  <c r="H201" i="2"/>
  <c r="H202" i="2"/>
  <c r="H203" i="2"/>
  <c r="H205" i="2"/>
  <c r="H206" i="2"/>
  <c r="H207" i="2"/>
  <c r="H211" i="2"/>
  <c r="H212" i="2"/>
  <c r="H213" i="2"/>
  <c r="H214" i="2"/>
  <c r="H217" i="2"/>
  <c r="H218" i="2"/>
  <c r="H219" i="2"/>
  <c r="H222" i="2"/>
  <c r="H223" i="2"/>
  <c r="H224" i="2"/>
  <c r="H225" i="2"/>
  <c r="H230" i="2"/>
  <c r="H234" i="2"/>
  <c r="H242" i="2"/>
  <c r="H244" i="2"/>
  <c r="H246" i="2"/>
  <c r="H257" i="2"/>
  <c r="H261" i="2"/>
  <c r="H265" i="2"/>
  <c r="H266" i="2"/>
  <c r="H269" i="2"/>
  <c r="H271" i="2"/>
  <c r="H277" i="2"/>
  <c r="H278" i="2"/>
  <c r="H279" i="2"/>
  <c r="H280" i="2"/>
  <c r="H281" i="2"/>
  <c r="H282" i="2"/>
  <c r="H283" i="2"/>
  <c r="H286" i="2"/>
  <c r="H285" i="2" s="1"/>
  <c r="H288" i="2"/>
  <c r="H289" i="2"/>
  <c r="H290" i="2"/>
  <c r="H291" i="2"/>
  <c r="H296" i="2"/>
  <c r="H297" i="2"/>
  <c r="H302" i="2"/>
  <c r="H303" i="2"/>
  <c r="H304" i="2"/>
  <c r="H305" i="2"/>
  <c r="H306" i="2"/>
  <c r="H307" i="2"/>
  <c r="H308" i="2"/>
  <c r="H309" i="2"/>
  <c r="H312" i="2"/>
  <c r="H313" i="2"/>
  <c r="H314" i="2"/>
  <c r="H315" i="2"/>
  <c r="H316" i="2"/>
  <c r="H317" i="2"/>
  <c r="H318" i="2"/>
  <c r="H319" i="2"/>
  <c r="H324" i="2"/>
  <c r="H325" i="2"/>
  <c r="H327" i="2"/>
  <c r="H328" i="2"/>
  <c r="H330" i="2"/>
  <c r="H331" i="2"/>
  <c r="H333" i="2"/>
  <c r="H335" i="2"/>
  <c r="H338" i="2"/>
  <c r="H339" i="2"/>
  <c r="H340" i="2"/>
  <c r="H341" i="2"/>
  <c r="H344" i="2"/>
  <c r="H345" i="2"/>
  <c r="H350" i="2"/>
  <c r="A3" i="19"/>
  <c r="B3" i="13"/>
  <c r="E54" i="13"/>
  <c r="E67" i="13"/>
  <c r="E112" i="13"/>
  <c r="D134" i="13"/>
  <c r="D139" i="13"/>
  <c r="D144" i="13"/>
  <c r="D201" i="13"/>
  <c r="D206" i="13"/>
  <c r="D207" i="13"/>
  <c r="D211" i="13"/>
  <c r="D216" i="13"/>
  <c r="D221" i="13"/>
  <c r="D226" i="13"/>
  <c r="D231" i="13"/>
  <c r="E234" i="13"/>
  <c r="E231" i="13" s="1"/>
  <c r="D247" i="13"/>
  <c r="D252" i="13"/>
  <c r="D257" i="13"/>
  <c r="D262" i="13"/>
  <c r="D267" i="13"/>
  <c r="D272" i="13"/>
  <c r="D277" i="13"/>
  <c r="D282" i="13"/>
  <c r="E307" i="13"/>
  <c r="E312" i="13"/>
  <c r="E317" i="13"/>
  <c r="E322" i="13"/>
  <c r="E327" i="13"/>
  <c r="E332" i="13"/>
  <c r="E337" i="13"/>
  <c r="E342" i="13"/>
  <c r="E347" i="13"/>
  <c r="E352" i="13"/>
  <c r="E357" i="13"/>
  <c r="A3" i="12"/>
  <c r="E28" i="12"/>
  <c r="C11" i="7"/>
  <c r="C16" i="7"/>
  <c r="C21" i="7"/>
  <c r="C20" i="7" s="1"/>
  <c r="C32" i="7"/>
  <c r="C31" i="7" s="1"/>
  <c r="C38" i="7"/>
  <c r="C48" i="7"/>
  <c r="C52" i="7"/>
  <c r="C58" i="7"/>
  <c r="C57" i="7" s="1"/>
  <c r="C56" i="7" s="1"/>
  <c r="C63" i="7"/>
  <c r="C62" i="7" s="1"/>
  <c r="C61" i="7" s="1"/>
  <c r="C68" i="7"/>
  <c r="C67" i="7"/>
  <c r="C66" i="7" s="1"/>
  <c r="C71" i="7"/>
  <c r="C77" i="7"/>
  <c r="C87" i="7"/>
  <c r="C90" i="7"/>
  <c r="C93" i="7"/>
  <c r="N175" i="1"/>
  <c r="C319" i="1"/>
  <c r="G319" i="1"/>
  <c r="N208" i="1"/>
  <c r="K364" i="18"/>
  <c r="N361" i="1"/>
  <c r="D339" i="2" s="1"/>
  <c r="K328" i="18"/>
  <c r="K343" i="18"/>
  <c r="AI127" i="1"/>
  <c r="F126" i="2" s="1"/>
  <c r="F264" i="1"/>
  <c r="G264" i="1"/>
  <c r="N329" i="1"/>
  <c r="D309" i="2" s="1"/>
  <c r="AI72" i="1"/>
  <c r="F74" i="2" s="1"/>
  <c r="AI65" i="1"/>
  <c r="F67" i="2" s="1"/>
  <c r="K310" i="18"/>
  <c r="O310" i="18" s="1"/>
  <c r="L303" i="15" s="1"/>
  <c r="X132" i="18"/>
  <c r="X24" i="18"/>
  <c r="K360" i="18"/>
  <c r="O360" i="18" s="1"/>
  <c r="K302" i="18"/>
  <c r="K371" i="18"/>
  <c r="N360" i="1"/>
  <c r="J165" i="1"/>
  <c r="AI140" i="1"/>
  <c r="F139" i="2" s="1"/>
  <c r="K330" i="18"/>
  <c r="O330" i="18" s="1"/>
  <c r="L323" i="15" s="1"/>
  <c r="K271" i="18"/>
  <c r="K303" i="18"/>
  <c r="X94" i="18"/>
  <c r="AI149" i="1"/>
  <c r="F148" i="2" s="1"/>
  <c r="K340" i="18"/>
  <c r="O340" i="18" s="1"/>
  <c r="J133" i="1"/>
  <c r="K372" i="18"/>
  <c r="K369" i="18" s="1"/>
  <c r="S316" i="18"/>
  <c r="AI15" i="1"/>
  <c r="F17" i="2" s="1"/>
  <c r="AI128" i="1"/>
  <c r="F127" i="2" s="1"/>
  <c r="N346" i="1"/>
  <c r="D325" i="2" s="1"/>
  <c r="AI22" i="1"/>
  <c r="L29" i="1"/>
  <c r="X101" i="18"/>
  <c r="N215" i="1"/>
  <c r="D201" i="2" s="1"/>
  <c r="N232" i="1"/>
  <c r="N333" i="1"/>
  <c r="D313" i="2" s="1"/>
  <c r="F88" i="2"/>
  <c r="AI80" i="1"/>
  <c r="F81" i="2" s="1"/>
  <c r="N213" i="1"/>
  <c r="AI115" i="1"/>
  <c r="F114" i="2" s="1"/>
  <c r="F104" i="2"/>
  <c r="AI59" i="1"/>
  <c r="F61" i="2" s="1"/>
  <c r="AI58" i="1"/>
  <c r="F60" i="2" s="1"/>
  <c r="AI302" i="1"/>
  <c r="K154" i="18"/>
  <c r="O154" i="18" s="1"/>
  <c r="L157" i="15" s="1"/>
  <c r="N216" i="1"/>
  <c r="D202" i="2" s="1"/>
  <c r="AI177" i="1"/>
  <c r="F177" i="2" s="1"/>
  <c r="AA165" i="1"/>
  <c r="AI118" i="1"/>
  <c r="F117" i="2" s="1"/>
  <c r="K230" i="18"/>
  <c r="F335" i="2"/>
  <c r="AI14" i="1"/>
  <c r="F16" i="2" s="1"/>
  <c r="Z319" i="1"/>
  <c r="F62" i="2"/>
  <c r="AI297" i="1"/>
  <c r="F281" i="2" s="1"/>
  <c r="AI32" i="1"/>
  <c r="F34" i="2" s="1"/>
  <c r="G29" i="1"/>
  <c r="G28" i="1" s="1"/>
  <c r="G25" i="1" s="1"/>
  <c r="G10" i="1" s="1"/>
  <c r="L319" i="1"/>
  <c r="N237" i="1"/>
  <c r="D223" i="2" s="1"/>
  <c r="W188" i="1"/>
  <c r="W186" i="1" s="1"/>
  <c r="F56" i="2"/>
  <c r="AE319" i="1"/>
  <c r="Y291" i="1"/>
  <c r="AI247" i="1"/>
  <c r="AI134" i="1"/>
  <c r="F133" i="2" s="1"/>
  <c r="AI53" i="1"/>
  <c r="F55" i="2" s="1"/>
  <c r="I264" i="1"/>
  <c r="D264" i="1"/>
  <c r="N366" i="1"/>
  <c r="D344" i="2" s="1"/>
  <c r="AI295" i="1"/>
  <c r="F279" i="2" s="1"/>
  <c r="K225" i="18"/>
  <c r="N307" i="1"/>
  <c r="C56" i="1"/>
  <c r="AI74" i="1"/>
  <c r="F76" i="2" s="1"/>
  <c r="AI67" i="1"/>
  <c r="AI51" i="1"/>
  <c r="F53" i="2" s="1"/>
  <c r="X64" i="18"/>
  <c r="F29" i="1"/>
  <c r="F28" i="1" s="1"/>
  <c r="F25" i="1" s="1"/>
  <c r="K226" i="18"/>
  <c r="L209" i="18"/>
  <c r="X63" i="18"/>
  <c r="D56" i="1"/>
  <c r="AI228" i="1"/>
  <c r="AI221" i="1"/>
  <c r="F207" i="2" s="1"/>
  <c r="AI148" i="1"/>
  <c r="F147" i="2" s="1"/>
  <c r="X191" i="18"/>
  <c r="AI109" i="1"/>
  <c r="F108" i="2" s="1"/>
  <c r="J55" i="1"/>
  <c r="J58" i="1"/>
  <c r="K341" i="18"/>
  <c r="O341" i="18" s="1"/>
  <c r="L334" i="15" s="1"/>
  <c r="N258" i="1"/>
  <c r="D244" i="2" s="1"/>
  <c r="AA242" i="1"/>
  <c r="AC205" i="1"/>
  <c r="J66" i="1"/>
  <c r="N137" i="1"/>
  <c r="D136" i="2" s="1"/>
  <c r="N256" i="1"/>
  <c r="D242" i="2" s="1"/>
  <c r="N332" i="1"/>
  <c r="D312" i="2" s="1"/>
  <c r="AB205" i="1"/>
  <c r="AI147" i="1"/>
  <c r="F146" i="2" s="1"/>
  <c r="AB157" i="18"/>
  <c r="X129" i="18"/>
  <c r="AI296" i="1"/>
  <c r="F280" i="2" s="1"/>
  <c r="AI244" i="1"/>
  <c r="J64" i="1"/>
  <c r="K67" i="18" s="1"/>
  <c r="J74" i="1"/>
  <c r="K77" i="18" s="1"/>
  <c r="O77" i="18" s="1"/>
  <c r="L79" i="15" s="1"/>
  <c r="N121" i="1"/>
  <c r="D120" i="2" s="1"/>
  <c r="U205" i="1"/>
  <c r="W152" i="1"/>
  <c r="AI95" i="1"/>
  <c r="F94" i="2" s="1"/>
  <c r="J51" i="1"/>
  <c r="K54" i="18" s="1"/>
  <c r="J83" i="1"/>
  <c r="N83" i="1" s="1"/>
  <c r="W120" i="1"/>
  <c r="J61" i="1"/>
  <c r="N97" i="1"/>
  <c r="N173" i="1"/>
  <c r="H264" i="1"/>
  <c r="AI325" i="1"/>
  <c r="F305" i="2" s="1"/>
  <c r="N296" i="1"/>
  <c r="D280" i="2" s="1"/>
  <c r="AI248" i="1"/>
  <c r="S205" i="1"/>
  <c r="AH10" i="1"/>
  <c r="X174" i="18"/>
  <c r="J69" i="1"/>
  <c r="K72" i="18" s="1"/>
  <c r="O72" i="18" s="1"/>
  <c r="L74" i="15" s="1"/>
  <c r="L205" i="1"/>
  <c r="AI75" i="1"/>
  <c r="F77" i="2" s="1"/>
  <c r="J59" i="1"/>
  <c r="K62" i="18" s="1"/>
  <c r="O62" i="18" s="1"/>
  <c r="L64" i="15" s="1"/>
  <c r="H114" i="1"/>
  <c r="N336" i="1"/>
  <c r="AF319" i="1"/>
  <c r="AI230" i="1"/>
  <c r="F87" i="2"/>
  <c r="AF10" i="1"/>
  <c r="J67" i="1"/>
  <c r="J77" i="1"/>
  <c r="K80" i="18" s="1"/>
  <c r="O103" i="18"/>
  <c r="L104" i="15" s="1"/>
  <c r="N225" i="1"/>
  <c r="K275" i="18"/>
  <c r="N324" i="1"/>
  <c r="D304" i="2" s="1"/>
  <c r="N219" i="1"/>
  <c r="AA240" i="1"/>
  <c r="AI196" i="1"/>
  <c r="W176" i="1"/>
  <c r="J57" i="1"/>
  <c r="N57" i="1" s="1"/>
  <c r="D59" i="2" s="1"/>
  <c r="L291" i="1"/>
  <c r="AE158" i="1"/>
  <c r="J65" i="1"/>
  <c r="K68" i="18" s="1"/>
  <c r="J75" i="1"/>
  <c r="K78" i="18" s="1"/>
  <c r="O78" i="18" s="1"/>
  <c r="E14" i="13"/>
  <c r="AA133" i="1"/>
  <c r="N100" i="1"/>
  <c r="D99" i="2" s="1"/>
  <c r="J52" i="1"/>
  <c r="K55" i="18" s="1"/>
  <c r="J63" i="1"/>
  <c r="K66" i="18" s="1"/>
  <c r="J73" i="1"/>
  <c r="K76" i="18" s="1"/>
  <c r="O76" i="18" s="1"/>
  <c r="N98" i="1"/>
  <c r="D97" i="2" s="1"/>
  <c r="K244" i="18"/>
  <c r="K278" i="18"/>
  <c r="N304" i="1"/>
  <c r="D288" i="2"/>
  <c r="L369" i="1"/>
  <c r="AI352" i="1"/>
  <c r="AI254" i="1"/>
  <c r="F240" i="2" s="1"/>
  <c r="AI139" i="1"/>
  <c r="F138" i="2" s="1"/>
  <c r="J82" i="1"/>
  <c r="N350" i="1"/>
  <c r="D329" i="2" s="1"/>
  <c r="AA152" i="1"/>
  <c r="AI97" i="1"/>
  <c r="F96" i="2" s="1"/>
  <c r="J60" i="1"/>
  <c r="K63" i="18" s="1"/>
  <c r="N128" i="1"/>
  <c r="D127" i="2" s="1"/>
  <c r="N184" i="1"/>
  <c r="X342" i="18"/>
  <c r="AA362" i="1"/>
  <c r="AB367" i="18"/>
  <c r="X377" i="18"/>
  <c r="AH250" i="1"/>
  <c r="AI337" i="1"/>
  <c r="F317" i="2" s="1"/>
  <c r="J317" i="2" s="1"/>
  <c r="AA246" i="1"/>
  <c r="N227" i="1"/>
  <c r="J72" i="1"/>
  <c r="K75" i="18" s="1"/>
  <c r="O75" i="18" s="1"/>
  <c r="L77" i="15" s="1"/>
  <c r="N129" i="1"/>
  <c r="D128" i="2" s="1"/>
  <c r="AI350" i="1"/>
  <c r="AI292" i="1"/>
  <c r="AI272" i="1"/>
  <c r="F258" i="2" s="1"/>
  <c r="AI258" i="1"/>
  <c r="AI243" i="1"/>
  <c r="AM243" i="1" s="1"/>
  <c r="R205" i="1"/>
  <c r="AA203" i="1"/>
  <c r="J81" i="1"/>
  <c r="K84" i="18" s="1"/>
  <c r="O84" i="18" s="1"/>
  <c r="L85" i="15" s="1"/>
  <c r="W242" i="1"/>
  <c r="AI233" i="1"/>
  <c r="F219" i="2" s="1"/>
  <c r="AI199" i="1"/>
  <c r="N116" i="1"/>
  <c r="D115" i="2" s="1"/>
  <c r="U291" i="1"/>
  <c r="AG205" i="1"/>
  <c r="P205" i="1"/>
  <c r="P194" i="1" s="1"/>
  <c r="P192" i="1" s="1"/>
  <c r="E38" i="13" s="1"/>
  <c r="AF205" i="1"/>
  <c r="AI155" i="1"/>
  <c r="J54" i="1"/>
  <c r="K57" i="18" s="1"/>
  <c r="AI349" i="1"/>
  <c r="F328" i="2" s="1"/>
  <c r="AA308" i="1"/>
  <c r="AI213" i="1"/>
  <c r="F199" i="2" s="1"/>
  <c r="W133" i="1"/>
  <c r="AI135" i="1"/>
  <c r="F134" i="2" s="1"/>
  <c r="N145" i="1"/>
  <c r="D144" i="2" s="1"/>
  <c r="U369" i="1"/>
  <c r="AA301" i="1"/>
  <c r="R291" i="1"/>
  <c r="AI279" i="1"/>
  <c r="F265" i="2" s="1"/>
  <c r="W274" i="1"/>
  <c r="AI257" i="1"/>
  <c r="F243" i="2" s="1"/>
  <c r="AD205" i="1"/>
  <c r="AI189" i="1"/>
  <c r="F189" i="2" s="1"/>
  <c r="W179" i="1"/>
  <c r="AI180" i="1"/>
  <c r="AI172" i="1"/>
  <c r="F172" i="2" s="1"/>
  <c r="R158" i="1"/>
  <c r="AI154" i="1"/>
  <c r="F154" i="2" s="1"/>
  <c r="AI361" i="1"/>
  <c r="AI306" i="1"/>
  <c r="F290" i="2" s="1"/>
  <c r="AI239" i="1"/>
  <c r="F225" i="2" s="1"/>
  <c r="N144" i="1"/>
  <c r="D143" i="2" s="1"/>
  <c r="AI266" i="1"/>
  <c r="F252" i="2" s="1"/>
  <c r="W282" i="1"/>
  <c r="AI71" i="1"/>
  <c r="F73" i="2" s="1"/>
  <c r="N96" i="1"/>
  <c r="AI326" i="1"/>
  <c r="F306" i="2" s="1"/>
  <c r="AA314" i="1"/>
  <c r="W301" i="1"/>
  <c r="Z205" i="1"/>
  <c r="Z194" i="1" s="1"/>
  <c r="AF158" i="1"/>
  <c r="AI138" i="1"/>
  <c r="F137" i="2" s="1"/>
  <c r="W277" i="1"/>
  <c r="AI219" i="1"/>
  <c r="F205" i="2" s="1"/>
  <c r="N76" i="1"/>
  <c r="D78" i="2" s="1"/>
  <c r="N272" i="1"/>
  <c r="AI227" i="1"/>
  <c r="C114" i="1"/>
  <c r="N124" i="1"/>
  <c r="D123" i="2" s="1"/>
  <c r="N295" i="1"/>
  <c r="N348" i="1"/>
  <c r="N166" i="1"/>
  <c r="D166" i="2" s="1"/>
  <c r="E114" i="1"/>
  <c r="G114" i="1"/>
  <c r="G112" i="1" s="1"/>
  <c r="E29" i="1"/>
  <c r="E28" i="1" s="1"/>
  <c r="E25" i="1" s="1"/>
  <c r="AI52" i="1"/>
  <c r="F54" i="2" s="1"/>
  <c r="C264" i="1"/>
  <c r="AI153" i="1"/>
  <c r="AI121" i="1"/>
  <c r="L28" i="1"/>
  <c r="AA183" i="18"/>
  <c r="AA163" i="18" s="1"/>
  <c r="AI166" i="1"/>
  <c r="AM166" i="1" s="1"/>
  <c r="AB66" i="18"/>
  <c r="D114" i="1"/>
  <c r="F114" i="1"/>
  <c r="I158" i="1"/>
  <c r="AI37" i="1"/>
  <c r="F39" i="2" s="1"/>
  <c r="X20" i="18"/>
  <c r="X161" i="18"/>
  <c r="X141" i="18"/>
  <c r="AI64" i="1"/>
  <c r="F66" i="2" s="1"/>
  <c r="K273" i="18"/>
  <c r="N334" i="1"/>
  <c r="D314" i="2" s="1"/>
  <c r="AB144" i="18"/>
  <c r="N267" i="1"/>
  <c r="D253" i="2" s="1"/>
  <c r="N363" i="1"/>
  <c r="N362" i="1" s="1"/>
  <c r="D340" i="2" s="1"/>
  <c r="N266" i="1"/>
  <c r="D252" i="2" s="1"/>
  <c r="N315" i="1"/>
  <c r="D296" i="2" s="1"/>
  <c r="K336" i="18"/>
  <c r="N167" i="1"/>
  <c r="D229" i="2"/>
  <c r="N135" i="1"/>
  <c r="N299" i="1"/>
  <c r="D283" i="2" s="1"/>
  <c r="X83" i="18"/>
  <c r="N53" i="1"/>
  <c r="D55" i="2" s="1"/>
  <c r="W288" i="18"/>
  <c r="H176" i="2"/>
  <c r="AB67" i="18"/>
  <c r="W316" i="18"/>
  <c r="R288" i="18"/>
  <c r="X100" i="18"/>
  <c r="D169" i="2"/>
  <c r="D217" i="2"/>
  <c r="N117" i="1"/>
  <c r="D116" i="2" s="1"/>
  <c r="L255" i="18"/>
  <c r="N130" i="1"/>
  <c r="D129" i="2" s="1"/>
  <c r="L309" i="18"/>
  <c r="N244" i="1"/>
  <c r="N242" i="1" s="1"/>
  <c r="D32" i="2"/>
  <c r="H323" i="2"/>
  <c r="AB104" i="18"/>
  <c r="X99" i="18"/>
  <c r="T199" i="18"/>
  <c r="N198" i="1"/>
  <c r="X17" i="18"/>
  <c r="AA288" i="18"/>
  <c r="N200" i="18"/>
  <c r="X120" i="18"/>
  <c r="AB139" i="18"/>
  <c r="AB85" i="18"/>
  <c r="X109" i="18"/>
  <c r="M374" i="18"/>
  <c r="AE282" i="18"/>
  <c r="Q208" i="18"/>
  <c r="Q206" i="18" s="1"/>
  <c r="AB32" i="18"/>
  <c r="V246" i="18"/>
  <c r="H221" i="2"/>
  <c r="AE297" i="18"/>
  <c r="AC297" i="18"/>
  <c r="L297" i="18"/>
  <c r="AA297" i="18"/>
  <c r="K331" i="18"/>
  <c r="N265" i="1"/>
  <c r="D251" i="2" s="1"/>
  <c r="N353" i="1"/>
  <c r="K298" i="18"/>
  <c r="K297" i="18" s="1"/>
  <c r="E264" i="1"/>
  <c r="N367" i="1"/>
  <c r="D345" i="2"/>
  <c r="N275" i="1"/>
  <c r="D261" i="2" s="1"/>
  <c r="K290" i="18"/>
  <c r="K301" i="18"/>
  <c r="O301" i="18" s="1"/>
  <c r="L294" i="15" s="1"/>
  <c r="N298" i="1"/>
  <c r="N338" i="1"/>
  <c r="N352" i="1"/>
  <c r="N328" i="1"/>
  <c r="D308" i="2" s="1"/>
  <c r="K319" i="18"/>
  <c r="N63" i="1"/>
  <c r="D65" i="2" s="1"/>
  <c r="AI301" i="1"/>
  <c r="F286" i="2"/>
  <c r="F285" i="2" s="1"/>
  <c r="N228" i="1"/>
  <c r="D214" i="2" s="1"/>
  <c r="N185" i="1"/>
  <c r="K239" i="18"/>
  <c r="N239" i="1"/>
  <c r="K311" i="18"/>
  <c r="N306" i="1"/>
  <c r="K181" i="18"/>
  <c r="O181" i="18" s="1"/>
  <c r="L185" i="15" s="1"/>
  <c r="N180" i="1"/>
  <c r="N217" i="1"/>
  <c r="D203" i="2" s="1"/>
  <c r="K233" i="18"/>
  <c r="N233" i="1"/>
  <c r="D219" i="2" s="1"/>
  <c r="N67" i="1"/>
  <c r="N271" i="1"/>
  <c r="D257" i="2" s="1"/>
  <c r="N226" i="1"/>
  <c r="N234" i="1"/>
  <c r="D220" i="2" s="1"/>
  <c r="D211" i="2"/>
  <c r="N345" i="1"/>
  <c r="AM296" i="1"/>
  <c r="N73" i="1"/>
  <c r="K274" i="18"/>
  <c r="O274" i="18" s="1"/>
  <c r="L267" i="15" s="1"/>
  <c r="N156" i="1"/>
  <c r="N95" i="1"/>
  <c r="D94" i="2" s="1"/>
  <c r="N142" i="1"/>
  <c r="N134" i="1"/>
  <c r="D133" i="2" s="1"/>
  <c r="N52" i="1"/>
  <c r="D54" i="2" s="1"/>
  <c r="N51" i="1"/>
  <c r="D53" i="2" s="1"/>
  <c r="N99" i="1"/>
  <c r="D98" i="2" s="1"/>
  <c r="AM97" i="1"/>
  <c r="D96" i="2"/>
  <c r="J96" i="2" s="1"/>
  <c r="N75" i="1"/>
  <c r="D77" i="2" s="1"/>
  <c r="N147" i="1"/>
  <c r="K309" i="18"/>
  <c r="N305" i="1"/>
  <c r="D289" i="2" s="1"/>
  <c r="K327" i="18"/>
  <c r="N325" i="1"/>
  <c r="D305" i="2" s="1"/>
  <c r="N351" i="1"/>
  <c r="N103" i="1"/>
  <c r="D102" i="2" s="1"/>
  <c r="N174" i="1"/>
  <c r="K258" i="18"/>
  <c r="N257" i="1"/>
  <c r="D243" i="2" s="1"/>
  <c r="N143" i="1"/>
  <c r="D142" i="2" s="1"/>
  <c r="D316" i="2"/>
  <c r="K156" i="18"/>
  <c r="O156" i="18" s="1"/>
  <c r="L159" i="15" s="1"/>
  <c r="K338" i="18"/>
  <c r="N335" i="1"/>
  <c r="D315" i="2" s="1"/>
  <c r="N140" i="1"/>
  <c r="AM140" i="1" s="1"/>
  <c r="F120" i="2"/>
  <c r="J120" i="2" s="1"/>
  <c r="K296" i="18"/>
  <c r="O296" i="18" s="1"/>
  <c r="L290" i="15" s="1"/>
  <c r="F153" i="2"/>
  <c r="D213" i="2"/>
  <c r="K300" i="18"/>
  <c r="N297" i="1"/>
  <c r="N106" i="1"/>
  <c r="D105" i="2" s="1"/>
  <c r="N81" i="1"/>
  <c r="D82" i="2" s="1"/>
  <c r="N189" i="1"/>
  <c r="K284" i="18"/>
  <c r="N146" i="1"/>
  <c r="D145" i="2" s="1"/>
  <c r="D341" i="2"/>
  <c r="N119" i="1"/>
  <c r="N270" i="1"/>
  <c r="D256" i="2" s="1"/>
  <c r="F230" i="2"/>
  <c r="AI242" i="1"/>
  <c r="F229" i="2" s="1"/>
  <c r="AM177" i="1"/>
  <c r="D177" i="2"/>
  <c r="J177" i="2" s="1"/>
  <c r="N72" i="1"/>
  <c r="D74" i="2" s="1"/>
  <c r="N89" i="1"/>
  <c r="N101" i="1"/>
  <c r="N91" i="1"/>
  <c r="D90" i="2" s="1"/>
  <c r="AM244" i="1"/>
  <c r="N269" i="1"/>
  <c r="D255" i="2" s="1"/>
  <c r="K318" i="18"/>
  <c r="O318" i="18" s="1"/>
  <c r="L311" i="15" s="1"/>
  <c r="N316" i="1"/>
  <c r="N371" i="1"/>
  <c r="D331" i="2"/>
  <c r="K342" i="18"/>
  <c r="N339" i="1"/>
  <c r="N292" i="1"/>
  <c r="D277" i="2" s="1"/>
  <c r="N323" i="1"/>
  <c r="D303" i="2" s="1"/>
  <c r="N322" i="1"/>
  <c r="D302" i="2" s="1"/>
  <c r="D156" i="2"/>
  <c r="D141" i="2"/>
  <c r="K325" i="18"/>
  <c r="O325" i="18" s="1"/>
  <c r="N123" i="1"/>
  <c r="AM325" i="1"/>
  <c r="N190" i="1"/>
  <c r="D190" i="2" s="1"/>
  <c r="K190" i="18"/>
  <c r="O190" i="18" s="1"/>
  <c r="N149" i="1"/>
  <c r="N139" i="1"/>
  <c r="N131" i="1"/>
  <c r="D130" i="2" s="1"/>
  <c r="N102" i="1"/>
  <c r="D101" i="2" s="1"/>
  <c r="K289" i="18"/>
  <c r="N255" i="1"/>
  <c r="D118" i="2"/>
  <c r="K272" i="18"/>
  <c r="K266" i="18" s="1"/>
  <c r="K255" i="18"/>
  <c r="O255" i="18" s="1"/>
  <c r="L248" i="15" s="1"/>
  <c r="N254" i="1"/>
  <c r="D240" i="2" s="1"/>
  <c r="N372" i="1"/>
  <c r="D350" i="2" s="1"/>
  <c r="K378" i="18"/>
  <c r="D122" i="2"/>
  <c r="K377" i="18"/>
  <c r="O377" i="18" s="1"/>
  <c r="N110" i="1"/>
  <c r="D109" i="2" s="1"/>
  <c r="U362" i="18"/>
  <c r="AE288" i="18"/>
  <c r="W256" i="18"/>
  <c r="L208" i="18"/>
  <c r="T282" i="18"/>
  <c r="O262" i="18"/>
  <c r="L255" i="15" s="1"/>
  <c r="N64" i="1"/>
  <c r="D66" i="2" s="1"/>
  <c r="J141" i="1"/>
  <c r="O260" i="18"/>
  <c r="L253" i="15" s="1"/>
  <c r="O99" i="18"/>
  <c r="L100" i="15" s="1"/>
  <c r="S197" i="18"/>
  <c r="O336" i="18"/>
  <c r="L329" i="15" s="1"/>
  <c r="S374" i="18"/>
  <c r="T362" i="18"/>
  <c r="M316" i="18"/>
  <c r="AB119" i="18"/>
  <c r="O117" i="18"/>
  <c r="L118" i="15" s="1"/>
  <c r="AB97" i="18"/>
  <c r="AB25" i="18"/>
  <c r="AB173" i="18"/>
  <c r="M199" i="18"/>
  <c r="O225" i="18"/>
  <c r="O367" i="18"/>
  <c r="L360" i="15" s="1"/>
  <c r="AE323" i="18"/>
  <c r="O143" i="18"/>
  <c r="L144" i="15" s="1"/>
  <c r="AB129" i="18"/>
  <c r="O263" i="18"/>
  <c r="L256" i="15" s="1"/>
  <c r="W246" i="18"/>
  <c r="AA374" i="18"/>
  <c r="V316" i="18"/>
  <c r="AB246" i="18"/>
  <c r="U374" i="18"/>
  <c r="O226" i="18"/>
  <c r="L219" i="15" s="1"/>
  <c r="D148" i="2"/>
  <c r="N133" i="1"/>
  <c r="Q199" i="18"/>
  <c r="AB215" i="18"/>
  <c r="X173" i="18"/>
  <c r="AF297" i="18"/>
  <c r="AI146" i="1"/>
  <c r="F145" i="2" s="1"/>
  <c r="L195" i="15"/>
  <c r="Q297" i="18"/>
  <c r="U282" i="18"/>
  <c r="J120" i="1"/>
  <c r="N122" i="1"/>
  <c r="AF369" i="18"/>
  <c r="AC362" i="18"/>
  <c r="AG334" i="18"/>
  <c r="M334" i="18"/>
  <c r="S334" i="18"/>
  <c r="W334" i="18"/>
  <c r="AC334" i="18"/>
  <c r="O307" i="18"/>
  <c r="L300" i="15" s="1"/>
  <c r="N71" i="1"/>
  <c r="X34" i="18"/>
  <c r="X204" i="18"/>
  <c r="X211" i="18"/>
  <c r="N285" i="1"/>
  <c r="D270" i="2" s="1"/>
  <c r="E241" i="13"/>
  <c r="V84" i="1"/>
  <c r="W88" i="18"/>
  <c r="AL50" i="18"/>
  <c r="N316" i="18"/>
  <c r="AB174" i="18"/>
  <c r="AE197" i="18"/>
  <c r="X175" i="18"/>
  <c r="O329" i="18"/>
  <c r="L322" i="15" s="1"/>
  <c r="AD256" i="18"/>
  <c r="X40" i="18"/>
  <c r="R282" i="18"/>
  <c r="AB47" i="18"/>
  <c r="M297" i="18"/>
  <c r="M294" i="18" s="1"/>
  <c r="N208" i="18"/>
  <c r="AB188" i="18"/>
  <c r="L369" i="18"/>
  <c r="AB69" i="18"/>
  <c r="AB68" i="18"/>
  <c r="O238" i="18"/>
  <c r="L231" i="15" s="1"/>
  <c r="AC369" i="18"/>
  <c r="AM297" i="1"/>
  <c r="D281" i="2"/>
  <c r="AI179" i="1"/>
  <c r="F180" i="2"/>
  <c r="F179" i="2" s="1"/>
  <c r="N274" i="1"/>
  <c r="D73" i="2"/>
  <c r="L190" i="15"/>
  <c r="N344" i="1"/>
  <c r="D324" i="2"/>
  <c r="D327" i="2"/>
  <c r="X236" i="18"/>
  <c r="J205" i="1"/>
  <c r="K205" i="18" s="1"/>
  <c r="K207" i="18"/>
  <c r="V291" i="1"/>
  <c r="W197" i="1"/>
  <c r="W308" i="1"/>
  <c r="K174" i="18"/>
  <c r="W165" i="1"/>
  <c r="AI167" i="1"/>
  <c r="F167" i="2" s="1"/>
  <c r="K61" i="18"/>
  <c r="N58" i="1"/>
  <c r="D60" i="2" s="1"/>
  <c r="H194" i="2"/>
  <c r="AF31" i="18"/>
  <c r="N172" i="1"/>
  <c r="AM172" i="1" s="1"/>
  <c r="K349" i="18"/>
  <c r="O349" i="18" s="1"/>
  <c r="L342" i="15" s="1"/>
  <c r="K350" i="18"/>
  <c r="O350" i="18" s="1"/>
  <c r="L343" i="15" s="1"/>
  <c r="K170" i="18"/>
  <c r="O170" i="18" s="1"/>
  <c r="V46" i="18"/>
  <c r="N88" i="18"/>
  <c r="E236" i="13"/>
  <c r="H264" i="2"/>
  <c r="H263" i="2" s="1"/>
  <c r="H56" i="2"/>
  <c r="P268" i="15"/>
  <c r="H122" i="2"/>
  <c r="H119" i="2" s="1"/>
  <c r="H128" i="2"/>
  <c r="AK120" i="1"/>
  <c r="H247" i="2"/>
  <c r="H77" i="2"/>
  <c r="H258" i="2"/>
  <c r="D411" i="11"/>
  <c r="E305" i="13" s="1"/>
  <c r="E302" i="13" s="1"/>
  <c r="AM257" i="1"/>
  <c r="H243" i="2"/>
  <c r="P252" i="15"/>
  <c r="K281" i="18"/>
  <c r="M195" i="1"/>
  <c r="N198" i="18"/>
  <c r="N196" i="1"/>
  <c r="AD246" i="18"/>
  <c r="Q204" i="18"/>
  <c r="D290" i="2"/>
  <c r="N303" i="1"/>
  <c r="F216" i="2"/>
  <c r="AB117" i="18"/>
  <c r="K220" i="18"/>
  <c r="AB205" i="18"/>
  <c r="AB204" i="18" s="1"/>
  <c r="AI204" i="1"/>
  <c r="D19" i="2"/>
  <c r="AF44" i="18"/>
  <c r="AI260" i="1"/>
  <c r="F246" i="2" s="1"/>
  <c r="AB262" i="18"/>
  <c r="N205" i="18"/>
  <c r="N204" i="18" s="1"/>
  <c r="N204" i="1"/>
  <c r="M203" i="1"/>
  <c r="D121" i="2"/>
  <c r="L218" i="15"/>
  <c r="AB325" i="18"/>
  <c r="AI322" i="1"/>
  <c r="AM322" i="1" s="1"/>
  <c r="AI304" i="1"/>
  <c r="W303" i="1"/>
  <c r="X309" i="18"/>
  <c r="AI269" i="1"/>
  <c r="F255" i="2" s="1"/>
  <c r="X272" i="18"/>
  <c r="X216" i="18"/>
  <c r="AI217" i="1"/>
  <c r="F203" i="2" s="1"/>
  <c r="AB202" i="18"/>
  <c r="AI200" i="1"/>
  <c r="V288" i="18"/>
  <c r="Z282" i="18"/>
  <c r="O231" i="18"/>
  <c r="K127" i="18"/>
  <c r="N126" i="1"/>
  <c r="AI327" i="1"/>
  <c r="AB330" i="18"/>
  <c r="AA274" i="1"/>
  <c r="AB278" i="18"/>
  <c r="AB83" i="18"/>
  <c r="D53" i="11"/>
  <c r="N165" i="1"/>
  <c r="D167" i="2"/>
  <c r="AE85" i="1"/>
  <c r="AF42" i="18"/>
  <c r="D172" i="2"/>
  <c r="J172" i="2" s="1"/>
  <c r="D212" i="2"/>
  <c r="Q31" i="18"/>
  <c r="Q42" i="18"/>
  <c r="Q46" i="18"/>
  <c r="Q45" i="18"/>
  <c r="AB84" i="18"/>
  <c r="F234" i="2"/>
  <c r="V158" i="1"/>
  <c r="V369" i="1"/>
  <c r="AB309" i="18"/>
  <c r="AC10" i="1"/>
  <c r="X102" i="18"/>
  <c r="AM326" i="1"/>
  <c r="D306" i="2"/>
  <c r="T369" i="1"/>
  <c r="T158" i="1"/>
  <c r="X331" i="18"/>
  <c r="AB271" i="18"/>
  <c r="AI268" i="1"/>
  <c r="F254" i="2" s="1"/>
  <c r="V205" i="1"/>
  <c r="W207" i="1"/>
  <c r="X209" i="18" s="1"/>
  <c r="W209" i="18"/>
  <c r="W208" i="18" s="1"/>
  <c r="W206" i="18" s="1"/>
  <c r="AI63" i="1"/>
  <c r="F65" i="2" s="1"/>
  <c r="W62" i="1"/>
  <c r="AI57" i="1"/>
  <c r="AA56" i="1"/>
  <c r="AG48" i="1"/>
  <c r="E121" i="13" s="1"/>
  <c r="M48" i="1"/>
  <c r="D23" i="2"/>
  <c r="H162" i="1"/>
  <c r="H151" i="1" s="1"/>
  <c r="D112" i="1"/>
  <c r="D279" i="2"/>
  <c r="O63" i="18"/>
  <c r="L65" i="15" s="1"/>
  <c r="X210" i="18"/>
  <c r="AI208" i="1"/>
  <c r="AM208" i="1" s="1"/>
  <c r="U209" i="18"/>
  <c r="T205" i="1"/>
  <c r="AA159" i="1"/>
  <c r="AI160" i="1"/>
  <c r="F160" i="2" s="1"/>
  <c r="S158" i="1"/>
  <c r="AI117" i="1"/>
  <c r="K29" i="1"/>
  <c r="K44" i="1" s="1"/>
  <c r="L46" i="18" s="1"/>
  <c r="K358" i="18"/>
  <c r="N354" i="1"/>
  <c r="D333" i="2" s="1"/>
  <c r="X338" i="18"/>
  <c r="AI334" i="1"/>
  <c r="Q162" i="1"/>
  <c r="Q151" i="1" s="1"/>
  <c r="E44" i="13" s="1"/>
  <c r="AE305" i="18"/>
  <c r="Z297" i="18"/>
  <c r="D95" i="2"/>
  <c r="AI333" i="1"/>
  <c r="F313" i="2" s="1"/>
  <c r="J313" i="2" s="1"/>
  <c r="AB337" i="18"/>
  <c r="AB287" i="18"/>
  <c r="AI284" i="1"/>
  <c r="F269" i="2" s="1"/>
  <c r="X221" i="18"/>
  <c r="AI222" i="1"/>
  <c r="F208" i="2" s="1"/>
  <c r="AI209" i="18"/>
  <c r="AI208" i="18" s="1"/>
  <c r="AI206" i="18" s="1"/>
  <c r="AH205" i="1"/>
  <c r="AH194" i="1" s="1"/>
  <c r="AH192" i="1" s="1"/>
  <c r="AI129" i="1"/>
  <c r="F128" i="2" s="1"/>
  <c r="AA114" i="1"/>
  <c r="AI116" i="1"/>
  <c r="F155" i="2"/>
  <c r="F244" i="2"/>
  <c r="AI339" i="1"/>
  <c r="F319" i="2" s="1"/>
  <c r="AB343" i="18"/>
  <c r="AJ343" i="18" s="1"/>
  <c r="N336" i="15" s="1"/>
  <c r="AB298" i="18"/>
  <c r="AB297" i="18" s="1"/>
  <c r="AB237" i="18"/>
  <c r="AI237" i="1"/>
  <c r="F223" i="2" s="1"/>
  <c r="J223" i="2" s="1"/>
  <c r="AA218" i="1"/>
  <c r="AB220" i="18"/>
  <c r="X214" i="18"/>
  <c r="AI215" i="1"/>
  <c r="AM215" i="1" s="1"/>
  <c r="O300" i="18"/>
  <c r="D138" i="2"/>
  <c r="J138" i="2" s="1"/>
  <c r="AM139" i="1"/>
  <c r="D330" i="2"/>
  <c r="AB227" i="18"/>
  <c r="X186" i="18"/>
  <c r="N247" i="1"/>
  <c r="AM247" i="1" s="1"/>
  <c r="K355" i="18"/>
  <c r="O355" i="18" s="1"/>
  <c r="L348" i="15" s="1"/>
  <c r="J347" i="1"/>
  <c r="AD194" i="1"/>
  <c r="F277" i="2"/>
  <c r="J277" i="2" s="1"/>
  <c r="D205" i="2"/>
  <c r="AM219" i="1"/>
  <c r="AI106" i="1"/>
  <c r="AB342" i="18"/>
  <c r="AI338" i="1"/>
  <c r="F318" i="2" s="1"/>
  <c r="T316" i="18"/>
  <c r="AI305" i="18"/>
  <c r="D282" i="2"/>
  <c r="F213" i="2"/>
  <c r="AM227" i="1"/>
  <c r="W347" i="1"/>
  <c r="X352" i="18"/>
  <c r="AA229" i="1"/>
  <c r="AB231" i="18"/>
  <c r="J159" i="1"/>
  <c r="J158" i="1" s="1"/>
  <c r="N160" i="1"/>
  <c r="G341" i="1"/>
  <c r="F69" i="2"/>
  <c r="D218" i="2"/>
  <c r="X372" i="18"/>
  <c r="W365" i="1"/>
  <c r="Z183" i="18"/>
  <c r="D286" i="2"/>
  <c r="D285" i="2" s="1"/>
  <c r="N301" i="1"/>
  <c r="AM302" i="1"/>
  <c r="AM301" i="1" s="1"/>
  <c r="V38" i="18"/>
  <c r="X38" i="18" s="1"/>
  <c r="V30" i="18"/>
  <c r="X30" i="18" s="1"/>
  <c r="D189" i="2"/>
  <c r="AM189" i="1"/>
  <c r="AI366" i="1"/>
  <c r="F344" i="2" s="1"/>
  <c r="AB371" i="18"/>
  <c r="AB303" i="18"/>
  <c r="M29" i="1"/>
  <c r="M36" i="1" s="1"/>
  <c r="N38" i="18" s="1"/>
  <c r="K93" i="18"/>
  <c r="N92" i="1"/>
  <c r="J90" i="1"/>
  <c r="AM180" i="1"/>
  <c r="AM179" i="1" s="1"/>
  <c r="D180" i="2"/>
  <c r="D179" i="2" s="1"/>
  <c r="N179" i="1"/>
  <c r="AI142" i="1"/>
  <c r="F141" i="2" s="1"/>
  <c r="N59" i="1"/>
  <c r="O125" i="18"/>
  <c r="K85" i="18"/>
  <c r="O85" i="18" s="1"/>
  <c r="L86" i="15" s="1"/>
  <c r="N82" i="1"/>
  <c r="D83" i="2" s="1"/>
  <c r="Y158" i="1"/>
  <c r="Y369" i="1"/>
  <c r="AC289" i="1"/>
  <c r="X103" i="18"/>
  <c r="AB89" i="18"/>
  <c r="K194" i="1"/>
  <c r="O124" i="18"/>
  <c r="I319" i="1"/>
  <c r="U319" i="1"/>
  <c r="AI77" i="1"/>
  <c r="F79" i="2" s="1"/>
  <c r="O257" i="18"/>
  <c r="L250" i="15" s="1"/>
  <c r="O141" i="18"/>
  <c r="R194" i="1"/>
  <c r="AM129" i="1"/>
  <c r="AH362" i="18"/>
  <c r="N362" i="18"/>
  <c r="O144" i="18"/>
  <c r="L145" i="15" s="1"/>
  <c r="D165" i="2"/>
  <c r="AF194" i="1"/>
  <c r="AF192" i="1" s="1"/>
  <c r="O66" i="18"/>
  <c r="O48" i="18"/>
  <c r="L50" i="15" s="1"/>
  <c r="K199" i="18"/>
  <c r="O55" i="18"/>
  <c r="L341" i="1"/>
  <c r="Q288" i="18"/>
  <c r="W282" i="18"/>
  <c r="F289" i="1"/>
  <c r="L194" i="1"/>
  <c r="L192" i="1" s="1"/>
  <c r="W94" i="1"/>
  <c r="G289" i="1"/>
  <c r="G158" i="1"/>
  <c r="AD319" i="1"/>
  <c r="S294" i="18"/>
  <c r="AL163" i="18"/>
  <c r="AB130" i="18"/>
  <c r="H301" i="2"/>
  <c r="AI212" i="1"/>
  <c r="AM212" i="1" s="1"/>
  <c r="Y112" i="1"/>
  <c r="D341" i="1"/>
  <c r="Y316" i="18"/>
  <c r="L199" i="18"/>
  <c r="H122" i="19"/>
  <c r="AA176" i="1"/>
  <c r="AI110" i="1"/>
  <c r="F109" i="2" s="1"/>
  <c r="N374" i="18"/>
  <c r="AA369" i="18"/>
  <c r="U246" i="18"/>
  <c r="C194" i="1"/>
  <c r="C192" i="1" s="1"/>
  <c r="I289" i="1"/>
  <c r="C86" i="7"/>
  <c r="C85" i="7" s="1"/>
  <c r="C84" i="7" s="1"/>
  <c r="Y341" i="1"/>
  <c r="Y369" i="18"/>
  <c r="AL12" i="18"/>
  <c r="AL10" i="18" s="1"/>
  <c r="E194" i="1"/>
  <c r="O107" i="18"/>
  <c r="L108" i="15" s="1"/>
  <c r="AI145" i="1"/>
  <c r="F144" i="2" s="1"/>
  <c r="AI137" i="1"/>
  <c r="AI136" i="1" s="1"/>
  <c r="Z112" i="1"/>
  <c r="X167" i="18"/>
  <c r="P265" i="15"/>
  <c r="D398" i="11"/>
  <c r="E197" i="13"/>
  <c r="R46" i="18"/>
  <c r="R31" i="18"/>
  <c r="L68" i="15"/>
  <c r="D84" i="2"/>
  <c r="D349" i="2"/>
  <c r="D100" i="2"/>
  <c r="D154" i="2"/>
  <c r="AB319" i="18"/>
  <c r="AI316" i="1"/>
  <c r="F297" i="2" s="1"/>
  <c r="D175" i="2"/>
  <c r="N178" i="1"/>
  <c r="AM178" i="1" s="1"/>
  <c r="AM176" i="1" s="1"/>
  <c r="K178" i="18"/>
  <c r="O178" i="18" s="1"/>
  <c r="L182" i="15" s="1"/>
  <c r="J176" i="1"/>
  <c r="O358" i="18"/>
  <c r="L351" i="15" s="1"/>
  <c r="T70" i="1"/>
  <c r="T48" i="1" s="1"/>
  <c r="U79" i="18"/>
  <c r="AM154" i="1"/>
  <c r="AI185" i="1"/>
  <c r="F185" i="2" s="1"/>
  <c r="AA183" i="1"/>
  <c r="F25" i="2"/>
  <c r="AB100" i="18"/>
  <c r="AB63" i="18"/>
  <c r="O28" i="18"/>
  <c r="D297" i="2"/>
  <c r="J297" i="2" s="1"/>
  <c r="D318" i="2"/>
  <c r="AI323" i="18"/>
  <c r="F158" i="1"/>
  <c r="Y209" i="18"/>
  <c r="X205" i="1"/>
  <c r="X194" i="1" s="1"/>
  <c r="AA207" i="1"/>
  <c r="J195" i="1"/>
  <c r="AF162" i="1"/>
  <c r="AF151" i="1" s="1"/>
  <c r="G194" i="1"/>
  <c r="E341" i="1"/>
  <c r="D332" i="2"/>
  <c r="D134" i="2"/>
  <c r="D132" i="2" s="1"/>
  <c r="AG294" i="18"/>
  <c r="F115" i="2"/>
  <c r="J205" i="2"/>
  <c r="N197" i="18"/>
  <c r="AM196" i="1"/>
  <c r="N195" i="1"/>
  <c r="D195" i="2" s="1"/>
  <c r="AM160" i="1"/>
  <c r="D160" i="2"/>
  <c r="AM237" i="1"/>
  <c r="AM63" i="1"/>
  <c r="AF30" i="18"/>
  <c r="L126" i="15"/>
  <c r="F307" i="2"/>
  <c r="AM327" i="1"/>
  <c r="D234" i="2"/>
  <c r="J234" i="2" s="1"/>
  <c r="V45" i="18"/>
  <c r="L125" i="15"/>
  <c r="D125" i="2"/>
  <c r="AM204" i="1"/>
  <c r="N203" i="1"/>
  <c r="D197" i="2" s="1"/>
  <c r="V42" i="18"/>
  <c r="X42" i="18" s="1"/>
  <c r="W205" i="1"/>
  <c r="M43" i="1"/>
  <c r="N45" i="18" s="1"/>
  <c r="F116" i="2"/>
  <c r="M40" i="1"/>
  <c r="N42" i="18" s="1"/>
  <c r="J180" i="2"/>
  <c r="J179" i="2" s="1"/>
  <c r="H42" i="19"/>
  <c r="R42" i="18"/>
  <c r="R88" i="18"/>
  <c r="E65" i="13"/>
  <c r="R45" i="18"/>
  <c r="D159" i="2"/>
  <c r="K44" i="18"/>
  <c r="K31" i="18"/>
  <c r="K46" i="18"/>
  <c r="C15" i="7" l="1"/>
  <c r="C14" i="7" s="1"/>
  <c r="C10" i="7" s="1"/>
  <c r="H165" i="2"/>
  <c r="P239" i="15"/>
  <c r="Q319" i="1"/>
  <c r="X246" i="18"/>
  <c r="AI173" i="1"/>
  <c r="F173" i="2" s="1"/>
  <c r="AI170" i="1"/>
  <c r="F170" i="2" s="1"/>
  <c r="AI132" i="1"/>
  <c r="F131" i="2" s="1"/>
  <c r="AI93" i="1"/>
  <c r="F92" i="2" s="1"/>
  <c r="N95" i="15" s="1"/>
  <c r="AE374" i="18"/>
  <c r="AD374" i="18"/>
  <c r="Y374" i="18"/>
  <c r="AH369" i="18"/>
  <c r="U369" i="18"/>
  <c r="T369" i="18"/>
  <c r="R369" i="18"/>
  <c r="AF362" i="18"/>
  <c r="Z362" i="18"/>
  <c r="L362" i="18"/>
  <c r="AE362" i="18"/>
  <c r="R362" i="18"/>
  <c r="AE347" i="18"/>
  <c r="AH347" i="18"/>
  <c r="M347" i="18"/>
  <c r="Z347" i="18"/>
  <c r="AA347" i="18"/>
  <c r="AG323" i="18"/>
  <c r="AA323" i="18"/>
  <c r="AF323" i="18"/>
  <c r="O326" i="18"/>
  <c r="L319" i="15" s="1"/>
  <c r="R316" i="18"/>
  <c r="AG305" i="18"/>
  <c r="AD288" i="18"/>
  <c r="AH282" i="18"/>
  <c r="N282" i="18"/>
  <c r="AI256" i="18"/>
  <c r="Q256" i="18"/>
  <c r="V256" i="18"/>
  <c r="R246" i="18"/>
  <c r="K208" i="18"/>
  <c r="K206" i="18" s="1"/>
  <c r="U199" i="18"/>
  <c r="W183" i="18"/>
  <c r="AF183" i="18"/>
  <c r="AB138" i="18"/>
  <c r="X138" i="18"/>
  <c r="X135" i="18"/>
  <c r="AB132" i="18"/>
  <c r="AB125" i="18"/>
  <c r="X116" i="18"/>
  <c r="X111" i="18"/>
  <c r="AB109" i="18"/>
  <c r="AB108" i="18"/>
  <c r="X108" i="18"/>
  <c r="AB99" i="18"/>
  <c r="X98" i="18"/>
  <c r="X97" i="18"/>
  <c r="AB96" i="18"/>
  <c r="AB94" i="18"/>
  <c r="X93" i="18"/>
  <c r="AB92" i="18"/>
  <c r="AB86" i="18"/>
  <c r="X85" i="18"/>
  <c r="X79" i="18"/>
  <c r="AB78" i="18"/>
  <c r="AB72" i="18"/>
  <c r="AB71" i="18"/>
  <c r="AB70" i="18"/>
  <c r="X69" i="18"/>
  <c r="AB62" i="18"/>
  <c r="AB54" i="18"/>
  <c r="AB40" i="18"/>
  <c r="X28" i="18"/>
  <c r="O25" i="18"/>
  <c r="L27" i="15" s="1"/>
  <c r="O18" i="18"/>
  <c r="L20" i="15" s="1"/>
  <c r="AB16" i="18"/>
  <c r="F194" i="1"/>
  <c r="O312" i="18"/>
  <c r="L305" i="15" s="1"/>
  <c r="J289" i="1"/>
  <c r="L288" i="18"/>
  <c r="C76" i="7"/>
  <c r="C75" i="7" s="1"/>
  <c r="F136" i="2"/>
  <c r="J136" i="2" s="1"/>
  <c r="H343" i="2"/>
  <c r="Z341" i="1"/>
  <c r="AE341" i="1"/>
  <c r="AG319" i="1"/>
  <c r="M319" i="1"/>
  <c r="N321" i="1"/>
  <c r="AI307" i="1"/>
  <c r="F291" i="2" s="1"/>
  <c r="O244" i="18"/>
  <c r="L237" i="15" s="1"/>
  <c r="O339" i="18"/>
  <c r="L332" i="15" s="1"/>
  <c r="O168" i="18"/>
  <c r="L172" i="15" s="1"/>
  <c r="AK268" i="1"/>
  <c r="AL271" i="18" s="1"/>
  <c r="O136" i="18"/>
  <c r="L137" i="15" s="1"/>
  <c r="O148" i="18"/>
  <c r="L149" i="15" s="1"/>
  <c r="J213" i="2"/>
  <c r="Z266" i="18"/>
  <c r="AA223" i="18"/>
  <c r="AH223" i="18"/>
  <c r="X178" i="18"/>
  <c r="X70" i="18"/>
  <c r="AI36" i="18"/>
  <c r="O56" i="18"/>
  <c r="L58" i="15" s="1"/>
  <c r="O337" i="18"/>
  <c r="L330" i="15" s="1"/>
  <c r="AJ319" i="18"/>
  <c r="N312" i="15" s="1"/>
  <c r="R294" i="18"/>
  <c r="V294" i="18"/>
  <c r="AG165" i="18"/>
  <c r="AB161" i="18"/>
  <c r="X58" i="18"/>
  <c r="N201" i="1"/>
  <c r="AM201" i="1" s="1"/>
  <c r="N203" i="18"/>
  <c r="O203" i="18" s="1"/>
  <c r="AN203" i="18" s="1"/>
  <c r="N369" i="18"/>
  <c r="AI362" i="18"/>
  <c r="V323" i="18"/>
  <c r="AJ328" i="18"/>
  <c r="AI316" i="18"/>
  <c r="AJ309" i="18"/>
  <c r="N302" i="15" s="1"/>
  <c r="AI102" i="1"/>
  <c r="F101" i="2" s="1"/>
  <c r="X74" i="18"/>
  <c r="AM185" i="1"/>
  <c r="L31" i="18"/>
  <c r="D210" i="2"/>
  <c r="AM307" i="1"/>
  <c r="AA282" i="1"/>
  <c r="AA70" i="1"/>
  <c r="AA50" i="1"/>
  <c r="N19" i="1"/>
  <c r="D21" i="2" s="1"/>
  <c r="W362" i="18"/>
  <c r="Y305" i="18"/>
  <c r="AA256" i="18"/>
  <c r="AB133" i="18"/>
  <c r="X75" i="18"/>
  <c r="O200" i="18"/>
  <c r="AB90" i="18"/>
  <c r="O371" i="18"/>
  <c r="L364" i="15" s="1"/>
  <c r="AJ360" i="18"/>
  <c r="N353" i="15" s="1"/>
  <c r="AE334" i="18"/>
  <c r="Q334" i="18"/>
  <c r="AJ325" i="18"/>
  <c r="N318" i="15" s="1"/>
  <c r="F228" i="2"/>
  <c r="D348" i="2"/>
  <c r="D347" i="2" s="1"/>
  <c r="X107" i="18"/>
  <c r="AB17" i="18"/>
  <c r="J248" i="1"/>
  <c r="AI323" i="1"/>
  <c r="AC250" i="1"/>
  <c r="AF250" i="1"/>
  <c r="E103" i="13" s="1"/>
  <c r="Z369" i="18"/>
  <c r="AB20" i="18"/>
  <c r="H295" i="2"/>
  <c r="X106" i="18"/>
  <c r="N314" i="1"/>
  <c r="W218" i="1"/>
  <c r="O35" i="18"/>
  <c r="L37" i="15" s="1"/>
  <c r="AM117" i="1"/>
  <c r="AM137" i="1"/>
  <c r="AM306" i="1"/>
  <c r="U162" i="1"/>
  <c r="U151" i="1" s="1"/>
  <c r="X140" i="18"/>
  <c r="G10" i="19"/>
  <c r="AB135" i="18"/>
  <c r="AC374" i="18"/>
  <c r="M369" i="18"/>
  <c r="Y362" i="18"/>
  <c r="N246" i="18"/>
  <c r="AB74" i="18"/>
  <c r="AJ74" i="18" s="1"/>
  <c r="N76" i="15" s="1"/>
  <c r="X71" i="18"/>
  <c r="O22" i="18"/>
  <c r="L24" i="15" s="1"/>
  <c r="U208" i="18"/>
  <c r="U206" i="18" s="1"/>
  <c r="V199" i="18"/>
  <c r="X188" i="18"/>
  <c r="X56" i="18"/>
  <c r="P288" i="15"/>
  <c r="P187" i="15"/>
  <c r="AH206" i="18"/>
  <c r="AI369" i="18"/>
  <c r="AA246" i="18"/>
  <c r="AJ78" i="18"/>
  <c r="N80" i="15" s="1"/>
  <c r="Z294" i="18"/>
  <c r="AD206" i="18"/>
  <c r="R183" i="18"/>
  <c r="AJ299" i="18"/>
  <c r="N292" i="15" s="1"/>
  <c r="Z199" i="18"/>
  <c r="Z195" i="18" s="1"/>
  <c r="AF374" i="18"/>
  <c r="O127" i="18"/>
  <c r="AB369" i="18"/>
  <c r="AJ357" i="18"/>
  <c r="N350" i="15" s="1"/>
  <c r="Q246" i="18"/>
  <c r="R223" i="18"/>
  <c r="AB136" i="18"/>
  <c r="AJ214" i="18"/>
  <c r="AN214" i="18" s="1"/>
  <c r="P355" i="15"/>
  <c r="P298" i="15"/>
  <c r="R241" i="15"/>
  <c r="O122" i="18"/>
  <c r="X55" i="18"/>
  <c r="K197" i="18"/>
  <c r="O198" i="18"/>
  <c r="F178" i="2"/>
  <c r="F176" i="2" s="1"/>
  <c r="AI176" i="1"/>
  <c r="F123" i="2"/>
  <c r="AM124" i="1"/>
  <c r="N176" i="1"/>
  <c r="N229" i="1"/>
  <c r="D119" i="2"/>
  <c r="AD369" i="1"/>
  <c r="Z289" i="1"/>
  <c r="T250" i="1"/>
  <c r="M50" i="18"/>
  <c r="O123" i="18"/>
  <c r="L124" i="15" s="1"/>
  <c r="D178" i="2"/>
  <c r="AG194" i="1"/>
  <c r="L374" i="18"/>
  <c r="V223" i="18"/>
  <c r="AJ237" i="18"/>
  <c r="N230" i="15" s="1"/>
  <c r="Z223" i="18"/>
  <c r="AC223" i="18"/>
  <c r="AJ220" i="18"/>
  <c r="N213" i="15" s="1"/>
  <c r="X150" i="18"/>
  <c r="I194" i="1"/>
  <c r="AA321" i="1"/>
  <c r="L194" i="15"/>
  <c r="AI234" i="1"/>
  <c r="F220" i="2" s="1"/>
  <c r="W294" i="18"/>
  <c r="AC288" i="18"/>
  <c r="AF288" i="18"/>
  <c r="AI282" i="18"/>
  <c r="S282" i="18"/>
  <c r="W266" i="18"/>
  <c r="AJ275" i="18"/>
  <c r="N268" i="15" s="1"/>
  <c r="V266" i="18"/>
  <c r="AJ259" i="18"/>
  <c r="N252" i="15" s="1"/>
  <c r="AB64" i="18"/>
  <c r="O234" i="18"/>
  <c r="L227" i="15" s="1"/>
  <c r="AM333" i="1"/>
  <c r="D139" i="2"/>
  <c r="J139" i="2" s="1"/>
  <c r="AM233" i="1"/>
  <c r="H210" i="2"/>
  <c r="AG362" i="18"/>
  <c r="S183" i="18"/>
  <c r="K341" i="1"/>
  <c r="O372" i="18"/>
  <c r="L365" i="15" s="1"/>
  <c r="L362" i="15" s="1"/>
  <c r="N188" i="1"/>
  <c r="N186" i="1" s="1"/>
  <c r="T194" i="1"/>
  <c r="N224" i="1"/>
  <c r="AI165" i="1"/>
  <c r="AE162" i="1"/>
  <c r="AJ356" i="18"/>
  <c r="N349" i="15" s="1"/>
  <c r="Z345" i="18"/>
  <c r="AA334" i="18"/>
  <c r="L334" i="18"/>
  <c r="AJ337" i="18"/>
  <c r="N330" i="15" s="1"/>
  <c r="R330" i="15" s="1"/>
  <c r="V334" i="18"/>
  <c r="O331" i="18"/>
  <c r="L324" i="15" s="1"/>
  <c r="AJ330" i="18"/>
  <c r="N323" i="15" s="1"/>
  <c r="R323" i="15" s="1"/>
  <c r="W323" i="18"/>
  <c r="AD323" i="18"/>
  <c r="E289" i="1"/>
  <c r="J246" i="1"/>
  <c r="AJ255" i="18"/>
  <c r="N248" i="15" s="1"/>
  <c r="AJ213" i="18"/>
  <c r="AN213" i="18" s="1"/>
  <c r="AC162" i="1"/>
  <c r="AC151" i="1" s="1"/>
  <c r="AI131" i="1"/>
  <c r="F130" i="2" s="1"/>
  <c r="AI76" i="1"/>
  <c r="F78" i="2" s="1"/>
  <c r="AH294" i="18"/>
  <c r="O227" i="18"/>
  <c r="L220" i="15" s="1"/>
  <c r="X147" i="18"/>
  <c r="X162" i="1"/>
  <c r="X151" i="1" s="1"/>
  <c r="AM75" i="1"/>
  <c r="N370" i="1"/>
  <c r="N369" i="1" s="1"/>
  <c r="D18" i="11" s="1"/>
  <c r="AI280" i="1"/>
  <c r="F266" i="2" s="1"/>
  <c r="AM228" i="1"/>
  <c r="AA125" i="1"/>
  <c r="AA120" i="1"/>
  <c r="V112" i="1"/>
  <c r="AC48" i="1"/>
  <c r="M256" i="18"/>
  <c r="M253" i="18" s="1"/>
  <c r="W252" i="1"/>
  <c r="AM167" i="1"/>
  <c r="N65" i="1"/>
  <c r="D67" i="2" s="1"/>
  <c r="N308" i="1"/>
  <c r="AE205" i="1"/>
  <c r="AE194" i="1" s="1"/>
  <c r="AE192" i="1" s="1"/>
  <c r="E110" i="13" s="1"/>
  <c r="AB341" i="1"/>
  <c r="AB112" i="1"/>
  <c r="O133" i="18"/>
  <c r="L134" i="15" s="1"/>
  <c r="J154" i="2"/>
  <c r="AI255" i="1"/>
  <c r="F241" i="2" s="1"/>
  <c r="J286" i="2"/>
  <c r="J285" i="2" s="1"/>
  <c r="AM337" i="1"/>
  <c r="S48" i="1"/>
  <c r="E59" i="13" s="1"/>
  <c r="R374" i="18"/>
  <c r="Z316" i="18"/>
  <c r="N365" i="1"/>
  <c r="F135" i="2"/>
  <c r="AI271" i="1"/>
  <c r="F257" i="2" s="1"/>
  <c r="V319" i="1"/>
  <c r="J229" i="2"/>
  <c r="D319" i="1"/>
  <c r="AI367" i="1"/>
  <c r="F345" i="2" s="1"/>
  <c r="J345" i="2" s="1"/>
  <c r="J279" i="2"/>
  <c r="V194" i="1"/>
  <c r="V192" i="1" s="1"/>
  <c r="X341" i="1"/>
  <c r="AF289" i="1"/>
  <c r="Y282" i="18"/>
  <c r="AM295" i="1"/>
  <c r="U158" i="1"/>
  <c r="T341" i="1"/>
  <c r="AE289" i="1"/>
  <c r="AD250" i="1"/>
  <c r="AJ218" i="18"/>
  <c r="N211" i="15" s="1"/>
  <c r="X172" i="18"/>
  <c r="O332" i="18"/>
  <c r="L325" i="15" s="1"/>
  <c r="J194" i="1"/>
  <c r="AI353" i="1"/>
  <c r="F332" i="2" s="1"/>
  <c r="J332" i="2" s="1"/>
  <c r="AJ141" i="18"/>
  <c r="N142" i="15" s="1"/>
  <c r="AJ132" i="18"/>
  <c r="N133" i="15" s="1"/>
  <c r="AA264" i="1"/>
  <c r="E80" i="13" s="1"/>
  <c r="V250" i="1"/>
  <c r="R250" i="1"/>
  <c r="AI81" i="1"/>
  <c r="F82" i="2" s="1"/>
  <c r="AG288" i="18"/>
  <c r="AB191" i="18"/>
  <c r="T165" i="18"/>
  <c r="AA365" i="1"/>
  <c r="J318" i="2"/>
  <c r="AI328" i="1"/>
  <c r="X319" i="1"/>
  <c r="S162" i="1"/>
  <c r="S151" i="1" s="1"/>
  <c r="AF199" i="18"/>
  <c r="AJ248" i="18"/>
  <c r="N242" i="15" s="1"/>
  <c r="AJ232" i="18"/>
  <c r="L353" i="15"/>
  <c r="AN360" i="18"/>
  <c r="AJ371" i="18"/>
  <c r="O205" i="18"/>
  <c r="O204" i="18" s="1"/>
  <c r="L203" i="15" s="1"/>
  <c r="K204" i="18"/>
  <c r="M208" i="18"/>
  <c r="O209" i="18"/>
  <c r="N152" i="1"/>
  <c r="D155" i="2"/>
  <c r="AM155" i="1"/>
  <c r="J203" i="2"/>
  <c r="AJ63" i="18"/>
  <c r="N65" i="15" s="1"/>
  <c r="AA345" i="18"/>
  <c r="AA321" i="18" s="1"/>
  <c r="J123" i="2"/>
  <c r="AJ83" i="18"/>
  <c r="N84" i="15" s="1"/>
  <c r="D230" i="2"/>
  <c r="D228" i="2" s="1"/>
  <c r="AI246" i="1"/>
  <c r="F233" i="2" s="1"/>
  <c r="F232" i="2" s="1"/>
  <c r="H287" i="2"/>
  <c r="W293" i="1"/>
  <c r="AH158" i="1"/>
  <c r="AI100" i="1"/>
  <c r="Q362" i="18"/>
  <c r="Q316" i="18"/>
  <c r="AA199" i="18"/>
  <c r="AB131" i="18"/>
  <c r="O135" i="18"/>
  <c r="L136" i="15" s="1"/>
  <c r="F302" i="2"/>
  <c r="V253" i="18"/>
  <c r="O273" i="18"/>
  <c r="L266" i="15" s="1"/>
  <c r="K60" i="18"/>
  <c r="O60" i="18" s="1"/>
  <c r="L62" i="15" s="1"/>
  <c r="O67" i="18"/>
  <c r="L69" i="15" s="1"/>
  <c r="M369" i="1"/>
  <c r="Q341" i="1"/>
  <c r="E47" i="13" s="1"/>
  <c r="AB312" i="18"/>
  <c r="S246" i="18"/>
  <c r="X168" i="18"/>
  <c r="X143" i="18"/>
  <c r="AB34" i="18"/>
  <c r="C158" i="1"/>
  <c r="N13" i="1"/>
  <c r="D15" i="2" s="1"/>
  <c r="AI351" i="1"/>
  <c r="T289" i="1"/>
  <c r="AM230" i="1"/>
  <c r="AA90" i="1"/>
  <c r="K162" i="1"/>
  <c r="K151" i="1" s="1"/>
  <c r="E192" i="1"/>
  <c r="AM316" i="1"/>
  <c r="AI275" i="1"/>
  <c r="O61" i="18"/>
  <c r="AG341" i="1"/>
  <c r="AG289" i="1"/>
  <c r="AJ230" i="18"/>
  <c r="N223" i="15" s="1"/>
  <c r="W374" i="18"/>
  <c r="AB148" i="18"/>
  <c r="K319" i="1"/>
  <c r="AH345" i="18"/>
  <c r="K155" i="18"/>
  <c r="O155" i="18" s="1"/>
  <c r="L158" i="15" s="1"/>
  <c r="AJ338" i="18"/>
  <c r="N331" i="15" s="1"/>
  <c r="N77" i="1"/>
  <c r="D79" i="2" s="1"/>
  <c r="S347" i="18"/>
  <c r="AH256" i="18"/>
  <c r="AH253" i="18" s="1"/>
  <c r="N199" i="1"/>
  <c r="AI156" i="1"/>
  <c r="AI152" i="1" s="1"/>
  <c r="Y347" i="18"/>
  <c r="Y345" i="18" s="1"/>
  <c r="AH246" i="18"/>
  <c r="AE223" i="18"/>
  <c r="Y183" i="18"/>
  <c r="X192" i="1"/>
  <c r="J152" i="1"/>
  <c r="X208" i="18"/>
  <c r="X206" i="18" s="1"/>
  <c r="N201" i="18"/>
  <c r="O201" i="18" s="1"/>
  <c r="AJ198" i="18"/>
  <c r="Q253" i="18"/>
  <c r="D93" i="2"/>
  <c r="Q205" i="1"/>
  <c r="Q194" i="1" s="1"/>
  <c r="AC199" i="18"/>
  <c r="AI238" i="1"/>
  <c r="AA359" i="1"/>
  <c r="AC341" i="1"/>
  <c r="R319" i="1"/>
  <c r="AG10" i="1"/>
  <c r="AA266" i="18"/>
  <c r="L256" i="18"/>
  <c r="L253" i="18" s="1"/>
  <c r="AB128" i="18"/>
  <c r="Y208" i="18"/>
  <c r="Y206" i="18" s="1"/>
  <c r="O93" i="18"/>
  <c r="L94" i="15" s="1"/>
  <c r="AI232" i="1"/>
  <c r="F218" i="2" s="1"/>
  <c r="AI253" i="18"/>
  <c r="O342" i="18"/>
  <c r="AM51" i="1"/>
  <c r="H135" i="2"/>
  <c r="AK319" i="1"/>
  <c r="AI209" i="1"/>
  <c r="AM209" i="1" s="1"/>
  <c r="AF112" i="1"/>
  <c r="E102" i="13" s="1"/>
  <c r="AB147" i="18"/>
  <c r="O102" i="18"/>
  <c r="L103" i="15" s="1"/>
  <c r="E319" i="1"/>
  <c r="H341" i="1"/>
  <c r="W246" i="1"/>
  <c r="N132" i="1"/>
  <c r="D131" i="2" s="1"/>
  <c r="J131" i="2" s="1"/>
  <c r="P289" i="1"/>
  <c r="AH183" i="18"/>
  <c r="F319" i="1"/>
  <c r="AJ298" i="18"/>
  <c r="K43" i="1"/>
  <c r="AM258" i="1"/>
  <c r="AJ221" i="18"/>
  <c r="N214" i="15" s="1"/>
  <c r="AI133" i="1"/>
  <c r="AJ117" i="18"/>
  <c r="D48" i="1"/>
  <c r="R341" i="1"/>
  <c r="AE112" i="1"/>
  <c r="E108" i="13" s="1"/>
  <c r="U316" i="18"/>
  <c r="O210" i="18"/>
  <c r="AB146" i="18"/>
  <c r="K36" i="1"/>
  <c r="L38" i="18" s="1"/>
  <c r="AJ342" i="18"/>
  <c r="N335" i="15" s="1"/>
  <c r="J244" i="2"/>
  <c r="J77" i="2"/>
  <c r="O54" i="18"/>
  <c r="D25" i="2"/>
  <c r="AJ341" i="18"/>
  <c r="Q112" i="1"/>
  <c r="E43" i="13" s="1"/>
  <c r="K40" i="1"/>
  <c r="L42" i="18" s="1"/>
  <c r="AM366" i="1"/>
  <c r="AM217" i="1"/>
  <c r="N120" i="1"/>
  <c r="X112" i="1"/>
  <c r="AA136" i="1"/>
  <c r="AH112" i="1"/>
  <c r="N31" i="1"/>
  <c r="D33" i="2" s="1"/>
  <c r="O146" i="18"/>
  <c r="L147" i="15" s="1"/>
  <c r="W90" i="1"/>
  <c r="K42" i="1"/>
  <c r="L44" i="18" s="1"/>
  <c r="AJ287" i="18"/>
  <c r="N280" i="15" s="1"/>
  <c r="AJ331" i="18"/>
  <c r="N324" i="15" s="1"/>
  <c r="AM121" i="1"/>
  <c r="AM271" i="1"/>
  <c r="J290" i="2"/>
  <c r="D291" i="2"/>
  <c r="J291" i="2" s="1"/>
  <c r="F166" i="2"/>
  <c r="O275" i="18"/>
  <c r="L268" i="15" s="1"/>
  <c r="AA293" i="1"/>
  <c r="AA291" i="1" s="1"/>
  <c r="AJ202" i="18"/>
  <c r="AI171" i="1"/>
  <c r="F171" i="2" s="1"/>
  <c r="AI144" i="1"/>
  <c r="F143" i="2" s="1"/>
  <c r="W136" i="1"/>
  <c r="R112" i="1"/>
  <c r="E52" i="13" s="1"/>
  <c r="X39" i="18"/>
  <c r="AB19" i="18"/>
  <c r="O147" i="18"/>
  <c r="L148" i="15" s="1"/>
  <c r="K86" i="1"/>
  <c r="K85" i="1" s="1"/>
  <c r="J307" i="2"/>
  <c r="AB194" i="1"/>
  <c r="AB192" i="1" s="1"/>
  <c r="N115" i="1"/>
  <c r="D114" i="2" s="1"/>
  <c r="O57" i="18"/>
  <c r="AI214" i="1"/>
  <c r="F200" i="2" s="1"/>
  <c r="U112" i="1"/>
  <c r="J116" i="2"/>
  <c r="AJ262" i="18"/>
  <c r="N255" i="15" s="1"/>
  <c r="R255" i="15" s="1"/>
  <c r="AD253" i="18"/>
  <c r="AG250" i="1"/>
  <c r="AG206" i="18"/>
  <c r="AD162" i="1"/>
  <c r="AD151" i="1" s="1"/>
  <c r="Q323" i="18"/>
  <c r="U323" i="18"/>
  <c r="AB111" i="18"/>
  <c r="AB93" i="18"/>
  <c r="C162" i="1"/>
  <c r="J281" i="2"/>
  <c r="J257" i="2"/>
  <c r="K28" i="1"/>
  <c r="F201" i="2"/>
  <c r="J201" i="2" s="1"/>
  <c r="AJ372" i="18"/>
  <c r="AM292" i="1"/>
  <c r="J125" i="1"/>
  <c r="F187" i="2"/>
  <c r="F186" i="2" s="1"/>
  <c r="AI69" i="1"/>
  <c r="F71" i="2" s="1"/>
  <c r="AI61" i="1"/>
  <c r="F63" i="2" s="1"/>
  <c r="M362" i="18"/>
  <c r="M345" i="18" s="1"/>
  <c r="AB155" i="18"/>
  <c r="AB110" i="18"/>
  <c r="AJ110" i="18" s="1"/>
  <c r="N111" i="15" s="1"/>
  <c r="X60" i="18"/>
  <c r="N298" i="18"/>
  <c r="N297" i="18" s="1"/>
  <c r="N294" i="18" s="1"/>
  <c r="M293" i="1"/>
  <c r="J109" i="2"/>
  <c r="K288" i="18"/>
  <c r="AM199" i="1"/>
  <c r="J53" i="2"/>
  <c r="N256" i="18"/>
  <c r="X170" i="18"/>
  <c r="AJ170" i="18" s="1"/>
  <c r="N174" i="15" s="1"/>
  <c r="AJ131" i="18"/>
  <c r="N132" i="15" s="1"/>
  <c r="R132" i="15" s="1"/>
  <c r="K323" i="18"/>
  <c r="AM213" i="1"/>
  <c r="AJ238" i="18"/>
  <c r="N223" i="18"/>
  <c r="AF223" i="18"/>
  <c r="W223" i="18"/>
  <c r="O211" i="18"/>
  <c r="X156" i="18"/>
  <c r="AJ72" i="18"/>
  <c r="AJ70" i="18"/>
  <c r="N72" i="15" s="1"/>
  <c r="AJ69" i="18"/>
  <c r="N71" i="15" s="1"/>
  <c r="AE36" i="18"/>
  <c r="AI126" i="1"/>
  <c r="AJ272" i="18"/>
  <c r="N265" i="15" s="1"/>
  <c r="AJ271" i="18"/>
  <c r="N264" i="15" s="1"/>
  <c r="T266" i="18"/>
  <c r="W253" i="18"/>
  <c r="AG246" i="18"/>
  <c r="AB76" i="18"/>
  <c r="AB75" i="18"/>
  <c r="X57" i="18"/>
  <c r="AB26" i="18"/>
  <c r="J82" i="2"/>
  <c r="J187" i="2"/>
  <c r="J186" i="2" s="1"/>
  <c r="AD282" i="18"/>
  <c r="Z256" i="18"/>
  <c r="Z253" i="18" s="1"/>
  <c r="AE256" i="18"/>
  <c r="AE253" i="18" s="1"/>
  <c r="AI183" i="18"/>
  <c r="M183" i="18"/>
  <c r="X179" i="18"/>
  <c r="X124" i="18"/>
  <c r="AB77" i="18"/>
  <c r="AB61" i="18"/>
  <c r="N88" i="1"/>
  <c r="J84" i="1"/>
  <c r="J167" i="2"/>
  <c r="AC282" i="18"/>
  <c r="S266" i="18"/>
  <c r="Y256" i="18"/>
  <c r="Y253" i="18" s="1"/>
  <c r="O104" i="18"/>
  <c r="R353" i="15"/>
  <c r="O278" i="18"/>
  <c r="L271" i="15" s="1"/>
  <c r="AC266" i="18"/>
  <c r="AC265" i="18" s="1"/>
  <c r="AE266" i="18"/>
  <c r="AC256" i="18"/>
  <c r="AC253" i="18" s="1"/>
  <c r="X190" i="18"/>
  <c r="X122" i="18"/>
  <c r="X35" i="18"/>
  <c r="O29" i="18"/>
  <c r="L31" i="15" s="1"/>
  <c r="X23" i="18"/>
  <c r="X19" i="18"/>
  <c r="O129" i="18"/>
  <c r="L130" i="15" s="1"/>
  <c r="O118" i="18"/>
  <c r="L119" i="15" s="1"/>
  <c r="AJ109" i="18"/>
  <c r="N110" i="15" s="1"/>
  <c r="AE165" i="18"/>
  <c r="AB106" i="18"/>
  <c r="AB41" i="18"/>
  <c r="AJ41" i="18" s="1"/>
  <c r="O369" i="18"/>
  <c r="AJ354" i="18"/>
  <c r="AB316" i="18"/>
  <c r="H232" i="2"/>
  <c r="X130" i="18"/>
  <c r="AJ130" i="18" s="1"/>
  <c r="N131" i="15" s="1"/>
  <c r="O40" i="18"/>
  <c r="L42" i="15" s="1"/>
  <c r="O32" i="18"/>
  <c r="L34" i="15" s="1"/>
  <c r="J79" i="1"/>
  <c r="O130" i="18"/>
  <c r="L131" i="15" s="1"/>
  <c r="AJ97" i="18"/>
  <c r="N98" i="15" s="1"/>
  <c r="AB266" i="18"/>
  <c r="AA141" i="1"/>
  <c r="S362" i="18"/>
  <c r="W347" i="18"/>
  <c r="W345" i="18" s="1"/>
  <c r="O328" i="18"/>
  <c r="L321" i="15" s="1"/>
  <c r="R323" i="18"/>
  <c r="AG316" i="18"/>
  <c r="AG293" i="18" s="1"/>
  <c r="Q305" i="18"/>
  <c r="AJ300" i="18"/>
  <c r="N293" i="15" s="1"/>
  <c r="AC294" i="18"/>
  <c r="X80" i="18"/>
  <c r="O268" i="18"/>
  <c r="L261" i="15" s="1"/>
  <c r="AB199" i="18"/>
  <c r="AI92" i="1"/>
  <c r="F91" i="2" s="1"/>
  <c r="N94" i="15" s="1"/>
  <c r="R94" i="15" s="1"/>
  <c r="AI199" i="18"/>
  <c r="AB102" i="18"/>
  <c r="AJ102" i="18" s="1"/>
  <c r="O314" i="18"/>
  <c r="L307" i="15" s="1"/>
  <c r="O228" i="18"/>
  <c r="L221" i="15" s="1"/>
  <c r="AB256" i="18"/>
  <c r="W70" i="1"/>
  <c r="R347" i="18"/>
  <c r="R345" i="18" s="1"/>
  <c r="V347" i="18"/>
  <c r="V345" i="18" s="1"/>
  <c r="AH323" i="18"/>
  <c r="N323" i="18"/>
  <c r="T323" i="18"/>
  <c r="M305" i="18"/>
  <c r="M293" i="18" s="1"/>
  <c r="S305" i="18"/>
  <c r="S293" i="18" s="1"/>
  <c r="AH199" i="18"/>
  <c r="AB29" i="18"/>
  <c r="N94" i="1"/>
  <c r="AI70" i="1"/>
  <c r="AI175" i="1"/>
  <c r="AD362" i="18"/>
  <c r="Y323" i="18"/>
  <c r="R305" i="18"/>
  <c r="Q294" i="18"/>
  <c r="AG199" i="18"/>
  <c r="X25" i="18"/>
  <c r="O259" i="18"/>
  <c r="AJ297" i="18"/>
  <c r="N291" i="15" s="1"/>
  <c r="D323" i="2"/>
  <c r="AB282" i="18"/>
  <c r="Q369" i="18"/>
  <c r="AB55" i="18"/>
  <c r="O219" i="18"/>
  <c r="L212" i="15" s="1"/>
  <c r="O354" i="18"/>
  <c r="L347" i="15" s="1"/>
  <c r="AI98" i="1"/>
  <c r="F97" i="2" s="1"/>
  <c r="V374" i="18"/>
  <c r="AH305" i="18"/>
  <c r="N305" i="18"/>
  <c r="K79" i="18"/>
  <c r="O79" i="18" s="1"/>
  <c r="L81" i="15" s="1"/>
  <c r="L370" i="15"/>
  <c r="Z288" i="18"/>
  <c r="Z265" i="18" s="1"/>
  <c r="O232" i="18"/>
  <c r="L225" i="15" s="1"/>
  <c r="J74" i="2"/>
  <c r="AF282" i="18"/>
  <c r="U256" i="18"/>
  <c r="U253" i="18" s="1"/>
  <c r="AA253" i="18"/>
  <c r="AB156" i="18"/>
  <c r="X145" i="18"/>
  <c r="AB124" i="18"/>
  <c r="AB56" i="18"/>
  <c r="AB48" i="18"/>
  <c r="O47" i="18"/>
  <c r="L49" i="15" s="1"/>
  <c r="V48" i="1"/>
  <c r="C282" i="1"/>
  <c r="C250" i="1" s="1"/>
  <c r="G282" i="1"/>
  <c r="G250" i="1" s="1"/>
  <c r="L282" i="18"/>
  <c r="AF14" i="18"/>
  <c r="X48" i="18"/>
  <c r="AB35" i="18"/>
  <c r="X26" i="18"/>
  <c r="AJ26" i="18" s="1"/>
  <c r="N28" i="15" s="1"/>
  <c r="X45" i="18"/>
  <c r="AJ22" i="18"/>
  <c r="AN22" i="18" s="1"/>
  <c r="AJ17" i="18"/>
  <c r="N19" i="15" s="1"/>
  <c r="X29" i="18"/>
  <c r="J39" i="2"/>
  <c r="D34" i="2"/>
  <c r="J28" i="2"/>
  <c r="AM37" i="1"/>
  <c r="O17" i="18"/>
  <c r="L19" i="15" s="1"/>
  <c r="D158" i="1"/>
  <c r="L279" i="1"/>
  <c r="M283" i="18" s="1"/>
  <c r="O283" i="18" s="1"/>
  <c r="L280" i="1"/>
  <c r="N280" i="1" s="1"/>
  <c r="E282" i="1"/>
  <c r="E250" i="1" s="1"/>
  <c r="H282" i="1"/>
  <c r="H250" i="1" s="1"/>
  <c r="N239" i="15"/>
  <c r="P286" i="15"/>
  <c r="G224" i="1"/>
  <c r="G192" i="1" s="1"/>
  <c r="L284" i="1"/>
  <c r="M289" i="18" s="1"/>
  <c r="O289" i="18" s="1"/>
  <c r="AM146" i="1"/>
  <c r="X96" i="17"/>
  <c r="X15" i="17" s="1"/>
  <c r="AK255" i="1"/>
  <c r="H241" i="2" s="1"/>
  <c r="AK254" i="1"/>
  <c r="H240" i="2" s="1"/>
  <c r="J240" i="2" s="1"/>
  <c r="D37" i="11"/>
  <c r="D36" i="11" s="1"/>
  <c r="H251" i="2"/>
  <c r="AK264" i="1"/>
  <c r="AM81" i="1"/>
  <c r="AM266" i="1"/>
  <c r="D381" i="11"/>
  <c r="AM98" i="1"/>
  <c r="E283" i="13"/>
  <c r="G374" i="11"/>
  <c r="D361" i="11"/>
  <c r="E278" i="13" s="1"/>
  <c r="E277" i="13" s="1"/>
  <c r="AK347" i="1"/>
  <c r="AK341" i="1" s="1"/>
  <c r="AM134" i="1"/>
  <c r="J133" i="2"/>
  <c r="J277" i="1"/>
  <c r="J250" i="1" s="1"/>
  <c r="D224" i="1"/>
  <c r="I224" i="1"/>
  <c r="Q88" i="18"/>
  <c r="Q50" i="18" s="1"/>
  <c r="P48" i="1"/>
  <c r="E35" i="13" s="1"/>
  <c r="AE84" i="1"/>
  <c r="AE48" i="1" s="1"/>
  <c r="E107" i="13" s="1"/>
  <c r="AF88" i="18"/>
  <c r="AF50" i="18" s="1"/>
  <c r="H36" i="19"/>
  <c r="L142" i="15"/>
  <c r="J189" i="2"/>
  <c r="D188" i="2"/>
  <c r="AB305" i="18"/>
  <c r="AN328" i="18"/>
  <c r="N321" i="15"/>
  <c r="X327" i="18"/>
  <c r="AJ327" i="18" s="1"/>
  <c r="N320" i="15" s="1"/>
  <c r="AI324" i="1"/>
  <c r="W321" i="1"/>
  <c r="AI305" i="1"/>
  <c r="AA303" i="1"/>
  <c r="AI298" i="1"/>
  <c r="AN341" i="18"/>
  <c r="N334" i="15"/>
  <c r="R334" i="15" s="1"/>
  <c r="K109" i="18"/>
  <c r="O109" i="18" s="1"/>
  <c r="N108" i="1"/>
  <c r="D107" i="2" s="1"/>
  <c r="D91" i="2"/>
  <c r="F159" i="2"/>
  <c r="J160" i="2"/>
  <c r="J159" i="2" s="1"/>
  <c r="Q44" i="18"/>
  <c r="L224" i="15"/>
  <c r="J66" i="2"/>
  <c r="Q38" i="18"/>
  <c r="U14" i="18"/>
  <c r="K158" i="1"/>
  <c r="D29" i="1"/>
  <c r="C28" i="1" s="1"/>
  <c r="C29" i="1"/>
  <c r="AA205" i="1"/>
  <c r="W265" i="18"/>
  <c r="D319" i="2"/>
  <c r="D311" i="2" s="1"/>
  <c r="N331" i="1"/>
  <c r="N319" i="1" s="1"/>
  <c r="AM339" i="1"/>
  <c r="AA370" i="1"/>
  <c r="AA369" i="1" s="1"/>
  <c r="AI371" i="1"/>
  <c r="AB377" i="18"/>
  <c r="K221" i="18"/>
  <c r="K195" i="18" s="1"/>
  <c r="F277" i="1"/>
  <c r="L278" i="1"/>
  <c r="N278" i="1" s="1"/>
  <c r="AN342" i="18"/>
  <c r="L335" i="15"/>
  <c r="R335" i="15" s="1"/>
  <c r="N50" i="18"/>
  <c r="O23" i="18"/>
  <c r="L25" i="15" s="1"/>
  <c r="AN259" i="18"/>
  <c r="L252" i="15"/>
  <c r="R252" i="15" s="1"/>
  <c r="K172" i="18"/>
  <c r="O172" i="18" s="1"/>
  <c r="N171" i="1"/>
  <c r="D171" i="2" s="1"/>
  <c r="J168" i="1"/>
  <c r="J162" i="1" s="1"/>
  <c r="J151" i="1" s="1"/>
  <c r="E13" i="13" s="1"/>
  <c r="L174" i="15"/>
  <c r="L318" i="15"/>
  <c r="AN325" i="18"/>
  <c r="N61" i="1"/>
  <c r="K64" i="18"/>
  <c r="O64" i="18" s="1"/>
  <c r="L66" i="15" s="1"/>
  <c r="AB57" i="18"/>
  <c r="Z50" i="18"/>
  <c r="X32" i="18"/>
  <c r="AJ32" i="18" s="1"/>
  <c r="O26" i="18"/>
  <c r="AJ25" i="18"/>
  <c r="N27" i="15" s="1"/>
  <c r="R27" i="15" s="1"/>
  <c r="AB24" i="18"/>
  <c r="AJ24" i="18" s="1"/>
  <c r="J178" i="2"/>
  <c r="J176" i="2" s="1"/>
  <c r="D176" i="2"/>
  <c r="O197" i="18"/>
  <c r="L201" i="15" s="1"/>
  <c r="AN198" i="18"/>
  <c r="R38" i="18"/>
  <c r="F132" i="2"/>
  <c r="AB28" i="18"/>
  <c r="AJ28" i="18" s="1"/>
  <c r="N30" i="15" s="1"/>
  <c r="O270" i="18"/>
  <c r="L263" i="15" s="1"/>
  <c r="Q30" i="18"/>
  <c r="Q14" i="18" s="1"/>
  <c r="X378" i="18"/>
  <c r="AI372" i="1"/>
  <c r="W370" i="1"/>
  <c r="X303" i="18"/>
  <c r="Y46" i="18"/>
  <c r="AB46" i="18" s="1"/>
  <c r="N231" i="15"/>
  <c r="R231" i="15" s="1"/>
  <c r="AN238" i="18"/>
  <c r="AJ234" i="18"/>
  <c r="N227" i="15" s="1"/>
  <c r="R227" i="15" s="1"/>
  <c r="T223" i="18"/>
  <c r="AB165" i="18"/>
  <c r="Z163" i="18"/>
  <c r="AI50" i="18"/>
  <c r="J302" i="2"/>
  <c r="R44" i="18"/>
  <c r="AI299" i="1"/>
  <c r="Y31" i="18"/>
  <c r="AB31" i="18" s="1"/>
  <c r="AA14" i="18"/>
  <c r="L80" i="15"/>
  <c r="R80" i="15" s="1"/>
  <c r="AN78" i="18"/>
  <c r="U46" i="18"/>
  <c r="AJ278" i="18"/>
  <c r="AL278" i="18" s="1"/>
  <c r="R256" i="18"/>
  <c r="R253" i="18" s="1"/>
  <c r="AJ257" i="18"/>
  <c r="N250" i="15" s="1"/>
  <c r="AJ168" i="18"/>
  <c r="U165" i="18"/>
  <c r="AJ161" i="18"/>
  <c r="AN161" i="18" s="1"/>
  <c r="X155" i="18"/>
  <c r="AJ155" i="18" s="1"/>
  <c r="AB150" i="18"/>
  <c r="D75" i="2"/>
  <c r="J75" i="2" s="1"/>
  <c r="L45" i="18"/>
  <c r="K41" i="1"/>
  <c r="J155" i="2"/>
  <c r="J344" i="2"/>
  <c r="F314" i="2"/>
  <c r="J314" i="2" s="1"/>
  <c r="AM334" i="1"/>
  <c r="L56" i="15"/>
  <c r="X231" i="18"/>
  <c r="AJ231" i="18" s="1"/>
  <c r="N224" i="15" s="1"/>
  <c r="W229" i="1"/>
  <c r="AI231" i="1"/>
  <c r="AB225" i="18"/>
  <c r="AA224" i="1"/>
  <c r="T46" i="18"/>
  <c r="T36" i="18" s="1"/>
  <c r="S10" i="1"/>
  <c r="AB183" i="18"/>
  <c r="AB163" i="18" s="1"/>
  <c r="L293" i="15"/>
  <c r="AN300" i="18"/>
  <c r="N24" i="15"/>
  <c r="R24" i="15" s="1"/>
  <c r="F105" i="2"/>
  <c r="AM106" i="1"/>
  <c r="F40" i="2"/>
  <c r="J40" i="2" s="1"/>
  <c r="AM38" i="1"/>
  <c r="AI20" i="1"/>
  <c r="F22" i="2" s="1"/>
  <c r="J22" i="2" s="1"/>
  <c r="N365" i="15"/>
  <c r="R365" i="15" s="1"/>
  <c r="AN372" i="18"/>
  <c r="R30" i="18"/>
  <c r="R14" i="18" s="1"/>
  <c r="AB236" i="18"/>
  <c r="AJ236" i="18" s="1"/>
  <c r="AI236" i="1"/>
  <c r="AA235" i="1"/>
  <c r="AI143" i="1"/>
  <c r="W141" i="1"/>
  <c r="K45" i="18"/>
  <c r="AN63" i="18"/>
  <c r="AN275" i="18"/>
  <c r="N103" i="15"/>
  <c r="J218" i="2"/>
  <c r="V289" i="1"/>
  <c r="X241" i="18"/>
  <c r="AI241" i="1"/>
  <c r="W240" i="1"/>
  <c r="S194" i="1"/>
  <c r="AA195" i="1"/>
  <c r="Y194" i="1"/>
  <c r="Y192" i="1" s="1"/>
  <c r="W183" i="1"/>
  <c r="AI184" i="1"/>
  <c r="V44" i="18"/>
  <c r="X44" i="18" s="1"/>
  <c r="X369" i="18"/>
  <c r="X258" i="18"/>
  <c r="X256" i="18" s="1"/>
  <c r="AI256" i="1"/>
  <c r="AI169" i="1"/>
  <c r="W168" i="1"/>
  <c r="N29" i="1"/>
  <c r="D31" i="2" s="1"/>
  <c r="N31" i="18"/>
  <c r="T192" i="1"/>
  <c r="N293" i="18"/>
  <c r="AJ129" i="18"/>
  <c r="X318" i="18"/>
  <c r="W314" i="1"/>
  <c r="T162" i="1"/>
  <c r="T151" i="1" s="1"/>
  <c r="N253" i="18"/>
  <c r="AJ156" i="18"/>
  <c r="AB154" i="18"/>
  <c r="O19" i="18"/>
  <c r="L21" i="15" s="1"/>
  <c r="T14" i="18"/>
  <c r="Z14" i="18"/>
  <c r="O16" i="18"/>
  <c r="L18" i="15" s="1"/>
  <c r="O241" i="18"/>
  <c r="L234" i="15" s="1"/>
  <c r="D215" i="2"/>
  <c r="AJ210" i="18"/>
  <c r="AN210" i="18" s="1"/>
  <c r="D184" i="2"/>
  <c r="H152" i="2"/>
  <c r="P168" i="15"/>
  <c r="P166" i="15" s="1"/>
  <c r="P16" i="15"/>
  <c r="AB332" i="18"/>
  <c r="AB323" i="18" s="1"/>
  <c r="AI329" i="1"/>
  <c r="X326" i="18"/>
  <c r="AB207" i="18"/>
  <c r="AJ207" i="18" s="1"/>
  <c r="AI206" i="1"/>
  <c r="AI198" i="1"/>
  <c r="AM198" i="1" s="1"/>
  <c r="X200" i="18"/>
  <c r="X199" i="18" s="1"/>
  <c r="AI33" i="1"/>
  <c r="AI24" i="1"/>
  <c r="Y266" i="18"/>
  <c r="Y265" i="18" s="1"/>
  <c r="AD266" i="18"/>
  <c r="AD265" i="18" s="1"/>
  <c r="AF266" i="18"/>
  <c r="AH266" i="18"/>
  <c r="AH265" i="18" s="1"/>
  <c r="N266" i="18"/>
  <c r="R266" i="18"/>
  <c r="R265" i="18" s="1"/>
  <c r="S256" i="18"/>
  <c r="S253" i="18" s="1"/>
  <c r="N165" i="18"/>
  <c r="AB60" i="18"/>
  <c r="AJ60" i="18" s="1"/>
  <c r="O41" i="18"/>
  <c r="L43" i="15" s="1"/>
  <c r="AB39" i="18"/>
  <c r="AJ39" i="18" s="1"/>
  <c r="N41" i="15" s="1"/>
  <c r="O34" i="18"/>
  <c r="O249" i="18"/>
  <c r="K171" i="18"/>
  <c r="N170" i="1"/>
  <c r="O357" i="18"/>
  <c r="J73" i="2"/>
  <c r="AI99" i="1"/>
  <c r="F98" i="2" s="1"/>
  <c r="R100" i="18"/>
  <c r="AJ100" i="18" s="1"/>
  <c r="N101" i="15" s="1"/>
  <c r="Q94" i="1"/>
  <c r="Q48" i="1" s="1"/>
  <c r="E42" i="13" s="1"/>
  <c r="H337" i="2"/>
  <c r="X263" i="18"/>
  <c r="AJ263" i="18" s="1"/>
  <c r="N256" i="15" s="1"/>
  <c r="AI261" i="1"/>
  <c r="U194" i="1"/>
  <c r="U192" i="1" s="1"/>
  <c r="W195" i="1"/>
  <c r="W194" i="1" s="1"/>
  <c r="AA282" i="18"/>
  <c r="AA265" i="18" s="1"/>
  <c r="U266" i="18"/>
  <c r="AJ274" i="18"/>
  <c r="N267" i="15" s="1"/>
  <c r="R267" i="15" s="1"/>
  <c r="AI266" i="18"/>
  <c r="O261" i="18"/>
  <c r="L254" i="15" s="1"/>
  <c r="AJ260" i="18"/>
  <c r="AG183" i="18"/>
  <c r="AG163" i="18" s="1"/>
  <c r="AJ57" i="18"/>
  <c r="N59" i="15" s="1"/>
  <c r="AJ48" i="18"/>
  <c r="AJ40" i="18"/>
  <c r="N42" i="15" s="1"/>
  <c r="R42" i="15" s="1"/>
  <c r="AC36" i="18"/>
  <c r="AJ35" i="18"/>
  <c r="AN35" i="18" s="1"/>
  <c r="K149" i="18"/>
  <c r="O149" i="18" s="1"/>
  <c r="N148" i="1"/>
  <c r="J141" i="2"/>
  <c r="F72" i="2"/>
  <c r="AM232" i="1"/>
  <c r="AD192" i="1"/>
  <c r="N183" i="18"/>
  <c r="O191" i="18"/>
  <c r="V183" i="18"/>
  <c r="AJ174" i="18"/>
  <c r="N178" i="15" s="1"/>
  <c r="AF165" i="18"/>
  <c r="AF163" i="18" s="1"/>
  <c r="AJ172" i="18"/>
  <c r="N176" i="15" s="1"/>
  <c r="X76" i="18"/>
  <c r="O365" i="18"/>
  <c r="L105" i="15"/>
  <c r="J319" i="2"/>
  <c r="AJ227" i="18"/>
  <c r="R65" i="15"/>
  <c r="AF46" i="18"/>
  <c r="AM350" i="1"/>
  <c r="F329" i="2"/>
  <c r="K69" i="18"/>
  <c r="O69" i="18" s="1"/>
  <c r="N66" i="1"/>
  <c r="X273" i="18"/>
  <c r="AJ273" i="18" s="1"/>
  <c r="N266" i="15" s="1"/>
  <c r="AI270" i="1"/>
  <c r="F256" i="2" s="1"/>
  <c r="Z48" i="1"/>
  <c r="AI45" i="1"/>
  <c r="S288" i="18"/>
  <c r="AB80" i="18"/>
  <c r="AB79" i="18"/>
  <c r="AJ79" i="18" s="1"/>
  <c r="X77" i="18"/>
  <c r="K138" i="18"/>
  <c r="O138" i="18" s="1"/>
  <c r="J136" i="1"/>
  <c r="O97" i="18"/>
  <c r="J192" i="1"/>
  <c r="AM110" i="1"/>
  <c r="AM165" i="1"/>
  <c r="F339" i="2"/>
  <c r="AM361" i="1"/>
  <c r="X250" i="1"/>
  <c r="N347" i="18"/>
  <c r="N345" i="18" s="1"/>
  <c r="T347" i="18"/>
  <c r="T345" i="18" s="1"/>
  <c r="AD334" i="18"/>
  <c r="AH334" i="18"/>
  <c r="AH321" i="18" s="1"/>
  <c r="N334" i="18"/>
  <c r="T334" i="18"/>
  <c r="Y334" i="18"/>
  <c r="AC323" i="18"/>
  <c r="N138" i="1"/>
  <c r="K139" i="18"/>
  <c r="K353" i="18"/>
  <c r="N349" i="1"/>
  <c r="R48" i="1"/>
  <c r="E51" i="13" s="1"/>
  <c r="E49" i="13" s="1"/>
  <c r="S88" i="18"/>
  <c r="S50" i="18" s="1"/>
  <c r="P367" i="15"/>
  <c r="AM99" i="1"/>
  <c r="V88" i="18"/>
  <c r="J219" i="2"/>
  <c r="AI315" i="1"/>
  <c r="AI335" i="1"/>
  <c r="X339" i="18"/>
  <c r="AJ339" i="18" s="1"/>
  <c r="N332" i="15" s="1"/>
  <c r="R332" i="15" s="1"/>
  <c r="AI91" i="1"/>
  <c r="AM91" i="1" s="1"/>
  <c r="AI83" i="1"/>
  <c r="F84" i="2" s="1"/>
  <c r="J84" i="2" s="1"/>
  <c r="AA79" i="1"/>
  <c r="U294" i="18"/>
  <c r="R199" i="18"/>
  <c r="AJ106" i="18"/>
  <c r="N107" i="15" s="1"/>
  <c r="X104" i="18"/>
  <c r="AJ104" i="18" s="1"/>
  <c r="N105" i="15" s="1"/>
  <c r="AB103" i="18"/>
  <c r="AJ103" i="18" s="1"/>
  <c r="O140" i="18"/>
  <c r="L141" i="15" s="1"/>
  <c r="O186" i="18"/>
  <c r="K183" i="18"/>
  <c r="N356" i="1"/>
  <c r="J355" i="1"/>
  <c r="J341" i="1" s="1"/>
  <c r="E15" i="13" s="1"/>
  <c r="K90" i="1"/>
  <c r="L92" i="18"/>
  <c r="O92" i="18" s="1"/>
  <c r="L93" i="15" s="1"/>
  <c r="R50" i="18"/>
  <c r="D295" i="2"/>
  <c r="Q192" i="1"/>
  <c r="E46" i="13" s="1"/>
  <c r="J128" i="2"/>
  <c r="O258" i="18"/>
  <c r="O256" i="18" s="1"/>
  <c r="K256" i="18"/>
  <c r="J305" i="2"/>
  <c r="J70" i="1"/>
  <c r="N74" i="1"/>
  <c r="D338" i="2"/>
  <c r="N359" i="1"/>
  <c r="AI216" i="1"/>
  <c r="X215" i="18"/>
  <c r="AJ215" i="18" s="1"/>
  <c r="AD347" i="18"/>
  <c r="AD345" i="18" s="1"/>
  <c r="AG347" i="18"/>
  <c r="O352" i="18"/>
  <c r="L345" i="15" s="1"/>
  <c r="L347" i="18"/>
  <c r="L345" i="18" s="1"/>
  <c r="AF334" i="18"/>
  <c r="O338" i="18"/>
  <c r="R334" i="18"/>
  <c r="W321" i="18"/>
  <c r="Z323" i="18"/>
  <c r="AJ312" i="18"/>
  <c r="AC305" i="18"/>
  <c r="AA305" i="18"/>
  <c r="AF294" i="18"/>
  <c r="O299" i="18"/>
  <c r="AJ108" i="18"/>
  <c r="N109" i="15" s="1"/>
  <c r="AJ107" i="18"/>
  <c r="U10" i="1"/>
  <c r="L57" i="15"/>
  <c r="O220" i="18"/>
  <c r="X290" i="18"/>
  <c r="AJ290" i="18" s="1"/>
  <c r="AI286" i="1"/>
  <c r="F271" i="2" s="1"/>
  <c r="L112" i="1"/>
  <c r="AJ353" i="18"/>
  <c r="N346" i="15" s="1"/>
  <c r="AC347" i="18"/>
  <c r="AC345" i="18" s="1"/>
  <c r="AF347" i="18"/>
  <c r="AF345" i="18" s="1"/>
  <c r="AI347" i="18"/>
  <c r="AI345" i="18" s="1"/>
  <c r="Q347" i="18"/>
  <c r="U347" i="18"/>
  <c r="U345" i="18" s="1"/>
  <c r="Z334" i="18"/>
  <c r="AI334" i="18"/>
  <c r="U334" i="18"/>
  <c r="R293" i="18"/>
  <c r="Z305" i="18"/>
  <c r="Z293" i="18" s="1"/>
  <c r="AE294" i="18"/>
  <c r="AE293" i="18" s="1"/>
  <c r="AJ138" i="18"/>
  <c r="N139" i="15" s="1"/>
  <c r="K71" i="18"/>
  <c r="O71" i="18" s="1"/>
  <c r="N68" i="1"/>
  <c r="D70" i="2" s="1"/>
  <c r="D282" i="1"/>
  <c r="D250" i="1" s="1"/>
  <c r="D47" i="1" s="1"/>
  <c r="K35" i="1"/>
  <c r="K192" i="1"/>
  <c r="E22" i="13" s="1"/>
  <c r="W235" i="1"/>
  <c r="D199" i="2"/>
  <c r="J199" i="2" s="1"/>
  <c r="W195" i="18"/>
  <c r="W193" i="18" s="1"/>
  <c r="X119" i="18"/>
  <c r="AJ119" i="18" s="1"/>
  <c r="N120" i="15" s="1"/>
  <c r="AB118" i="18"/>
  <c r="AJ118" i="18" s="1"/>
  <c r="H29" i="1"/>
  <c r="H28" i="1" s="1"/>
  <c r="H25" i="1" s="1"/>
  <c r="H10" i="1" s="1"/>
  <c r="K106" i="18"/>
  <c r="O106" i="18" s="1"/>
  <c r="N105" i="1"/>
  <c r="N127" i="1"/>
  <c r="K128" i="18"/>
  <c r="O128" i="18" s="1"/>
  <c r="O319" i="18"/>
  <c r="O316" i="18" s="1"/>
  <c r="K316" i="18"/>
  <c r="Z369" i="1"/>
  <c r="Z158" i="1"/>
  <c r="AB365" i="18"/>
  <c r="AJ365" i="18" s="1"/>
  <c r="N358" i="15" s="1"/>
  <c r="V341" i="1"/>
  <c r="M341" i="1"/>
  <c r="AI220" i="1"/>
  <c r="X219" i="18"/>
  <c r="AJ219" i="18" s="1"/>
  <c r="AJ19" i="18"/>
  <c r="N21" i="15" s="1"/>
  <c r="X18" i="18"/>
  <c r="AJ18" i="18" s="1"/>
  <c r="N20" i="15" s="1"/>
  <c r="R20" i="15" s="1"/>
  <c r="W14" i="18"/>
  <c r="AD14" i="18"/>
  <c r="K83" i="18"/>
  <c r="O83" i="18" s="1"/>
  <c r="D162" i="1"/>
  <c r="D151" i="1" s="1"/>
  <c r="D224" i="2"/>
  <c r="N235" i="1"/>
  <c r="X128" i="18"/>
  <c r="N93" i="1"/>
  <c r="D92" i="2" s="1"/>
  <c r="K94" i="18"/>
  <c r="O94" i="18" s="1"/>
  <c r="L95" i="15" s="1"/>
  <c r="R95" i="15" s="1"/>
  <c r="K108" i="18"/>
  <c r="O108" i="18" s="1"/>
  <c r="N107" i="1"/>
  <c r="J153" i="2"/>
  <c r="L289" i="1"/>
  <c r="Y289" i="1"/>
  <c r="AH289" i="1"/>
  <c r="AI16" i="1"/>
  <c r="S369" i="18"/>
  <c r="T256" i="18"/>
  <c r="T253" i="18" s="1"/>
  <c r="X157" i="18"/>
  <c r="AJ157" i="18" s="1"/>
  <c r="X144" i="18"/>
  <c r="AJ144" i="18" s="1"/>
  <c r="AB143" i="18"/>
  <c r="X136" i="18"/>
  <c r="X92" i="18"/>
  <c r="O74" i="18"/>
  <c r="O150" i="18"/>
  <c r="J67" i="2"/>
  <c r="AM131" i="1"/>
  <c r="O80" i="18"/>
  <c r="AJ358" i="18"/>
  <c r="S192" i="1"/>
  <c r="AH162" i="1"/>
  <c r="AH151" i="1" s="1"/>
  <c r="P162" i="1"/>
  <c r="P151" i="1" s="1"/>
  <c r="Y162" i="1"/>
  <c r="Y151" i="1" s="1"/>
  <c r="AG158" i="1"/>
  <c r="S112" i="1"/>
  <c r="E60" i="13" s="1"/>
  <c r="AD294" i="18"/>
  <c r="AI288" i="18"/>
  <c r="M246" i="18"/>
  <c r="AE183" i="18"/>
  <c r="AE163" i="18" s="1"/>
  <c r="AC163" i="18"/>
  <c r="AB101" i="18"/>
  <c r="X89" i="18"/>
  <c r="AJ89" i="18" s="1"/>
  <c r="N90" i="15" s="1"/>
  <c r="R266" i="15"/>
  <c r="H80" i="2"/>
  <c r="J143" i="2"/>
  <c r="S345" i="18"/>
  <c r="AJ34" i="18"/>
  <c r="N36" i="15" s="1"/>
  <c r="Q195" i="18"/>
  <c r="AJ71" i="18"/>
  <c r="N73" i="15" s="1"/>
  <c r="Y250" i="1"/>
  <c r="AJ244" i="18"/>
  <c r="N237" i="15" s="1"/>
  <c r="R237" i="15" s="1"/>
  <c r="M162" i="1"/>
  <c r="M151" i="1" s="1"/>
  <c r="AE151" i="1"/>
  <c r="AG112" i="1"/>
  <c r="E122" i="13" s="1"/>
  <c r="E119" i="13" s="1"/>
  <c r="P112" i="1"/>
  <c r="E36" i="13" s="1"/>
  <c r="M112" i="1"/>
  <c r="AM102" i="1"/>
  <c r="J25" i="2"/>
  <c r="W305" i="18"/>
  <c r="W293" i="18" s="1"/>
  <c r="O302" i="18"/>
  <c r="Y294" i="18"/>
  <c r="Y293" i="18" s="1"/>
  <c r="Y251" i="18" s="1"/>
  <c r="X125" i="18"/>
  <c r="AJ125" i="18" s="1"/>
  <c r="C112" i="1"/>
  <c r="O111" i="18"/>
  <c r="L112" i="15" s="1"/>
  <c r="AM153" i="1"/>
  <c r="U289" i="1"/>
  <c r="N69" i="1"/>
  <c r="H228" i="2"/>
  <c r="Q289" i="1"/>
  <c r="Q250" i="1"/>
  <c r="E45" i="13" s="1"/>
  <c r="AI174" i="1"/>
  <c r="F174" i="2" s="1"/>
  <c r="L316" i="18"/>
  <c r="AD199" i="18"/>
  <c r="AD195" i="18" s="1"/>
  <c r="AD50" i="18"/>
  <c r="AJ94" i="18"/>
  <c r="X61" i="18"/>
  <c r="AJ61" i="18" s="1"/>
  <c r="N63" i="15" s="1"/>
  <c r="H194" i="1"/>
  <c r="I341" i="1"/>
  <c r="J145" i="2"/>
  <c r="J339" i="2"/>
  <c r="R289" i="1"/>
  <c r="AD289" i="1"/>
  <c r="P250" i="1"/>
  <c r="E37" i="13" s="1"/>
  <c r="T208" i="18"/>
  <c r="T206" i="18" s="1"/>
  <c r="AF305" i="18"/>
  <c r="X176" i="18"/>
  <c r="X149" i="18"/>
  <c r="AB140" i="18"/>
  <c r="AJ75" i="18"/>
  <c r="N77" i="15" s="1"/>
  <c r="R77" i="15" s="1"/>
  <c r="X62" i="18"/>
  <c r="AJ62" i="18" s="1"/>
  <c r="E48" i="1"/>
  <c r="C48" i="1"/>
  <c r="E112" i="1"/>
  <c r="C341" i="1"/>
  <c r="O327" i="18"/>
  <c r="O311" i="18"/>
  <c r="AI203" i="1"/>
  <c r="F197" i="2" s="1"/>
  <c r="J197" i="2" s="1"/>
  <c r="E196" i="13"/>
  <c r="AH341" i="1"/>
  <c r="P319" i="1"/>
  <c r="Z250" i="1"/>
  <c r="AM222" i="1"/>
  <c r="AB162" i="1"/>
  <c r="AB151" i="1" s="1"/>
  <c r="J60" i="2"/>
  <c r="AI374" i="18"/>
  <c r="Q374" i="18"/>
  <c r="L323" i="18"/>
  <c r="S323" i="18"/>
  <c r="S321" i="18" s="1"/>
  <c r="AD316" i="18"/>
  <c r="AB122" i="18"/>
  <c r="AB98" i="18"/>
  <c r="AJ98" i="18" s="1"/>
  <c r="N99" i="15" s="1"/>
  <c r="AJ76" i="18"/>
  <c r="N78" i="15" s="1"/>
  <c r="I48" i="1"/>
  <c r="R165" i="18"/>
  <c r="R163" i="18" s="1"/>
  <c r="D391" i="11"/>
  <c r="E290" i="13" s="1"/>
  <c r="E287" i="13" s="1"/>
  <c r="H12" i="19"/>
  <c r="H10" i="19" s="1"/>
  <c r="F10" i="1"/>
  <c r="T319" i="1"/>
  <c r="J220" i="2"/>
  <c r="S208" i="18"/>
  <c r="S206" i="18" s="1"/>
  <c r="S195" i="18" s="1"/>
  <c r="Z162" i="1"/>
  <c r="Z151" i="1" s="1"/>
  <c r="Y165" i="18"/>
  <c r="Y163" i="18" s="1"/>
  <c r="AC112" i="1"/>
  <c r="AA112" i="1"/>
  <c r="E79" i="13" s="1"/>
  <c r="J115" i="2"/>
  <c r="AI107" i="1"/>
  <c r="F106" i="2" s="1"/>
  <c r="AH374" i="18"/>
  <c r="AC316" i="18"/>
  <c r="O132" i="18"/>
  <c r="O145" i="18"/>
  <c r="AM95" i="1"/>
  <c r="E12" i="19"/>
  <c r="E10" i="19" s="1"/>
  <c r="AF206" i="18"/>
  <c r="AF195" i="18" s="1"/>
  <c r="AF193" i="18" s="1"/>
  <c r="E10" i="1"/>
  <c r="C45" i="7"/>
  <c r="C41" i="7" s="1"/>
  <c r="C37" i="7" s="1"/>
  <c r="C36" i="7" s="1"/>
  <c r="C9" i="7" s="1"/>
  <c r="C8" i="7" s="1"/>
  <c r="AE250" i="1"/>
  <c r="S250" i="1"/>
  <c r="E61" i="13" s="1"/>
  <c r="Z374" i="18"/>
  <c r="Z246" i="18"/>
  <c r="Z193" i="18" s="1"/>
  <c r="X148" i="18"/>
  <c r="AJ148" i="18" s="1"/>
  <c r="N149" i="15" s="1"/>
  <c r="X84" i="18"/>
  <c r="AJ84" i="18" s="1"/>
  <c r="AH36" i="18"/>
  <c r="S14" i="18"/>
  <c r="AG14" i="18"/>
  <c r="AJ29" i="18"/>
  <c r="L294" i="18"/>
  <c r="G162" i="1"/>
  <c r="G151" i="1" s="1"/>
  <c r="O89" i="18"/>
  <c r="J17" i="2"/>
  <c r="J97" i="2"/>
  <c r="AA294" i="18"/>
  <c r="J329" i="2"/>
  <c r="J34" i="2"/>
  <c r="AJ329" i="18"/>
  <c r="AJ201" i="18"/>
  <c r="AN201" i="18" s="1"/>
  <c r="AA197" i="1"/>
  <c r="AI197" i="1" s="1"/>
  <c r="F196" i="2" s="1"/>
  <c r="AI190" i="1"/>
  <c r="AI188" i="1" s="1"/>
  <c r="AI186" i="1" s="1"/>
  <c r="AB10" i="1"/>
  <c r="O233" i="18"/>
  <c r="L226" i="15" s="1"/>
  <c r="O218" i="18"/>
  <c r="V195" i="18"/>
  <c r="L183" i="18"/>
  <c r="AJ135" i="18"/>
  <c r="AH50" i="18"/>
  <c r="AA50" i="18"/>
  <c r="X67" i="18"/>
  <c r="AJ67" i="18" s="1"/>
  <c r="X66" i="18"/>
  <c r="AJ66" i="18" s="1"/>
  <c r="AI14" i="18"/>
  <c r="AI12" i="18" s="1"/>
  <c r="D343" i="2"/>
  <c r="AJ111" i="18"/>
  <c r="D337" i="2"/>
  <c r="AM242" i="1"/>
  <c r="J280" i="2"/>
  <c r="P316" i="15"/>
  <c r="AA331" i="1"/>
  <c r="AA319" i="1" s="1"/>
  <c r="AC319" i="1"/>
  <c r="X316" i="18"/>
  <c r="AB250" i="1"/>
  <c r="AC194" i="1"/>
  <c r="AC192" i="1" s="1"/>
  <c r="AK162" i="1"/>
  <c r="AK151" i="1" s="1"/>
  <c r="J127" i="2"/>
  <c r="AD10" i="1"/>
  <c r="E95" i="13" s="1"/>
  <c r="M323" i="18"/>
  <c r="AI246" i="18"/>
  <c r="AB145" i="18"/>
  <c r="AJ145" i="18" s="1"/>
  <c r="N146" i="15" s="1"/>
  <c r="AJ64" i="18"/>
  <c r="N66" i="15" s="1"/>
  <c r="R66" i="15" s="1"/>
  <c r="AG36" i="18"/>
  <c r="AC14" i="18"/>
  <c r="E158" i="1"/>
  <c r="L84" i="1"/>
  <c r="L48" i="1" s="1"/>
  <c r="O68" i="18"/>
  <c r="L70" i="15" s="1"/>
  <c r="H311" i="2"/>
  <c r="H299" i="2" s="1"/>
  <c r="J92" i="2"/>
  <c r="S223" i="18"/>
  <c r="O176" i="18"/>
  <c r="L180" i="15" s="1"/>
  <c r="AJ55" i="18"/>
  <c r="N57" i="15" s="1"/>
  <c r="AJ54" i="18"/>
  <c r="N56" i="15" s="1"/>
  <c r="AD36" i="18"/>
  <c r="Z36" i="18"/>
  <c r="K289" i="1"/>
  <c r="O272" i="18"/>
  <c r="K112" i="1"/>
  <c r="E20" i="13" s="1"/>
  <c r="O98" i="18"/>
  <c r="J55" i="2"/>
  <c r="AM270" i="1"/>
  <c r="F10" i="19"/>
  <c r="K253" i="18"/>
  <c r="AJ355" i="18"/>
  <c r="AA206" i="18"/>
  <c r="AA195" i="18" s="1"/>
  <c r="AA193" i="18" s="1"/>
  <c r="M206" i="18"/>
  <c r="M195" i="18" s="1"/>
  <c r="V162" i="1"/>
  <c r="V151" i="1" s="1"/>
  <c r="AH48" i="1"/>
  <c r="E126" i="13" s="1"/>
  <c r="E124" i="13" s="1"/>
  <c r="AI21" i="1"/>
  <c r="Y10" i="1"/>
  <c r="AI17" i="1"/>
  <c r="V369" i="18"/>
  <c r="AB190" i="18"/>
  <c r="I162" i="1"/>
  <c r="I151" i="1" s="1"/>
  <c r="I282" i="1"/>
  <c r="I250" i="1" s="1"/>
  <c r="AJ211" i="18"/>
  <c r="AN211" i="18" s="1"/>
  <c r="AF341" i="1"/>
  <c r="AI46" i="1"/>
  <c r="F48" i="2" s="1"/>
  <c r="T288" i="18"/>
  <c r="AJ191" i="18"/>
  <c r="N195" i="15" s="1"/>
  <c r="R195" i="15" s="1"/>
  <c r="AJ179" i="18"/>
  <c r="N183" i="15" s="1"/>
  <c r="O173" i="18"/>
  <c r="L177" i="15" s="1"/>
  <c r="AB58" i="18"/>
  <c r="AJ58" i="18" s="1"/>
  <c r="AM53" i="1"/>
  <c r="H256" i="2"/>
  <c r="J256" i="2" s="1"/>
  <c r="AM93" i="1"/>
  <c r="D290" i="11"/>
  <c r="D289" i="11" s="1"/>
  <c r="D288" i="11" s="1"/>
  <c r="D193" i="11"/>
  <c r="D18" i="12" s="1"/>
  <c r="D151" i="11"/>
  <c r="D150" i="11" s="1"/>
  <c r="AK127" i="1"/>
  <c r="E224" i="13"/>
  <c r="E221" i="13" s="1"/>
  <c r="AM116" i="1"/>
  <c r="AM23" i="1"/>
  <c r="AM234" i="1"/>
  <c r="D295" i="11"/>
  <c r="E253" i="13" s="1"/>
  <c r="AL287" i="18"/>
  <c r="P280" i="15" s="1"/>
  <c r="AK79" i="1"/>
  <c r="D372" i="11"/>
  <c r="AP21" i="17" s="1"/>
  <c r="AK115" i="1"/>
  <c r="AM115" i="1" s="1"/>
  <c r="AM58" i="1"/>
  <c r="E142" i="13"/>
  <c r="E139" i="13" s="1"/>
  <c r="D41" i="11"/>
  <c r="AK285" i="1"/>
  <c r="AK282" i="1" s="1"/>
  <c r="E282" i="13"/>
  <c r="AM269" i="1"/>
  <c r="H255" i="2"/>
  <c r="J255" i="2" s="1"/>
  <c r="H90" i="2"/>
  <c r="AM144" i="1"/>
  <c r="AM80" i="1"/>
  <c r="AK218" i="1"/>
  <c r="D257" i="11"/>
  <c r="D256" i="11" s="1"/>
  <c r="E217" i="13" s="1"/>
  <c r="E216" i="13" s="1"/>
  <c r="D58" i="11"/>
  <c r="E157" i="13"/>
  <c r="E154" i="13" s="1"/>
  <c r="D5" i="20"/>
  <c r="H182" i="19"/>
  <c r="E369" i="13"/>
  <c r="D311" i="11"/>
  <c r="AK19" i="1"/>
  <c r="H21" i="2" s="1"/>
  <c r="D342" i="11"/>
  <c r="E268" i="13" s="1"/>
  <c r="E267" i="13" s="1"/>
  <c r="D341" i="11"/>
  <c r="AM255" i="1"/>
  <c r="D228" i="11"/>
  <c r="D227" i="11" s="1"/>
  <c r="E204" i="13" s="1"/>
  <c r="AK76" i="1"/>
  <c r="H78" i="2" s="1"/>
  <c r="J78" i="2" s="1"/>
  <c r="AM65" i="1"/>
  <c r="H130" i="2"/>
  <c r="J130" i="2" s="1"/>
  <c r="AK289" i="1"/>
  <c r="H292" i="2"/>
  <c r="AK62" i="1"/>
  <c r="AM64" i="1"/>
  <c r="AM73" i="1"/>
  <c r="D169" i="11"/>
  <c r="E147" i="13"/>
  <c r="E144" i="13" s="1"/>
  <c r="AK229" i="1"/>
  <c r="AK192" i="1" s="1"/>
  <c r="E209" i="13"/>
  <c r="E206" i="13" s="1"/>
  <c r="D234" i="11"/>
  <c r="J232" i="11" s="1"/>
  <c r="D327" i="11"/>
  <c r="AK133" i="1"/>
  <c r="AL305" i="18"/>
  <c r="AL293" i="18" s="1"/>
  <c r="D222" i="11"/>
  <c r="H134" i="2"/>
  <c r="AL223" i="18"/>
  <c r="AL193" i="18" s="1"/>
  <c r="AL8" i="18" s="1"/>
  <c r="AM135" i="1"/>
  <c r="AM71" i="1"/>
  <c r="AM14" i="1"/>
  <c r="H208" i="2"/>
  <c r="H204" i="2" s="1"/>
  <c r="BG26" i="17"/>
  <c r="H64" i="2"/>
  <c r="J65" i="2"/>
  <c r="E365" i="13"/>
  <c r="E364" i="13" s="1"/>
  <c r="AK56" i="1"/>
  <c r="P216" i="15"/>
  <c r="H171" i="2"/>
  <c r="R268" i="15"/>
  <c r="AM128" i="1"/>
  <c r="AM142" i="1"/>
  <c r="AM72" i="1"/>
  <c r="H216" i="2"/>
  <c r="H94" i="2"/>
  <c r="J94" i="2" s="1"/>
  <c r="H140" i="2"/>
  <c r="J144" i="2"/>
  <c r="J16" i="2"/>
  <c r="H326" i="2"/>
  <c r="AM145" i="1"/>
  <c r="AM15" i="1"/>
  <c r="AM26" i="1"/>
  <c r="AK13" i="1"/>
  <c r="H15" i="2" s="1"/>
  <c r="H62" i="2"/>
  <c r="H58" i="2" s="1"/>
  <c r="E229" i="13"/>
  <c r="E226" i="13" s="1"/>
  <c r="D271" i="11"/>
  <c r="H54" i="2"/>
  <c r="J54" i="2" s="1"/>
  <c r="AM52" i="1"/>
  <c r="AK50" i="1"/>
  <c r="L286" i="1"/>
  <c r="K277" i="1"/>
  <c r="K250" i="1" s="1"/>
  <c r="F224" i="1"/>
  <c r="F192" i="1" s="1"/>
  <c r="L213" i="15"/>
  <c r="R213" i="15" s="1"/>
  <c r="AN220" i="18"/>
  <c r="AK104" i="1"/>
  <c r="H108" i="2"/>
  <c r="H103" i="2" s="1"/>
  <c r="P264" i="15"/>
  <c r="D336" i="11"/>
  <c r="D337" i="11"/>
  <c r="E263" i="13" s="1"/>
  <c r="E262" i="13" s="1"/>
  <c r="AN244" i="18"/>
  <c r="K42" i="18"/>
  <c r="D61" i="2"/>
  <c r="AM59" i="1"/>
  <c r="J105" i="2"/>
  <c r="P52" i="15"/>
  <c r="F24" i="2"/>
  <c r="J24" i="2" s="1"/>
  <c r="AM22" i="1"/>
  <c r="D246" i="2"/>
  <c r="J246" i="2" s="1"/>
  <c r="AM260" i="1"/>
  <c r="J81" i="2"/>
  <c r="D80" i="2"/>
  <c r="AJ167" i="18"/>
  <c r="E91" i="13"/>
  <c r="E89" i="13" s="1"/>
  <c r="K30" i="18"/>
  <c r="L304" i="15"/>
  <c r="J218" i="1"/>
  <c r="N221" i="1"/>
  <c r="O208" i="18"/>
  <c r="L206" i="18"/>
  <c r="L195" i="18" s="1"/>
  <c r="D225" i="2"/>
  <c r="AM239" i="1"/>
  <c r="N74" i="15"/>
  <c r="R74" i="15" s="1"/>
  <c r="AN72" i="18"/>
  <c r="D152" i="2"/>
  <c r="F288" i="2"/>
  <c r="AI303" i="1"/>
  <c r="AM304" i="1"/>
  <c r="AM89" i="1"/>
  <c r="D88" i="2"/>
  <c r="J88" i="2" s="1"/>
  <c r="AM143" i="1"/>
  <c r="AI141" i="1"/>
  <c r="K38" i="18"/>
  <c r="AI207" i="1"/>
  <c r="AM207" i="1" s="1"/>
  <c r="AB209" i="18"/>
  <c r="AJ241" i="18"/>
  <c r="N55" i="1"/>
  <c r="K58" i="18"/>
  <c r="F142" i="2"/>
  <c r="M35" i="1"/>
  <c r="L128" i="15"/>
  <c r="L63" i="15"/>
  <c r="P158" i="1"/>
  <c r="AI159" i="1"/>
  <c r="AI119" i="1"/>
  <c r="W114" i="1"/>
  <c r="AI55" i="1"/>
  <c r="F57" i="2" s="1"/>
  <c r="F52" i="2" s="1"/>
  <c r="W50" i="1"/>
  <c r="R318" i="15"/>
  <c r="L78" i="15"/>
  <c r="R78" i="15" s="1"/>
  <c r="L30" i="15"/>
  <c r="F59" i="2"/>
  <c r="AM57" i="1"/>
  <c r="AN69" i="18"/>
  <c r="L71" i="15"/>
  <c r="R71" i="15" s="1"/>
  <c r="N271" i="15"/>
  <c r="J166" i="2"/>
  <c r="J165" i="2" s="1"/>
  <c r="F165" i="2"/>
  <c r="K305" i="18"/>
  <c r="O309" i="18"/>
  <c r="K223" i="18"/>
  <c r="O239" i="18"/>
  <c r="N159" i="1"/>
  <c r="N158" i="1" s="1"/>
  <c r="L158" i="1"/>
  <c r="AK141" i="1"/>
  <c r="AM149" i="1"/>
  <c r="AM147" i="1"/>
  <c r="D146" i="2"/>
  <c r="AI309" i="1"/>
  <c r="X314" i="18"/>
  <c r="X270" i="18"/>
  <c r="AJ270" i="18" s="1"/>
  <c r="AI267" i="1"/>
  <c r="AD305" i="18"/>
  <c r="AJ311" i="18"/>
  <c r="N304" i="15" s="1"/>
  <c r="T305" i="18"/>
  <c r="L295" i="15"/>
  <c r="J104" i="1"/>
  <c r="N109" i="1"/>
  <c r="K110" i="18"/>
  <c r="O110" i="18" s="1"/>
  <c r="AG50" i="18"/>
  <c r="AJ93" i="18"/>
  <c r="AN93" i="18" s="1"/>
  <c r="R192" i="1"/>
  <c r="D69" i="2"/>
  <c r="J69" i="2" s="1"/>
  <c r="AM67" i="1"/>
  <c r="AI363" i="1"/>
  <c r="W362" i="1"/>
  <c r="X367" i="18"/>
  <c r="AJ367" i="18" s="1"/>
  <c r="X336" i="18"/>
  <c r="AI332" i="1"/>
  <c r="W331" i="1"/>
  <c r="W319" i="1" s="1"/>
  <c r="AB158" i="1"/>
  <c r="AI130" i="1"/>
  <c r="W125" i="1"/>
  <c r="AM214" i="1"/>
  <c r="D200" i="2"/>
  <c r="J200" i="2" s="1"/>
  <c r="J243" i="2"/>
  <c r="D258" i="2"/>
  <c r="J258" i="2" s="1"/>
  <c r="AM272" i="1"/>
  <c r="X268" i="18"/>
  <c r="W264" i="1"/>
  <c r="W250" i="1" s="1"/>
  <c r="E73" i="13" s="1"/>
  <c r="AI265" i="1"/>
  <c r="AC158" i="1"/>
  <c r="AC369" i="1"/>
  <c r="AB223" i="18"/>
  <c r="N347" i="15"/>
  <c r="D241" i="2"/>
  <c r="N252" i="1"/>
  <c r="M42" i="1"/>
  <c r="M28" i="1"/>
  <c r="N28" i="1" s="1"/>
  <c r="M44" i="1"/>
  <c r="N46" i="18" s="1"/>
  <c r="N253" i="15"/>
  <c r="R253" i="15" s="1"/>
  <c r="AN260" i="18"/>
  <c r="D173" i="2"/>
  <c r="AM173" i="1"/>
  <c r="AJ216" i="18"/>
  <c r="V193" i="18"/>
  <c r="AN135" i="18"/>
  <c r="N136" i="15"/>
  <c r="R136" i="15" s="1"/>
  <c r="N206" i="15"/>
  <c r="R206" i="15" s="1"/>
  <c r="AJ197" i="18"/>
  <c r="J101" i="2"/>
  <c r="J148" i="2"/>
  <c r="L223" i="18"/>
  <c r="O243" i="18"/>
  <c r="X68" i="18"/>
  <c r="W50" i="18"/>
  <c r="AE50" i="18"/>
  <c r="N79" i="1"/>
  <c r="D301" i="2"/>
  <c r="J306" i="2"/>
  <c r="M30" i="18"/>
  <c r="L25" i="1"/>
  <c r="N248" i="1"/>
  <c r="AI29" i="1"/>
  <c r="F31" i="2" s="1"/>
  <c r="AE265" i="18"/>
  <c r="K248" i="18"/>
  <c r="E198" i="13"/>
  <c r="AL354" i="18"/>
  <c r="D41" i="2"/>
  <c r="J41" i="2" s="1"/>
  <c r="AM39" i="1"/>
  <c r="F29" i="2"/>
  <c r="J29" i="2" s="1"/>
  <c r="AM27" i="1"/>
  <c r="AE246" i="18"/>
  <c r="AJ249" i="18"/>
  <c r="AI195" i="18"/>
  <c r="U204" i="18"/>
  <c r="AJ205" i="18"/>
  <c r="AN205" i="18" s="1"/>
  <c r="AI165" i="18"/>
  <c r="AJ175" i="18"/>
  <c r="N179" i="15" s="1"/>
  <c r="O175" i="18"/>
  <c r="L165" i="18"/>
  <c r="M165" i="18"/>
  <c r="M163" i="18" s="1"/>
  <c r="O174" i="18"/>
  <c r="D68" i="2"/>
  <c r="AE345" i="18"/>
  <c r="AE321" i="18" s="1"/>
  <c r="J62" i="1"/>
  <c r="K70" i="18"/>
  <c r="O70" i="18" s="1"/>
  <c r="AM105" i="1"/>
  <c r="D104" i="2"/>
  <c r="M31" i="18"/>
  <c r="L40" i="1"/>
  <c r="M42" i="18" s="1"/>
  <c r="L43" i="1"/>
  <c r="L44" i="1"/>
  <c r="L36" i="1"/>
  <c r="L42" i="1"/>
  <c r="O303" i="18"/>
  <c r="K294" i="18"/>
  <c r="O343" i="18"/>
  <c r="K334" i="18"/>
  <c r="F102" i="2"/>
  <c r="J102" i="2" s="1"/>
  <c r="AM103" i="1"/>
  <c r="AF256" i="18"/>
  <c r="AF253" i="18" s="1"/>
  <c r="L251" i="15"/>
  <c r="L249" i="15" s="1"/>
  <c r="AB261" i="18"/>
  <c r="AI259" i="1"/>
  <c r="AM46" i="1"/>
  <c r="D48" i="2"/>
  <c r="D185" i="2"/>
  <c r="N183" i="1"/>
  <c r="J56" i="1"/>
  <c r="D328" i="2"/>
  <c r="J328" i="2" s="1"/>
  <c r="X350" i="18"/>
  <c r="AJ350" i="18" s="1"/>
  <c r="AI346" i="1"/>
  <c r="AB340" i="18"/>
  <c r="L162" i="1"/>
  <c r="L151" i="1" s="1"/>
  <c r="AA62" i="1"/>
  <c r="AI66" i="1"/>
  <c r="X139" i="18"/>
  <c r="AJ139" i="18" s="1"/>
  <c r="N140" i="15" s="1"/>
  <c r="L189" i="15"/>
  <c r="O185" i="18"/>
  <c r="AB349" i="18"/>
  <c r="AA344" i="1"/>
  <c r="AI108" i="1"/>
  <c r="W104" i="1"/>
  <c r="AA94" i="1"/>
  <c r="AI96" i="1"/>
  <c r="AI82" i="1"/>
  <c r="W79" i="1"/>
  <c r="U265" i="18"/>
  <c r="AG266" i="18"/>
  <c r="AG265" i="18" s="1"/>
  <c r="AJ269" i="18"/>
  <c r="N262" i="15" s="1"/>
  <c r="Q266" i="18"/>
  <c r="AJ258" i="18"/>
  <c r="V165" i="18"/>
  <c r="X171" i="18"/>
  <c r="AJ171" i="18" s="1"/>
  <c r="U36" i="18"/>
  <c r="Q38" i="15" s="1"/>
  <c r="AE14" i="18"/>
  <c r="AA252" i="1"/>
  <c r="X369" i="1"/>
  <c r="X158" i="1"/>
  <c r="X349" i="18"/>
  <c r="W344" i="1"/>
  <c r="AI345" i="1"/>
  <c r="S341" i="1"/>
  <c r="AJ301" i="18"/>
  <c r="AI294" i="18"/>
  <c r="AI293" i="18" s="1"/>
  <c r="AJ185" i="18"/>
  <c r="W165" i="18"/>
  <c r="W163" i="18" s="1"/>
  <c r="X181" i="18"/>
  <c r="AJ181" i="18" s="1"/>
  <c r="AH165" i="18"/>
  <c r="AH163" i="18" s="1"/>
  <c r="AJ176" i="18"/>
  <c r="Q165" i="18"/>
  <c r="Q163" i="18" s="1"/>
  <c r="AJ173" i="18"/>
  <c r="AJ140" i="18"/>
  <c r="N141" i="15" s="1"/>
  <c r="AC50" i="18"/>
  <c r="AA36" i="18"/>
  <c r="AA12" i="18" s="1"/>
  <c r="O39" i="18"/>
  <c r="AJ20" i="18"/>
  <c r="X16" i="18"/>
  <c r="AJ16" i="18" s="1"/>
  <c r="K101" i="18"/>
  <c r="O101" i="18" s="1"/>
  <c r="J94" i="1"/>
  <c r="K119" i="18"/>
  <c r="O119" i="18" s="1"/>
  <c r="J114" i="1"/>
  <c r="N118" i="1"/>
  <c r="C289" i="1"/>
  <c r="H98" i="2"/>
  <c r="AK94" i="1"/>
  <c r="AN25" i="18"/>
  <c r="K374" i="18"/>
  <c r="O378" i="18"/>
  <c r="F112" i="1"/>
  <c r="F289" i="2"/>
  <c r="J289" i="2" s="1"/>
  <c r="AM305" i="1"/>
  <c r="AI31" i="1"/>
  <c r="F33" i="2" s="1"/>
  <c r="AM32" i="1"/>
  <c r="K362" i="18"/>
  <c r="O364" i="18"/>
  <c r="P362" i="15"/>
  <c r="AM190" i="1"/>
  <c r="AM188" i="1" s="1"/>
  <c r="AM186" i="1" s="1"/>
  <c r="F190" i="2"/>
  <c r="J190" i="2" s="1"/>
  <c r="J188" i="2" s="1"/>
  <c r="AF316" i="18"/>
  <c r="AJ318" i="18"/>
  <c r="S265" i="18"/>
  <c r="AI336" i="1"/>
  <c r="F214" i="2"/>
  <c r="J214" i="2" s="1"/>
  <c r="X282" i="18"/>
  <c r="AJ283" i="18"/>
  <c r="U305" i="18"/>
  <c r="U293" i="18" s="1"/>
  <c r="AJ307" i="18"/>
  <c r="AH195" i="18"/>
  <c r="AH193" i="18" s="1"/>
  <c r="AJ178" i="18"/>
  <c r="AM338" i="1"/>
  <c r="N54" i="1"/>
  <c r="J50" i="1"/>
  <c r="AI50" i="1"/>
  <c r="H276" i="2"/>
  <c r="AB281" i="18"/>
  <c r="AJ281" i="18" s="1"/>
  <c r="N274" i="15" s="1"/>
  <c r="AI278" i="1"/>
  <c r="AA277" i="1"/>
  <c r="AI18" i="1"/>
  <c r="AA13" i="1"/>
  <c r="AJ243" i="18"/>
  <c r="N236" i="15" s="1"/>
  <c r="AC206" i="18"/>
  <c r="M271" i="18"/>
  <c r="N268" i="1"/>
  <c r="AI123" i="1"/>
  <c r="T120" i="1"/>
  <c r="T112" i="1" s="1"/>
  <c r="E66" i="13" s="1"/>
  <c r="E63" i="13" s="1"/>
  <c r="U124" i="18"/>
  <c r="U50" i="18" s="1"/>
  <c r="O90" i="18"/>
  <c r="L266" i="18"/>
  <c r="O269" i="18"/>
  <c r="V31" i="18"/>
  <c r="D174" i="2"/>
  <c r="Z192" i="1"/>
  <c r="AB362" i="18"/>
  <c r="AI354" i="1"/>
  <c r="T294" i="18"/>
  <c r="T293" i="18" s="1"/>
  <c r="AJ284" i="18"/>
  <c r="Q282" i="18"/>
  <c r="S165" i="18"/>
  <c r="S163" i="18" s="1"/>
  <c r="AJ96" i="18"/>
  <c r="AJ85" i="18"/>
  <c r="P198" i="15"/>
  <c r="X364" i="18"/>
  <c r="AI360" i="1"/>
  <c r="W359" i="1"/>
  <c r="AF48" i="1"/>
  <c r="F32" i="2"/>
  <c r="J32" i="2" s="1"/>
  <c r="AM30" i="1"/>
  <c r="AG223" i="18"/>
  <c r="M223" i="18"/>
  <c r="AJ186" i="18"/>
  <c r="L333" i="15"/>
  <c r="P327" i="15"/>
  <c r="AB352" i="18"/>
  <c r="AJ352" i="18" s="1"/>
  <c r="AA347" i="1"/>
  <c r="AI348" i="1"/>
  <c r="AI285" i="1"/>
  <c r="AB289" i="18"/>
  <c r="AE199" i="18"/>
  <c r="AJ188" i="18"/>
  <c r="N192" i="15" s="1"/>
  <c r="R192" i="15" s="1"/>
  <c r="AG192" i="1"/>
  <c r="AM24" i="1"/>
  <c r="F26" i="2"/>
  <c r="J26" i="2" s="1"/>
  <c r="P341" i="1"/>
  <c r="AJ310" i="18"/>
  <c r="AB302" i="18"/>
  <c r="X226" i="18"/>
  <c r="AJ226" i="18" s="1"/>
  <c r="AI226" i="1"/>
  <c r="AJ233" i="18"/>
  <c r="AN274" i="18"/>
  <c r="F331" i="2"/>
  <c r="J331" i="2" s="1"/>
  <c r="AM352" i="1"/>
  <c r="AB289" i="1"/>
  <c r="AJ228" i="18"/>
  <c r="N221" i="15" s="1"/>
  <c r="R221" i="15" s="1"/>
  <c r="F70" i="2"/>
  <c r="AH319" i="1"/>
  <c r="S289" i="1"/>
  <c r="X225" i="18"/>
  <c r="W224" i="1"/>
  <c r="AI225" i="1"/>
  <c r="AD112" i="1"/>
  <c r="E97" i="13" s="1"/>
  <c r="AD48" i="1"/>
  <c r="AD223" i="18"/>
  <c r="O230" i="18"/>
  <c r="AB123" i="18"/>
  <c r="AJ123" i="18" s="1"/>
  <c r="AJ92" i="18"/>
  <c r="K86" i="18"/>
  <c r="O86" i="18" s="1"/>
  <c r="U341" i="1"/>
  <c r="X146" i="18"/>
  <c r="AB116" i="18"/>
  <c r="AJ116" i="18" s="1"/>
  <c r="N117" i="15" s="1"/>
  <c r="AJ86" i="18"/>
  <c r="N87" i="15" s="1"/>
  <c r="O116" i="18"/>
  <c r="U250" i="1"/>
  <c r="AA188" i="1"/>
  <c r="AA186" i="1" s="1"/>
  <c r="V282" i="18"/>
  <c r="V265" i="18" s="1"/>
  <c r="AJ332" i="18"/>
  <c r="O237" i="18"/>
  <c r="X90" i="18"/>
  <c r="AJ90" i="18" s="1"/>
  <c r="N91" i="15" s="1"/>
  <c r="O100" i="18"/>
  <c r="O179" i="18"/>
  <c r="F341" i="1"/>
  <c r="J319" i="1"/>
  <c r="R162" i="1"/>
  <c r="R151" i="1" s="1"/>
  <c r="Y48" i="1"/>
  <c r="AJ239" i="18"/>
  <c r="N232" i="15" s="1"/>
  <c r="AJ212" i="18"/>
  <c r="Y199" i="18"/>
  <c r="Y195" i="18" s="1"/>
  <c r="AB120" i="18"/>
  <c r="AJ120" i="18" s="1"/>
  <c r="N121" i="15" s="1"/>
  <c r="H158" i="1"/>
  <c r="O120" i="18"/>
  <c r="AB48" i="1"/>
  <c r="AJ296" i="18"/>
  <c r="X154" i="18"/>
  <c r="AJ101" i="18"/>
  <c r="N102" i="15" s="1"/>
  <c r="AH14" i="18"/>
  <c r="N60" i="1"/>
  <c r="L305" i="18"/>
  <c r="L293" i="18" s="1"/>
  <c r="N164" i="15"/>
  <c r="R164" i="15" s="1"/>
  <c r="AG162" i="1"/>
  <c r="AG151" i="1" s="1"/>
  <c r="AI122" i="1"/>
  <c r="AI101" i="1"/>
  <c r="U223" i="18"/>
  <c r="T195" i="18"/>
  <c r="T193" i="18" s="1"/>
  <c r="O188" i="18"/>
  <c r="AN188" i="18" s="1"/>
  <c r="U183" i="18"/>
  <c r="AB149" i="18"/>
  <c r="AJ99" i="18"/>
  <c r="T50" i="18"/>
  <c r="D289" i="1"/>
  <c r="AA104" i="1"/>
  <c r="AJ326" i="18"/>
  <c r="Y223" i="18"/>
  <c r="T183" i="18"/>
  <c r="T163" i="18" s="1"/>
  <c r="X133" i="18"/>
  <c r="AJ133" i="18" s="1"/>
  <c r="AB127" i="18"/>
  <c r="AJ127" i="18" s="1"/>
  <c r="N128" i="15" s="1"/>
  <c r="E162" i="1"/>
  <c r="E151" i="1" s="1"/>
  <c r="H146" i="19"/>
  <c r="AD341" i="1"/>
  <c r="F162" i="1"/>
  <c r="F151" i="1" s="1"/>
  <c r="D194" i="1"/>
  <c r="AG369" i="18"/>
  <c r="L123" i="15"/>
  <c r="X47" i="18"/>
  <c r="AB23" i="18"/>
  <c r="G48" i="1"/>
  <c r="K282" i="18"/>
  <c r="K265" i="18" s="1"/>
  <c r="S319" i="1"/>
  <c r="R208" i="18"/>
  <c r="V305" i="18"/>
  <c r="V293" i="18" s="1"/>
  <c r="AI223" i="18"/>
  <c r="Q223" i="18"/>
  <c r="H112" i="1"/>
  <c r="H47" i="1" s="1"/>
  <c r="X289" i="1"/>
  <c r="AA168" i="1"/>
  <c r="T10" i="1"/>
  <c r="AH316" i="18"/>
  <c r="AH293" i="18" s="1"/>
  <c r="AG256" i="18"/>
  <c r="AG253" i="18" s="1"/>
  <c r="O139" i="18"/>
  <c r="O356" i="18"/>
  <c r="D348" i="11"/>
  <c r="D347" i="11" s="1"/>
  <c r="D406" i="11"/>
  <c r="H224" i="1"/>
  <c r="M284" i="1"/>
  <c r="M282" i="1" s="1"/>
  <c r="M250" i="1" s="1"/>
  <c r="J375" i="1"/>
  <c r="K381" i="18" s="1"/>
  <c r="AM371" i="1"/>
  <c r="AK92" i="1"/>
  <c r="F282" i="1"/>
  <c r="M283" i="1"/>
  <c r="E214" i="13"/>
  <c r="E211" i="13" s="1"/>
  <c r="D245" i="11"/>
  <c r="J233" i="11" s="1"/>
  <c r="J252" i="2"/>
  <c r="H79" i="2"/>
  <c r="AM77" i="1"/>
  <c r="D138" i="11"/>
  <c r="L283" i="1"/>
  <c r="AD293" i="18" l="1"/>
  <c r="AD251" i="18" s="1"/>
  <c r="AJ80" i="18"/>
  <c r="N82" i="15" s="1"/>
  <c r="AJ122" i="18"/>
  <c r="N123" i="15" s="1"/>
  <c r="AN232" i="18"/>
  <c r="R142" i="15"/>
  <c r="AJ147" i="18"/>
  <c r="X183" i="18"/>
  <c r="N62" i="1"/>
  <c r="J70" i="2"/>
  <c r="AC12" i="18"/>
  <c r="AI205" i="1"/>
  <c r="F198" i="2" s="1"/>
  <c r="Q193" i="18"/>
  <c r="AM68" i="1"/>
  <c r="J230" i="2"/>
  <c r="J228" i="2" s="1"/>
  <c r="D384" i="1"/>
  <c r="J385" i="1" s="1"/>
  <c r="AF265" i="18"/>
  <c r="AN197" i="18"/>
  <c r="AJ190" i="18"/>
  <c r="AI365" i="1"/>
  <c r="AN57" i="18"/>
  <c r="H254" i="2"/>
  <c r="AM156" i="1"/>
  <c r="AM152" i="1" s="1"/>
  <c r="R103" i="15"/>
  <c r="AM367" i="1"/>
  <c r="AM365" i="1" s="1"/>
  <c r="AC374" i="1"/>
  <c r="F156" i="2"/>
  <c r="R56" i="15"/>
  <c r="R293" i="15"/>
  <c r="AC10" i="18"/>
  <c r="H321" i="2"/>
  <c r="BG21" i="17"/>
  <c r="AL263" i="18" s="1"/>
  <c r="AP9" i="17"/>
  <c r="AA293" i="18"/>
  <c r="I192" i="1"/>
  <c r="N225" i="15"/>
  <c r="R225" i="15" s="1"/>
  <c r="D158" i="2"/>
  <c r="R105" i="15"/>
  <c r="AH12" i="18"/>
  <c r="AJ56" i="18"/>
  <c r="AN102" i="18"/>
  <c r="F303" i="2"/>
  <c r="J303" i="2" s="1"/>
  <c r="AM323" i="1"/>
  <c r="AN141" i="18"/>
  <c r="AM353" i="1"/>
  <c r="D287" i="2"/>
  <c r="AN262" i="18"/>
  <c r="AJ150" i="18"/>
  <c r="N151" i="15" s="1"/>
  <c r="AG345" i="18"/>
  <c r="AM171" i="1"/>
  <c r="T265" i="18"/>
  <c r="T251" i="18" s="1"/>
  <c r="T374" i="1"/>
  <c r="AC293" i="18"/>
  <c r="Y321" i="18"/>
  <c r="AJ77" i="18"/>
  <c r="N79" i="15" s="1"/>
  <c r="R79" i="15" s="1"/>
  <c r="N279" i="1"/>
  <c r="AM279" i="1" s="1"/>
  <c r="L59" i="15"/>
  <c r="AC195" i="18"/>
  <c r="AC193" i="18" s="1"/>
  <c r="L163" i="18"/>
  <c r="AN273" i="18"/>
  <c r="AJ200" i="18"/>
  <c r="AN200" i="18" s="1"/>
  <c r="L36" i="18"/>
  <c r="O253" i="18"/>
  <c r="R321" i="15"/>
  <c r="AG251" i="18"/>
  <c r="N207" i="15"/>
  <c r="R207" i="15" s="1"/>
  <c r="AJ136" i="18"/>
  <c r="N137" i="15" s="1"/>
  <c r="R137" i="15" s="1"/>
  <c r="AE12" i="18"/>
  <c r="AE10" i="18" s="1"/>
  <c r="AG12" i="18"/>
  <c r="AN330" i="18"/>
  <c r="L265" i="18"/>
  <c r="L251" i="18" s="1"/>
  <c r="L246" i="15"/>
  <c r="L321" i="18"/>
  <c r="AN337" i="18"/>
  <c r="AA341" i="1"/>
  <c r="I47" i="1"/>
  <c r="AI195" i="1"/>
  <c r="O297" i="18"/>
  <c r="O298" i="18"/>
  <c r="AN298" i="18" s="1"/>
  <c r="Z251" i="18"/>
  <c r="AN76" i="18"/>
  <c r="S193" i="18"/>
  <c r="R131" i="15"/>
  <c r="W162" i="1"/>
  <c r="W151" i="1" s="1"/>
  <c r="AN131" i="18"/>
  <c r="F308" i="2"/>
  <c r="J308" i="2" s="1"/>
  <c r="AM328" i="1"/>
  <c r="AD193" i="18"/>
  <c r="AN339" i="18"/>
  <c r="AM100" i="1"/>
  <c r="F99" i="2"/>
  <c r="J99" i="2" s="1"/>
  <c r="AN311" i="18"/>
  <c r="O221" i="18"/>
  <c r="L214" i="15" s="1"/>
  <c r="R214" i="15" s="1"/>
  <c r="AI293" i="1"/>
  <c r="F278" i="2" s="1"/>
  <c r="AN92" i="18"/>
  <c r="H192" i="1"/>
  <c r="H374" i="1" s="1"/>
  <c r="H383" i="1" s="1"/>
  <c r="F261" i="2"/>
  <c r="J261" i="2" s="1"/>
  <c r="AI274" i="1"/>
  <c r="AM275" i="1"/>
  <c r="AM274" i="1" s="1"/>
  <c r="G47" i="1"/>
  <c r="AN117" i="18"/>
  <c r="N118" i="15"/>
  <c r="R118" i="15" s="1"/>
  <c r="AN331" i="18"/>
  <c r="X266" i="18"/>
  <c r="Q345" i="18"/>
  <c r="Q321" i="18" s="1"/>
  <c r="K25" i="1"/>
  <c r="K10" i="1" s="1"/>
  <c r="L30" i="18"/>
  <c r="L14" i="18" s="1"/>
  <c r="F224" i="2"/>
  <c r="J224" i="2" s="1"/>
  <c r="AM238" i="1"/>
  <c r="R324" i="15"/>
  <c r="AM132" i="1"/>
  <c r="AM127" i="1"/>
  <c r="AI56" i="1"/>
  <c r="AA289" i="1"/>
  <c r="AA10" i="18"/>
  <c r="AA8" i="18" s="1"/>
  <c r="K293" i="18"/>
  <c r="Q388" i="1"/>
  <c r="N85" i="1"/>
  <c r="L88" i="18"/>
  <c r="L50" i="18" s="1"/>
  <c r="K84" i="1"/>
  <c r="K48" i="1" s="1"/>
  <c r="E19" i="13" s="1"/>
  <c r="AJ369" i="18"/>
  <c r="AN371" i="18"/>
  <c r="AN369" i="18" s="1"/>
  <c r="N364" i="15"/>
  <c r="R364" i="15" s="1"/>
  <c r="R362" i="15" s="1"/>
  <c r="AE251" i="18"/>
  <c r="AJ143" i="18"/>
  <c r="N144" i="15" s="1"/>
  <c r="R144" i="15" s="1"/>
  <c r="AJ128" i="18"/>
  <c r="N129" i="15" s="1"/>
  <c r="E47" i="1"/>
  <c r="F330" i="2"/>
  <c r="J330" i="2" s="1"/>
  <c r="AM351" i="1"/>
  <c r="AI10" i="18"/>
  <c r="L12" i="18"/>
  <c r="AI163" i="18"/>
  <c r="D238" i="2"/>
  <c r="M321" i="18"/>
  <c r="AN130" i="18"/>
  <c r="Q293" i="18"/>
  <c r="W291" i="1"/>
  <c r="W289" i="1" s="1"/>
  <c r="AJ146" i="18"/>
  <c r="S251" i="18"/>
  <c r="N163" i="18"/>
  <c r="AG195" i="18"/>
  <c r="AG193" i="18" s="1"/>
  <c r="D89" i="2"/>
  <c r="J171" i="2"/>
  <c r="AM83" i="1"/>
  <c r="T321" i="18"/>
  <c r="AG321" i="18"/>
  <c r="F125" i="2"/>
  <c r="J125" i="2" s="1"/>
  <c r="AM126" i="1"/>
  <c r="AJ199" i="18"/>
  <c r="N202" i="15" s="1"/>
  <c r="AH10" i="18"/>
  <c r="AH8" i="18" s="1"/>
  <c r="AJ149" i="18"/>
  <c r="N150" i="15" s="1"/>
  <c r="F175" i="2"/>
  <c r="J175" i="2" s="1"/>
  <c r="AM175" i="1"/>
  <c r="AD321" i="18"/>
  <c r="AF293" i="18"/>
  <c r="AJ154" i="18"/>
  <c r="AN154" i="18" s="1"/>
  <c r="J112" i="1"/>
  <c r="E12" i="13" s="1"/>
  <c r="N321" i="18"/>
  <c r="D299" i="2"/>
  <c r="V321" i="18"/>
  <c r="AN40" i="18"/>
  <c r="Z321" i="18"/>
  <c r="AC321" i="18"/>
  <c r="AN191" i="18"/>
  <c r="D87" i="2"/>
  <c r="J87" i="2" s="1"/>
  <c r="AM88" i="1"/>
  <c r="N168" i="1"/>
  <c r="V36" i="18"/>
  <c r="R321" i="18"/>
  <c r="X288" i="18"/>
  <c r="X253" i="18"/>
  <c r="M291" i="1"/>
  <c r="M289" i="1" s="1"/>
  <c r="E29" i="13" s="1"/>
  <c r="N293" i="1"/>
  <c r="AF321" i="18"/>
  <c r="M284" i="18"/>
  <c r="M282" i="18" s="1"/>
  <c r="J48" i="2"/>
  <c r="AI19" i="1"/>
  <c r="F21" i="2" s="1"/>
  <c r="AM20" i="1"/>
  <c r="T12" i="18"/>
  <c r="T10" i="18" s="1"/>
  <c r="T8" i="18" s="1"/>
  <c r="AN17" i="18"/>
  <c r="Q36" i="18"/>
  <c r="Q12" i="18" s="1"/>
  <c r="Q10" i="18" s="1"/>
  <c r="Q8" i="18" s="1"/>
  <c r="D192" i="1"/>
  <c r="L277" i="1"/>
  <c r="L264" i="1" s="1"/>
  <c r="E379" i="1"/>
  <c r="E381" i="1" s="1"/>
  <c r="N283" i="1"/>
  <c r="AM283" i="1" s="1"/>
  <c r="R21" i="15"/>
  <c r="R141" i="15"/>
  <c r="M281" i="18"/>
  <c r="O281" i="18" s="1"/>
  <c r="L274" i="15" s="1"/>
  <c r="D264" i="2"/>
  <c r="N277" i="1"/>
  <c r="D360" i="11"/>
  <c r="BG96" i="17"/>
  <c r="E137" i="13"/>
  <c r="E134" i="13" s="1"/>
  <c r="D35" i="11"/>
  <c r="G140" i="19" s="1"/>
  <c r="G137" i="19" s="1"/>
  <c r="D294" i="11"/>
  <c r="G111" i="19" s="1"/>
  <c r="G109" i="19" s="1"/>
  <c r="E194" i="13"/>
  <c r="AM133" i="1"/>
  <c r="AM254" i="1"/>
  <c r="AK28" i="1"/>
  <c r="H30" i="2" s="1"/>
  <c r="AK36" i="1"/>
  <c r="H38" i="2" s="1"/>
  <c r="AK44" i="1"/>
  <c r="H46" i="2" s="1"/>
  <c r="AK86" i="1"/>
  <c r="AK85" i="1" s="1"/>
  <c r="AK84" i="1" s="1"/>
  <c r="AK43" i="1"/>
  <c r="AK40" i="1"/>
  <c r="H42" i="2" s="1"/>
  <c r="AK29" i="1"/>
  <c r="H31" i="2" s="1"/>
  <c r="J31" i="2" s="1"/>
  <c r="AK42" i="1"/>
  <c r="H44" i="2" s="1"/>
  <c r="O284" i="18"/>
  <c r="O282" i="18" s="1"/>
  <c r="N194" i="15"/>
  <c r="R194" i="15" s="1"/>
  <c r="AN190" i="18"/>
  <c r="N81" i="15"/>
  <c r="R81" i="15" s="1"/>
  <c r="AN79" i="18"/>
  <c r="P271" i="15"/>
  <c r="R271" i="15" s="1"/>
  <c r="AN278" i="18"/>
  <c r="AL266" i="18"/>
  <c r="AL261" i="18"/>
  <c r="P254" i="15" s="1"/>
  <c r="AN84" i="18"/>
  <c r="N85" i="15"/>
  <c r="R85" i="15" s="1"/>
  <c r="N212" i="15"/>
  <c r="R212" i="15" s="1"/>
  <c r="AN219" i="18"/>
  <c r="AI321" i="18"/>
  <c r="N62" i="15"/>
  <c r="R62" i="15" s="1"/>
  <c r="AN60" i="18"/>
  <c r="N68" i="15"/>
  <c r="R68" i="15" s="1"/>
  <c r="AN66" i="18"/>
  <c r="N104" i="15"/>
  <c r="R104" i="15" s="1"/>
  <c r="AN103" i="18"/>
  <c r="AN67" i="18"/>
  <c r="N69" i="15"/>
  <c r="R69" i="15" s="1"/>
  <c r="N145" i="15"/>
  <c r="R145" i="15" s="1"/>
  <c r="AN144" i="18"/>
  <c r="D9" i="7"/>
  <c r="D14" i="7"/>
  <c r="N126" i="15"/>
  <c r="R126" i="15" s="1"/>
  <c r="AN125" i="18"/>
  <c r="E195" i="13"/>
  <c r="L133" i="15"/>
  <c r="R133" i="15" s="1"/>
  <c r="AN132" i="18"/>
  <c r="AN299" i="18"/>
  <c r="L292" i="15"/>
  <c r="R292" i="15" s="1"/>
  <c r="F315" i="2"/>
  <c r="J315" i="2" s="1"/>
  <c r="AM335" i="1"/>
  <c r="L98" i="15"/>
  <c r="R98" i="15" s="1"/>
  <c r="AN97" i="18"/>
  <c r="AM148" i="1"/>
  <c r="D147" i="2"/>
  <c r="J147" i="2" s="1"/>
  <c r="F184" i="2"/>
  <c r="F183" i="2" s="1"/>
  <c r="AI183" i="1"/>
  <c r="N158" i="15"/>
  <c r="R158" i="15" s="1"/>
  <c r="AN155" i="18"/>
  <c r="N26" i="15"/>
  <c r="R26" i="15" s="1"/>
  <c r="AN24" i="18"/>
  <c r="M193" i="18"/>
  <c r="F19" i="2"/>
  <c r="J19" i="2" s="1"/>
  <c r="AM17" i="1"/>
  <c r="AN215" i="18"/>
  <c r="N208" i="15"/>
  <c r="R208" i="15" s="1"/>
  <c r="F296" i="2"/>
  <c r="AI314" i="1"/>
  <c r="AM315" i="1"/>
  <c r="AM314" i="1" s="1"/>
  <c r="F283" i="2"/>
  <c r="J283" i="2" s="1"/>
  <c r="AM299" i="1"/>
  <c r="N90" i="1"/>
  <c r="L312" i="15"/>
  <c r="AN319" i="18"/>
  <c r="Z12" i="18"/>
  <c r="Z10" i="18" s="1"/>
  <c r="Z8" i="18" s="1"/>
  <c r="Z380" i="18" s="1"/>
  <c r="N34" i="15"/>
  <c r="R34" i="15" s="1"/>
  <c r="AN32" i="18"/>
  <c r="L28" i="15"/>
  <c r="R28" i="15" s="1"/>
  <c r="AN26" i="18"/>
  <c r="AB374" i="18"/>
  <c r="AJ377" i="18"/>
  <c r="AN377" i="18" s="1"/>
  <c r="N141" i="1"/>
  <c r="R304" i="15"/>
  <c r="F23" i="2"/>
  <c r="J23" i="2" s="1"/>
  <c r="J21" i="2" s="1"/>
  <c r="AM21" i="1"/>
  <c r="AN111" i="18"/>
  <c r="N112" i="15"/>
  <c r="R112" i="15" s="1"/>
  <c r="L151" i="15"/>
  <c r="R151" i="15" s="1"/>
  <c r="AN150" i="18"/>
  <c r="F247" i="2"/>
  <c r="J247" i="2" s="1"/>
  <c r="AM261" i="1"/>
  <c r="X323" i="18"/>
  <c r="F169" i="2"/>
  <c r="AM169" i="1"/>
  <c r="AI168" i="1"/>
  <c r="J343" i="2"/>
  <c r="N172" i="15"/>
  <c r="R172" i="15" s="1"/>
  <c r="AN168" i="18"/>
  <c r="AI370" i="1"/>
  <c r="AI369" i="1" s="1"/>
  <c r="D30" i="11" s="1"/>
  <c r="F349" i="2"/>
  <c r="F309" i="2"/>
  <c r="J309" i="2" s="1"/>
  <c r="AM329" i="1"/>
  <c r="AN122" i="18"/>
  <c r="V163" i="18"/>
  <c r="O31" i="18"/>
  <c r="AN19" i="18"/>
  <c r="D387" i="11"/>
  <c r="D71" i="2"/>
  <c r="J71" i="2" s="1"/>
  <c r="AM69" i="1"/>
  <c r="L109" i="15"/>
  <c r="R109" i="15" s="1"/>
  <c r="AN108" i="18"/>
  <c r="AD12" i="18"/>
  <c r="AD10" i="18" s="1"/>
  <c r="D126" i="2"/>
  <c r="D124" i="2" s="1"/>
  <c r="N125" i="1"/>
  <c r="AM74" i="1"/>
  <c r="D76" i="2"/>
  <c r="J76" i="2" s="1"/>
  <c r="N220" i="15"/>
  <c r="R220" i="15" s="1"/>
  <c r="AN227" i="18"/>
  <c r="R251" i="18"/>
  <c r="W46" i="18"/>
  <c r="V10" i="1"/>
  <c r="V374" i="1" s="1"/>
  <c r="W381" i="18" s="1"/>
  <c r="N37" i="15"/>
  <c r="R37" i="15" s="1"/>
  <c r="S46" i="18"/>
  <c r="R10" i="1"/>
  <c r="R374" i="1" s="1"/>
  <c r="AI44" i="1"/>
  <c r="F46" i="2" s="1"/>
  <c r="N50" i="15"/>
  <c r="R50" i="15" s="1"/>
  <c r="AN48" i="18"/>
  <c r="N159" i="15"/>
  <c r="R159" i="15" s="1"/>
  <c r="AN156" i="18"/>
  <c r="L110" i="15"/>
  <c r="R110" i="15" s="1"/>
  <c r="AN109" i="18"/>
  <c r="F202" i="2"/>
  <c r="J202" i="2" s="1"/>
  <c r="AM216" i="1"/>
  <c r="N305" i="15"/>
  <c r="R305" i="15" s="1"/>
  <c r="AN312" i="18"/>
  <c r="J10" i="1"/>
  <c r="U48" i="1"/>
  <c r="U374" i="1" s="1"/>
  <c r="E57" i="13"/>
  <c r="L107" i="15"/>
  <c r="R107" i="15" s="1"/>
  <c r="AN106" i="18"/>
  <c r="F47" i="2"/>
  <c r="J47" i="2" s="1"/>
  <c r="AM45" i="1"/>
  <c r="X195" i="18"/>
  <c r="AM241" i="1"/>
  <c r="AM240" i="1" s="1"/>
  <c r="AI240" i="1"/>
  <c r="F227" i="2" s="1"/>
  <c r="AM231" i="1"/>
  <c r="AM229" i="1" s="1"/>
  <c r="AI229" i="1"/>
  <c r="F217" i="2"/>
  <c r="L84" i="15"/>
  <c r="R84" i="15" s="1"/>
  <c r="AN83" i="18"/>
  <c r="F343" i="2"/>
  <c r="U163" i="18"/>
  <c r="AM174" i="1"/>
  <c r="AJ268" i="18"/>
  <c r="AJ266" i="18" s="1"/>
  <c r="AN64" i="18"/>
  <c r="N348" i="15"/>
  <c r="R348" i="15" s="1"/>
  <c r="AN355" i="18"/>
  <c r="AN327" i="18"/>
  <c r="L320" i="15"/>
  <c r="L316" i="15" s="1"/>
  <c r="O323" i="18"/>
  <c r="L331" i="15"/>
  <c r="R331" i="15" s="1"/>
  <c r="AN338" i="18"/>
  <c r="AF45" i="18"/>
  <c r="AA158" i="1"/>
  <c r="AJ303" i="18"/>
  <c r="N296" i="15" s="1"/>
  <c r="X294" i="18"/>
  <c r="R36" i="18"/>
  <c r="R12" i="18" s="1"/>
  <c r="R10" i="18" s="1"/>
  <c r="L139" i="15"/>
  <c r="R139" i="15" s="1"/>
  <c r="AN138" i="18"/>
  <c r="L76" i="15"/>
  <c r="R76" i="15" s="1"/>
  <c r="AN74" i="18"/>
  <c r="AH251" i="18"/>
  <c r="J174" i="2"/>
  <c r="L73" i="15"/>
  <c r="R73" i="15" s="1"/>
  <c r="AN71" i="18"/>
  <c r="AC251" i="18"/>
  <c r="AN77" i="18"/>
  <c r="D72" i="2"/>
  <c r="W369" i="1"/>
  <c r="W158" i="1"/>
  <c r="Q10" i="1"/>
  <c r="AN231" i="18"/>
  <c r="AN89" i="18"/>
  <c r="L90" i="15"/>
  <c r="N119" i="15"/>
  <c r="R119" i="15" s="1"/>
  <c r="AN118" i="18"/>
  <c r="J156" i="2"/>
  <c r="J152" i="2" s="1"/>
  <c r="F152" i="2"/>
  <c r="AM184" i="1"/>
  <c r="AM183" i="1" s="1"/>
  <c r="AM236" i="1"/>
  <c r="AI235" i="1"/>
  <c r="F222" i="2"/>
  <c r="AN54" i="18"/>
  <c r="N70" i="1"/>
  <c r="F350" i="2"/>
  <c r="J350" i="2" s="1"/>
  <c r="AM372" i="1"/>
  <c r="AM370" i="1" s="1"/>
  <c r="AM369" i="1" s="1"/>
  <c r="D63" i="2"/>
  <c r="J63" i="2" s="1"/>
  <c r="AM61" i="1"/>
  <c r="W251" i="18"/>
  <c r="R224" i="15"/>
  <c r="AA251" i="18"/>
  <c r="Z374" i="1"/>
  <c r="Z383" i="1" s="1"/>
  <c r="F250" i="1"/>
  <c r="F47" i="1" s="1"/>
  <c r="AJ124" i="18"/>
  <c r="AN124" i="18" s="1"/>
  <c r="AN28" i="18"/>
  <c r="C47" i="1"/>
  <c r="AM220" i="1"/>
  <c r="F206" i="2"/>
  <c r="AI218" i="1"/>
  <c r="AN104" i="18"/>
  <c r="L350" i="15"/>
  <c r="R350" i="15" s="1"/>
  <c r="AN357" i="18"/>
  <c r="N130" i="15"/>
  <c r="R130" i="15" s="1"/>
  <c r="AN129" i="18"/>
  <c r="AM203" i="1"/>
  <c r="N229" i="15"/>
  <c r="R229" i="15" s="1"/>
  <c r="AN236" i="18"/>
  <c r="AJ378" i="18"/>
  <c r="N371" i="15" s="1"/>
  <c r="X374" i="18"/>
  <c r="N362" i="15"/>
  <c r="AA194" i="1"/>
  <c r="AA192" i="1" s="1"/>
  <c r="E81" i="13" s="1"/>
  <c r="F282" i="2"/>
  <c r="AM298" i="1"/>
  <c r="AI291" i="1"/>
  <c r="D28" i="1"/>
  <c r="AN18" i="18"/>
  <c r="AN329" i="18"/>
  <c r="N322" i="15"/>
  <c r="R322" i="15" s="1"/>
  <c r="AM256" i="1"/>
  <c r="F242" i="2"/>
  <c r="J242" i="2" s="1"/>
  <c r="Y193" i="18"/>
  <c r="W192" i="1"/>
  <c r="E74" i="13" s="1"/>
  <c r="AA250" i="1"/>
  <c r="W341" i="1"/>
  <c r="R30" i="15"/>
  <c r="E248" i="13"/>
  <c r="E247" i="13" s="1"/>
  <c r="AN234" i="18"/>
  <c r="N86" i="1"/>
  <c r="AN94" i="18"/>
  <c r="F18" i="2"/>
  <c r="J18" i="2" s="1"/>
  <c r="AM16" i="1"/>
  <c r="R57" i="15"/>
  <c r="AM349" i="1"/>
  <c r="N347" i="1"/>
  <c r="D170" i="2"/>
  <c r="J170" i="2" s="1"/>
  <c r="AM170" i="1"/>
  <c r="AN75" i="18"/>
  <c r="D335" i="2"/>
  <c r="J335" i="2" s="1"/>
  <c r="AM356" i="1"/>
  <c r="AM355" i="1" s="1"/>
  <c r="N355" i="1"/>
  <c r="D334" i="2" s="1"/>
  <c r="J334" i="2" s="1"/>
  <c r="L193" i="18"/>
  <c r="N351" i="15"/>
  <c r="R351" i="15" s="1"/>
  <c r="AN358" i="18"/>
  <c r="AF38" i="18"/>
  <c r="AE10" i="1"/>
  <c r="U11" i="1"/>
  <c r="U384" i="1" s="1"/>
  <c r="O353" i="18"/>
  <c r="K347" i="18"/>
  <c r="K345" i="18" s="1"/>
  <c r="K321" i="18" s="1"/>
  <c r="L358" i="15"/>
  <c r="R358" i="15" s="1"/>
  <c r="AN365" i="18"/>
  <c r="AI265" i="18"/>
  <c r="AI251" i="18" s="1"/>
  <c r="O171" i="18"/>
  <c r="L175" i="15" s="1"/>
  <c r="K165" i="18"/>
  <c r="K163" i="18" s="1"/>
  <c r="F35" i="2"/>
  <c r="J35" i="2" s="1"/>
  <c r="J33" i="2" s="1"/>
  <c r="AM33" i="1"/>
  <c r="AM31" i="1" s="1"/>
  <c r="P10" i="1"/>
  <c r="AN170" i="18"/>
  <c r="R149" i="15"/>
  <c r="L265" i="15"/>
  <c r="R265" i="15" s="1"/>
  <c r="AN272" i="18"/>
  <c r="AG10" i="18"/>
  <c r="D106" i="2"/>
  <c r="J106" i="2" s="1"/>
  <c r="AM107" i="1"/>
  <c r="AG374" i="1"/>
  <c r="AH381" i="18" s="1"/>
  <c r="F188" i="2"/>
  <c r="L99" i="15"/>
  <c r="R99" i="15" s="1"/>
  <c r="AN98" i="18"/>
  <c r="L211" i="15"/>
  <c r="R211" i="15" s="1"/>
  <c r="AN218" i="18"/>
  <c r="AN29" i="18"/>
  <c r="N31" i="15"/>
  <c r="R31" i="15" s="1"/>
  <c r="N160" i="15"/>
  <c r="R160" i="15" s="1"/>
  <c r="AN157" i="18"/>
  <c r="N108" i="15"/>
  <c r="R108" i="15" s="1"/>
  <c r="AN107" i="18"/>
  <c r="F90" i="2"/>
  <c r="J90" i="2" s="1"/>
  <c r="AI90" i="1"/>
  <c r="AN55" i="18"/>
  <c r="AN147" i="18"/>
  <c r="N148" i="15"/>
  <c r="R148" i="15" s="1"/>
  <c r="R174" i="15"/>
  <c r="AN148" i="18"/>
  <c r="D123" i="11"/>
  <c r="E193" i="13" s="1"/>
  <c r="L129" i="15"/>
  <c r="R129" i="15" s="1"/>
  <c r="AN128" i="18"/>
  <c r="L176" i="15"/>
  <c r="R176" i="15" s="1"/>
  <c r="AN172" i="18"/>
  <c r="R123" i="15"/>
  <c r="S374" i="1"/>
  <c r="Y374" i="1"/>
  <c r="Z381" i="18" s="1"/>
  <c r="AH374" i="1"/>
  <c r="F124" i="13" s="1"/>
  <c r="AM303" i="1"/>
  <c r="P259" i="15"/>
  <c r="L146" i="15"/>
  <c r="R146" i="15" s="1"/>
  <c r="AN145" i="18"/>
  <c r="L82" i="15"/>
  <c r="R82" i="15" s="1"/>
  <c r="AN80" i="18"/>
  <c r="U321" i="18"/>
  <c r="D137" i="2"/>
  <c r="N136" i="1"/>
  <c r="AM138" i="1"/>
  <c r="AM136" i="1" s="1"/>
  <c r="L36" i="15"/>
  <c r="R36" i="15" s="1"/>
  <c r="AN34" i="18"/>
  <c r="W10" i="1"/>
  <c r="E70" i="13" s="1"/>
  <c r="X85" i="1"/>
  <c r="AA86" i="1"/>
  <c r="AI86" i="1" s="1"/>
  <c r="AI85" i="1" s="1"/>
  <c r="F304" i="2"/>
  <c r="AM324" i="1"/>
  <c r="AM321" i="1" s="1"/>
  <c r="AI321" i="1"/>
  <c r="H126" i="2"/>
  <c r="H124" i="2" s="1"/>
  <c r="AK125" i="1"/>
  <c r="H250" i="2"/>
  <c r="AK252" i="1"/>
  <c r="AK250" i="1" s="1"/>
  <c r="H238" i="2"/>
  <c r="AK70" i="1"/>
  <c r="AK114" i="1"/>
  <c r="H114" i="2"/>
  <c r="J114" i="2" s="1"/>
  <c r="H270" i="2"/>
  <c r="H268" i="2" s="1"/>
  <c r="H260" i="2" s="1"/>
  <c r="E254" i="13"/>
  <c r="E252" i="13" s="1"/>
  <c r="AM76" i="1"/>
  <c r="D255" i="11"/>
  <c r="J234" i="11" s="1"/>
  <c r="H274" i="2"/>
  <c r="J208" i="2"/>
  <c r="H93" i="2"/>
  <c r="P197" i="15"/>
  <c r="J98" i="2"/>
  <c r="E203" i="13"/>
  <c r="E201" i="13" s="1"/>
  <c r="D221" i="11"/>
  <c r="J231" i="11" s="1"/>
  <c r="H168" i="2"/>
  <c r="H151" i="2" s="1"/>
  <c r="H132" i="2"/>
  <c r="J134" i="2"/>
  <c r="J132" i="2" s="1"/>
  <c r="H52" i="2"/>
  <c r="J216" i="2"/>
  <c r="H215" i="2"/>
  <c r="H192" i="2" s="1"/>
  <c r="AM278" i="1"/>
  <c r="I374" i="1"/>
  <c r="I383" i="1" s="1"/>
  <c r="E21" i="13"/>
  <c r="M290" i="18"/>
  <c r="N286" i="1"/>
  <c r="L282" i="1"/>
  <c r="D10" i="7"/>
  <c r="F89" i="13"/>
  <c r="AD381" i="18"/>
  <c r="AC383" i="1"/>
  <c r="N134" i="15"/>
  <c r="R134" i="15" s="1"/>
  <c r="AN133" i="18"/>
  <c r="J11" i="1"/>
  <c r="J384" i="1" s="1"/>
  <c r="J386" i="1" s="1"/>
  <c r="E10" i="13"/>
  <c r="T381" i="18"/>
  <c r="S383" i="1"/>
  <c r="F133" i="19"/>
  <c r="D30" i="2"/>
  <c r="N25" i="1"/>
  <c r="D27" i="2" s="1"/>
  <c r="L33" i="15"/>
  <c r="V251" i="18"/>
  <c r="F338" i="2"/>
  <c r="AI359" i="1"/>
  <c r="AM360" i="1"/>
  <c r="AM359" i="1" s="1"/>
  <c r="Y44" i="18"/>
  <c r="AB44" i="18" s="1"/>
  <c r="AJ44" i="18" s="1"/>
  <c r="N46" i="15" s="1"/>
  <c r="N189" i="15"/>
  <c r="R189" i="15" s="1"/>
  <c r="AJ183" i="18"/>
  <c r="F251" i="2"/>
  <c r="AM265" i="1"/>
  <c r="AI264" i="1"/>
  <c r="D108" i="2"/>
  <c r="J108" i="2" s="1"/>
  <c r="AM109" i="1"/>
  <c r="R128" i="15"/>
  <c r="U12" i="18"/>
  <c r="U10" i="18" s="1"/>
  <c r="E374" i="1"/>
  <c r="E383" i="1" s="1"/>
  <c r="D404" i="11"/>
  <c r="G180" i="19" s="1"/>
  <c r="G165" i="19" s="1"/>
  <c r="D405" i="11"/>
  <c r="D16" i="12" s="1"/>
  <c r="K251" i="18"/>
  <c r="AL283" i="18"/>
  <c r="AJ282" i="18"/>
  <c r="N276" i="15"/>
  <c r="L102" i="15"/>
  <c r="R102" i="15" s="1"/>
  <c r="AN101" i="18"/>
  <c r="N175" i="15"/>
  <c r="R175" i="15" s="1"/>
  <c r="L41" i="1"/>
  <c r="M44" i="18"/>
  <c r="N42" i="1"/>
  <c r="Y30" i="18"/>
  <c r="AN140" i="18"/>
  <c r="J288" i="2"/>
  <c r="J287" i="2" s="1"/>
  <c r="F287" i="2"/>
  <c r="L120" i="15"/>
  <c r="R120" i="15" s="1"/>
  <c r="AN119" i="18"/>
  <c r="M41" i="1"/>
  <c r="N44" i="18"/>
  <c r="N36" i="18" s="1"/>
  <c r="AN127" i="18"/>
  <c r="N303" i="15"/>
  <c r="R303" i="15" s="1"/>
  <c r="AN310" i="18"/>
  <c r="AN367" i="18"/>
  <c r="N360" i="15"/>
  <c r="R360" i="15" s="1"/>
  <c r="D346" i="11"/>
  <c r="E275" i="13"/>
  <c r="E272" i="13" s="1"/>
  <c r="N147" i="15"/>
  <c r="R147" i="15" s="1"/>
  <c r="AN146" i="18"/>
  <c r="W85" i="1"/>
  <c r="W84" i="1" s="1"/>
  <c r="W48" i="1" s="1"/>
  <c r="M38" i="18"/>
  <c r="O38" i="18" s="1"/>
  <c r="L35" i="1"/>
  <c r="AJ68" i="18"/>
  <c r="AN216" i="18"/>
  <c r="N209" i="15"/>
  <c r="R209" i="15" s="1"/>
  <c r="F341" i="2"/>
  <c r="J341" i="2" s="1"/>
  <c r="AI362" i="1"/>
  <c r="F340" i="2" s="1"/>
  <c r="J340" i="2" s="1"/>
  <c r="AM363" i="1"/>
  <c r="AM362" i="1" s="1"/>
  <c r="O58" i="18"/>
  <c r="M46" i="18"/>
  <c r="O46" i="18" s="1"/>
  <c r="N44" i="1"/>
  <c r="AM248" i="1"/>
  <c r="AM246" i="1" s="1"/>
  <c r="N246" i="1"/>
  <c r="D233" i="2" s="1"/>
  <c r="L236" i="15"/>
  <c r="R236" i="15" s="1"/>
  <c r="AN243" i="18"/>
  <c r="AM55" i="1"/>
  <c r="D57" i="2"/>
  <c r="J57" i="2" s="1"/>
  <c r="L140" i="15"/>
  <c r="R140" i="15" s="1"/>
  <c r="AN139" i="18"/>
  <c r="AJ23" i="18"/>
  <c r="N319" i="15"/>
  <c r="AN326" i="18"/>
  <c r="AJ323" i="18"/>
  <c r="D62" i="2"/>
  <c r="J62" i="2" s="1"/>
  <c r="AM60" i="1"/>
  <c r="AM56" i="1" s="1"/>
  <c r="N86" i="15"/>
  <c r="R86" i="15" s="1"/>
  <c r="AN85" i="18"/>
  <c r="F316" i="2"/>
  <c r="J316" i="2" s="1"/>
  <c r="AM336" i="1"/>
  <c r="L41" i="15"/>
  <c r="R41" i="15" s="1"/>
  <c r="AN39" i="18"/>
  <c r="Q265" i="18"/>
  <c r="L187" i="15"/>
  <c r="M45" i="18"/>
  <c r="O45" i="18" s="1"/>
  <c r="N43" i="1"/>
  <c r="AN174" i="18"/>
  <c r="L178" i="15"/>
  <c r="O165" i="18"/>
  <c r="AL347" i="18"/>
  <c r="AL345" i="18" s="1"/>
  <c r="AL321" i="18" s="1"/>
  <c r="P347" i="15"/>
  <c r="P340" i="15" s="1"/>
  <c r="P338" i="15" s="1"/>
  <c r="P314" i="15" s="1"/>
  <c r="N162" i="1"/>
  <c r="N151" i="1" s="1"/>
  <c r="D13" i="11" s="1"/>
  <c r="B18" i="12" s="1"/>
  <c r="AN354" i="18"/>
  <c r="D221" i="2"/>
  <c r="J225" i="2"/>
  <c r="N56" i="1"/>
  <c r="N294" i="15"/>
  <c r="R294" i="15" s="1"/>
  <c r="AN301" i="18"/>
  <c r="J241" i="2"/>
  <c r="L87" i="15"/>
  <c r="R87" i="15" s="1"/>
  <c r="AN86" i="18"/>
  <c r="AN96" i="18"/>
  <c r="N97" i="15"/>
  <c r="R97" i="15" s="1"/>
  <c r="L262" i="15"/>
  <c r="AN269" i="18"/>
  <c r="AI277" i="1"/>
  <c r="F264" i="2"/>
  <c r="F263" i="2" s="1"/>
  <c r="F324" i="2"/>
  <c r="AM345" i="1"/>
  <c r="AI344" i="1"/>
  <c r="N261" i="15"/>
  <c r="F245" i="2"/>
  <c r="AM259" i="1"/>
  <c r="AI252" i="1"/>
  <c r="M14" i="18"/>
  <c r="J173" i="2"/>
  <c r="D168" i="2"/>
  <c r="K14" i="18"/>
  <c r="N300" i="15"/>
  <c r="AN307" i="18"/>
  <c r="AJ225" i="18"/>
  <c r="X223" i="18"/>
  <c r="X193" i="18" s="1"/>
  <c r="L296" i="15"/>
  <c r="R296" i="15" s="1"/>
  <c r="AN303" i="18"/>
  <c r="O294" i="18"/>
  <c r="N43" i="15"/>
  <c r="R43" i="15" s="1"/>
  <c r="AN41" i="18"/>
  <c r="F68" i="2"/>
  <c r="F64" i="2" s="1"/>
  <c r="AI62" i="1"/>
  <c r="AM66" i="1"/>
  <c r="AB253" i="18"/>
  <c r="AJ261" i="18"/>
  <c r="R59" i="15"/>
  <c r="J61" i="2"/>
  <c r="X362" i="18"/>
  <c r="AJ364" i="18"/>
  <c r="AN364" i="18" s="1"/>
  <c r="AN362" i="18" s="1"/>
  <c r="F55" i="19"/>
  <c r="U381" i="18"/>
  <c r="F57" i="13"/>
  <c r="L101" i="15"/>
  <c r="R101" i="15" s="1"/>
  <c r="AN100" i="18"/>
  <c r="AN186" i="18"/>
  <c r="N190" i="15"/>
  <c r="R190" i="15" s="1"/>
  <c r="L91" i="15"/>
  <c r="AN90" i="18"/>
  <c r="AJ349" i="18"/>
  <c r="X347" i="18"/>
  <c r="L179" i="15"/>
  <c r="R179" i="15" s="1"/>
  <c r="AN175" i="18"/>
  <c r="L232" i="15"/>
  <c r="R232" i="15" s="1"/>
  <c r="AN239" i="18"/>
  <c r="AN241" i="18"/>
  <c r="N234" i="15"/>
  <c r="R234" i="15" s="1"/>
  <c r="K36" i="18"/>
  <c r="L117" i="15"/>
  <c r="R117" i="15" s="1"/>
  <c r="AN116" i="18"/>
  <c r="L357" i="15"/>
  <c r="O362" i="18"/>
  <c r="AN221" i="18"/>
  <c r="AA162" i="1"/>
  <c r="AA151" i="1" s="1"/>
  <c r="N100" i="15"/>
  <c r="R100" i="15" s="1"/>
  <c r="AN99" i="18"/>
  <c r="N290" i="15"/>
  <c r="AN296" i="18"/>
  <c r="N124" i="15"/>
  <c r="R124" i="15" s="1"/>
  <c r="AN123" i="18"/>
  <c r="N277" i="15"/>
  <c r="AL284" i="18"/>
  <c r="P277" i="15" s="1"/>
  <c r="N64" i="15"/>
  <c r="R64" i="15" s="1"/>
  <c r="AN62" i="18"/>
  <c r="U251" i="18"/>
  <c r="K246" i="18"/>
  <c r="K193" i="18" s="1"/>
  <c r="O248" i="18"/>
  <c r="F253" i="2"/>
  <c r="J253" i="2" s="1"/>
  <c r="AM267" i="1"/>
  <c r="O42" i="18"/>
  <c r="N36" i="1"/>
  <c r="AN352" i="18"/>
  <c r="N345" i="15"/>
  <c r="R345" i="15" s="1"/>
  <c r="L349" i="15"/>
  <c r="AN356" i="18"/>
  <c r="E86" i="13"/>
  <c r="E84" i="13" s="1"/>
  <c r="AB374" i="1"/>
  <c r="L230" i="15"/>
  <c r="R230" i="15" s="1"/>
  <c r="AN237" i="18"/>
  <c r="L223" i="15"/>
  <c r="AN230" i="18"/>
  <c r="O223" i="18"/>
  <c r="AJ47" i="18"/>
  <c r="G374" i="1"/>
  <c r="G383" i="1" s="1"/>
  <c r="AJ340" i="18"/>
  <c r="AB334" i="18"/>
  <c r="AF251" i="18"/>
  <c r="J104" i="2"/>
  <c r="AE195" i="18"/>
  <c r="AE193" i="18" s="1"/>
  <c r="AE8" i="18" s="1"/>
  <c r="AE380" i="18" s="1"/>
  <c r="N263" i="15"/>
  <c r="R263" i="15" s="1"/>
  <c r="AN270" i="18"/>
  <c r="L302" i="15"/>
  <c r="AN309" i="18"/>
  <c r="O305" i="18"/>
  <c r="AB208" i="18"/>
  <c r="AB206" i="18" s="1"/>
  <c r="AB195" i="18" s="1"/>
  <c r="AB193" i="18" s="1"/>
  <c r="AJ209" i="18"/>
  <c r="AN209" i="18" s="1"/>
  <c r="L111" i="15"/>
  <c r="R111" i="15" s="1"/>
  <c r="AN110" i="18"/>
  <c r="N205" i="15"/>
  <c r="R205" i="15" s="1"/>
  <c r="AN212" i="18"/>
  <c r="N251" i="15"/>
  <c r="N249" i="15" s="1"/>
  <c r="AJ256" i="18"/>
  <c r="AN228" i="18"/>
  <c r="N325" i="15"/>
  <c r="R325" i="15" s="1"/>
  <c r="AN332" i="18"/>
  <c r="F122" i="2"/>
  <c r="J122" i="2" s="1"/>
  <c r="AM123" i="1"/>
  <c r="AM54" i="1"/>
  <c r="N50" i="1"/>
  <c r="D56" i="2"/>
  <c r="N311" i="15"/>
  <c r="AJ316" i="18"/>
  <c r="N177" i="15"/>
  <c r="R177" i="15" s="1"/>
  <c r="AN173" i="18"/>
  <c r="F83" i="2"/>
  <c r="AI79" i="1"/>
  <c r="F325" i="2"/>
  <c r="J325" i="2" s="1"/>
  <c r="AM346" i="1"/>
  <c r="AL258" i="18"/>
  <c r="P251" i="15" s="1"/>
  <c r="N201" i="15"/>
  <c r="AJ314" i="18"/>
  <c r="X305" i="18"/>
  <c r="X293" i="18" s="1"/>
  <c r="J59" i="2"/>
  <c r="F58" i="2"/>
  <c r="W112" i="1"/>
  <c r="E72" i="13" s="1"/>
  <c r="AM141" i="1"/>
  <c r="D68" i="7"/>
  <c r="D41" i="7"/>
  <c r="D22" i="7"/>
  <c r="D48" i="7"/>
  <c r="D57" i="7"/>
  <c r="D33" i="7"/>
  <c r="D63" i="7"/>
  <c r="D75" i="7"/>
  <c r="D80" i="7"/>
  <c r="D29" i="7"/>
  <c r="D53" i="7"/>
  <c r="D38" i="7"/>
  <c r="M206" i="1"/>
  <c r="D69" i="7"/>
  <c r="J354" i="2"/>
  <c r="D50" i="7"/>
  <c r="D43" i="7"/>
  <c r="D37" i="7"/>
  <c r="D72" i="7"/>
  <c r="D61" i="7"/>
  <c r="D73" i="7"/>
  <c r="D45" i="7"/>
  <c r="C97" i="7"/>
  <c r="D42" i="7"/>
  <c r="D18" i="7"/>
  <c r="D32" i="7"/>
  <c r="D28" i="7"/>
  <c r="D64" i="7"/>
  <c r="D16" i="7"/>
  <c r="D34" i="7"/>
  <c r="D21" i="7"/>
  <c r="D78" i="7"/>
  <c r="D94" i="7"/>
  <c r="D93" i="7" s="1"/>
  <c r="D31" i="7"/>
  <c r="D58" i="7"/>
  <c r="D8" i="7"/>
  <c r="D97" i="7" s="1"/>
  <c r="D46" i="7"/>
  <c r="D39" i="7"/>
  <c r="D11" i="7"/>
  <c r="E403" i="13"/>
  <c r="D54" i="7"/>
  <c r="D67" i="7"/>
  <c r="D62" i="7"/>
  <c r="D66" i="7"/>
  <c r="D56" i="7"/>
  <c r="D51" i="7"/>
  <c r="D26" i="7"/>
  <c r="D15" i="7"/>
  <c r="D76" i="7"/>
  <c r="M200" i="1"/>
  <c r="M197" i="1" s="1"/>
  <c r="D513" i="11"/>
  <c r="D81" i="7"/>
  <c r="D59" i="7"/>
  <c r="D49" i="7"/>
  <c r="D52" i="7"/>
  <c r="D91" i="7"/>
  <c r="D90" i="7" s="1"/>
  <c r="E31" i="12"/>
  <c r="D77" i="7"/>
  <c r="D36" i="7"/>
  <c r="D27" i="7"/>
  <c r="D71" i="7"/>
  <c r="D25" i="7"/>
  <c r="D88" i="7"/>
  <c r="D87" i="7" s="1"/>
  <c r="D23" i="7"/>
  <c r="D20" i="7"/>
  <c r="D12" i="7"/>
  <c r="R206" i="18"/>
  <c r="AJ336" i="18"/>
  <c r="X334" i="18"/>
  <c r="F20" i="2"/>
  <c r="J20" i="2" s="1"/>
  <c r="AI13" i="1"/>
  <c r="AM18" i="1"/>
  <c r="AM13" i="1" s="1"/>
  <c r="N287" i="18"/>
  <c r="N265" i="18" s="1"/>
  <c r="N251" i="18" s="1"/>
  <c r="L121" i="15"/>
  <c r="R121" i="15" s="1"/>
  <c r="AN120" i="18"/>
  <c r="E96" i="13"/>
  <c r="E94" i="13" s="1"/>
  <c r="AD374" i="1"/>
  <c r="L150" i="15"/>
  <c r="AB288" i="18"/>
  <c r="AB265" i="18" s="1"/>
  <c r="AJ289" i="18"/>
  <c r="N283" i="15"/>
  <c r="AL290" i="18"/>
  <c r="D254" i="2"/>
  <c r="N264" i="1"/>
  <c r="AM268" i="1"/>
  <c r="AN318" i="18"/>
  <c r="AN316" i="18" s="1"/>
  <c r="F95" i="2"/>
  <c r="AM96" i="1"/>
  <c r="AI94" i="1"/>
  <c r="N343" i="15"/>
  <c r="R343" i="15" s="1"/>
  <c r="AN350" i="18"/>
  <c r="N104" i="1"/>
  <c r="R19" i="15"/>
  <c r="F129" i="2"/>
  <c r="AM130" i="1"/>
  <c r="AI125" i="1"/>
  <c r="F293" i="2"/>
  <c r="AM309" i="1"/>
  <c r="AM308" i="1" s="1"/>
  <c r="AI308" i="1"/>
  <c r="AI289" i="1" s="1"/>
  <c r="D28" i="11" s="1"/>
  <c r="F118" i="2"/>
  <c r="AM119" i="1"/>
  <c r="AI114" i="1"/>
  <c r="AN61" i="18"/>
  <c r="X165" i="18"/>
  <c r="X163" i="18" s="1"/>
  <c r="X31" i="18"/>
  <c r="AJ31" i="18" s="1"/>
  <c r="N33" i="15" s="1"/>
  <c r="V14" i="18"/>
  <c r="AN185" i="18"/>
  <c r="O183" i="18"/>
  <c r="N284" i="1"/>
  <c r="AM284" i="1" s="1"/>
  <c r="AK90" i="1"/>
  <c r="H91" i="2"/>
  <c r="AM92" i="1"/>
  <c r="AM90" i="1" s="1"/>
  <c r="N226" i="15"/>
  <c r="R226" i="15" s="1"/>
  <c r="AN233" i="18"/>
  <c r="F270" i="2"/>
  <c r="AI282" i="1"/>
  <c r="AM285" i="1"/>
  <c r="F333" i="2"/>
  <c r="J333" i="2" s="1"/>
  <c r="AM354" i="1"/>
  <c r="M266" i="18"/>
  <c r="O271" i="18"/>
  <c r="O266" i="18" s="1"/>
  <c r="N180" i="15"/>
  <c r="R180" i="15" s="1"/>
  <c r="AN176" i="18"/>
  <c r="L72" i="15"/>
  <c r="R72" i="15" s="1"/>
  <c r="AN70" i="18"/>
  <c r="AJ204" i="18"/>
  <c r="U195" i="18"/>
  <c r="U193" i="18" s="1"/>
  <c r="Y38" i="18"/>
  <c r="J146" i="2"/>
  <c r="D140" i="2"/>
  <c r="AM159" i="1"/>
  <c r="N218" i="1"/>
  <c r="AM221" i="1"/>
  <c r="D207" i="2"/>
  <c r="AJ165" i="18"/>
  <c r="AJ163" i="18" s="1"/>
  <c r="N171" i="15"/>
  <c r="AN167" i="18"/>
  <c r="N40" i="1"/>
  <c r="AJ302" i="18"/>
  <c r="AB294" i="18"/>
  <c r="AB293" i="18" s="1"/>
  <c r="AB347" i="18"/>
  <c r="AB345" i="18" s="1"/>
  <c r="N22" i="15"/>
  <c r="R22" i="15" s="1"/>
  <c r="AN20" i="18"/>
  <c r="L183" i="15"/>
  <c r="R183" i="15" s="1"/>
  <c r="AN179" i="18"/>
  <c r="L371" i="15"/>
  <c r="O374" i="18"/>
  <c r="F212" i="2"/>
  <c r="J212" i="2" s="1"/>
  <c r="AM226" i="1"/>
  <c r="F327" i="2"/>
  <c r="AI347" i="1"/>
  <c r="AM348" i="1"/>
  <c r="AM347" i="1" s="1"/>
  <c r="E101" i="13"/>
  <c r="E99" i="13" s="1"/>
  <c r="AF374" i="1"/>
  <c r="N18" i="15"/>
  <c r="AN16" i="18"/>
  <c r="N182" i="15"/>
  <c r="R182" i="15" s="1"/>
  <c r="AN178" i="18"/>
  <c r="D117" i="2"/>
  <c r="AM118" i="1"/>
  <c r="N114" i="1"/>
  <c r="AI193" i="18"/>
  <c r="Y42" i="18"/>
  <c r="AB42" i="18" s="1"/>
  <c r="AJ42" i="18" s="1"/>
  <c r="N44" i="15" s="1"/>
  <c r="AI40" i="1"/>
  <c r="F42" i="2" s="1"/>
  <c r="N60" i="15"/>
  <c r="AM82" i="1"/>
  <c r="AM79" i="1" s="1"/>
  <c r="J142" i="2"/>
  <c r="F140" i="2"/>
  <c r="V50" i="18"/>
  <c r="X88" i="18"/>
  <c r="F121" i="2"/>
  <c r="AI120" i="1"/>
  <c r="AM122" i="1"/>
  <c r="D183" i="2"/>
  <c r="J185" i="2"/>
  <c r="AK370" i="1"/>
  <c r="F100" i="2"/>
  <c r="J100" i="2" s="1"/>
  <c r="AM101" i="1"/>
  <c r="N125" i="15"/>
  <c r="R125" i="15" s="1"/>
  <c r="AM225" i="1"/>
  <c r="AM224" i="1" s="1"/>
  <c r="AI224" i="1"/>
  <c r="F211" i="2"/>
  <c r="AN226" i="18"/>
  <c r="N219" i="15"/>
  <c r="R219" i="15" s="1"/>
  <c r="N185" i="15"/>
  <c r="R185" i="15" s="1"/>
  <c r="AN181" i="18"/>
  <c r="F107" i="2"/>
  <c r="AM108" i="1"/>
  <c r="AI104" i="1"/>
  <c r="L336" i="15"/>
  <c r="R336" i="15" s="1"/>
  <c r="O334" i="18"/>
  <c r="AN343" i="18"/>
  <c r="AN249" i="18"/>
  <c r="AJ246" i="18"/>
  <c r="Y45" i="18"/>
  <c r="AB45" i="18" s="1"/>
  <c r="AI43" i="1"/>
  <c r="F45" i="2" s="1"/>
  <c r="N30" i="18"/>
  <c r="N14" i="18" s="1"/>
  <c r="M25" i="1"/>
  <c r="F195" i="2"/>
  <c r="AI194" i="1"/>
  <c r="AM195" i="1"/>
  <c r="F312" i="2"/>
  <c r="AM332" i="1"/>
  <c r="AI331" i="1"/>
  <c r="AI319" i="1" s="1"/>
  <c r="R63" i="15"/>
  <c r="J79" i="2"/>
  <c r="J72" i="2" s="1"/>
  <c r="H72" i="2"/>
  <c r="L282" i="15"/>
  <c r="AM280" i="1"/>
  <c r="D266" i="2"/>
  <c r="L276" i="15"/>
  <c r="AN283" i="18"/>
  <c r="N341" i="1" l="1"/>
  <c r="D17" i="11" s="1"/>
  <c r="B26" i="12" s="1"/>
  <c r="AC8" i="18"/>
  <c r="AA381" i="18"/>
  <c r="AN143" i="18"/>
  <c r="AM235" i="1"/>
  <c r="AN136" i="18"/>
  <c r="AM218" i="1"/>
  <c r="AN268" i="18"/>
  <c r="D64" i="2"/>
  <c r="AI381" i="18"/>
  <c r="AM168" i="1"/>
  <c r="AM162" i="1" s="1"/>
  <c r="AM151" i="1" s="1"/>
  <c r="N112" i="1"/>
  <c r="D12" i="11" s="1"/>
  <c r="B16" i="12" s="1"/>
  <c r="X265" i="18"/>
  <c r="N58" i="15"/>
  <c r="R58" i="15" s="1"/>
  <c r="AN56" i="18"/>
  <c r="AM331" i="1"/>
  <c r="AM319" i="1" s="1"/>
  <c r="D265" i="2"/>
  <c r="J265" i="2" s="1"/>
  <c r="L277" i="15"/>
  <c r="L250" i="1"/>
  <c r="E25" i="13" s="1"/>
  <c r="E24" i="13" s="1"/>
  <c r="AF36" i="18"/>
  <c r="AF12" i="18" s="1"/>
  <c r="AF10" i="18" s="1"/>
  <c r="AF8" i="18" s="1"/>
  <c r="Q251" i="18"/>
  <c r="AD8" i="18"/>
  <c r="AD380" i="18" s="1"/>
  <c r="T380" i="18"/>
  <c r="AC380" i="18"/>
  <c r="AJ45" i="18"/>
  <c r="N47" i="15" s="1"/>
  <c r="AN149" i="18"/>
  <c r="R150" i="15"/>
  <c r="V12" i="18"/>
  <c r="Z382" i="18"/>
  <c r="L10" i="18"/>
  <c r="L8" i="18" s="1"/>
  <c r="L380" i="18" s="1"/>
  <c r="AI162" i="1"/>
  <c r="AI151" i="1" s="1"/>
  <c r="D25" i="11" s="1"/>
  <c r="C18" i="12" s="1"/>
  <c r="E18" i="12" s="1"/>
  <c r="L291" i="15"/>
  <c r="R291" i="15" s="1"/>
  <c r="AN297" i="18"/>
  <c r="AG8" i="18"/>
  <c r="AG380" i="18" s="1"/>
  <c r="K11" i="1"/>
  <c r="K386" i="1" s="1"/>
  <c r="E18" i="13"/>
  <c r="E17" i="13" s="1"/>
  <c r="K374" i="1"/>
  <c r="L381" i="18" s="1"/>
  <c r="AM19" i="1"/>
  <c r="AI8" i="18"/>
  <c r="AI380" i="18" s="1"/>
  <c r="AI382" i="18" s="1"/>
  <c r="AM125" i="1"/>
  <c r="AI250" i="1"/>
  <c r="D26" i="11" s="1"/>
  <c r="C20" i="12" s="1"/>
  <c r="AA380" i="18"/>
  <c r="AA382" i="18" s="1"/>
  <c r="AH380" i="18"/>
  <c r="AH382" i="18" s="1"/>
  <c r="AM293" i="1"/>
  <c r="AM291" i="1" s="1"/>
  <c r="AM289" i="1" s="1"/>
  <c r="N291" i="1"/>
  <c r="N289" i="1" s="1"/>
  <c r="D16" i="11" s="1"/>
  <c r="B24" i="12" s="1"/>
  <c r="E24" i="12" s="1"/>
  <c r="D278" i="2"/>
  <c r="N157" i="15"/>
  <c r="R157" i="15" s="1"/>
  <c r="AN378" i="18"/>
  <c r="AN374" i="18" s="1"/>
  <c r="R371" i="15"/>
  <c r="D326" i="2"/>
  <c r="D321" i="2" s="1"/>
  <c r="AM70" i="1"/>
  <c r="AN171" i="18"/>
  <c r="AD382" i="18"/>
  <c r="AF380" i="18"/>
  <c r="K12" i="18"/>
  <c r="J15" i="2"/>
  <c r="AN284" i="18"/>
  <c r="AN282" i="18" s="1"/>
  <c r="AN281" i="18"/>
  <c r="F374" i="1"/>
  <c r="F383" i="1" s="1"/>
  <c r="O287" i="18"/>
  <c r="AN287" i="18" s="1"/>
  <c r="R251" i="15"/>
  <c r="L327" i="15"/>
  <c r="AM29" i="1"/>
  <c r="BG15" i="17"/>
  <c r="X9" i="17"/>
  <c r="D116" i="11"/>
  <c r="D119" i="11"/>
  <c r="D111" i="11"/>
  <c r="G280" i="11"/>
  <c r="D14" i="12"/>
  <c r="H37" i="2"/>
  <c r="H86" i="2"/>
  <c r="H85" i="2" s="1"/>
  <c r="AK35" i="1"/>
  <c r="J126" i="2"/>
  <c r="AK112" i="1"/>
  <c r="U383" i="1"/>
  <c r="U385" i="1" s="1"/>
  <c r="V381" i="18"/>
  <c r="S381" i="18"/>
  <c r="F49" i="13"/>
  <c r="F81" i="19"/>
  <c r="F79" i="19" s="1"/>
  <c r="F53" i="19" s="1"/>
  <c r="J304" i="2"/>
  <c r="J301" i="2" s="1"/>
  <c r="F301" i="2"/>
  <c r="W36" i="18"/>
  <c r="W12" i="18" s="1"/>
  <c r="W10" i="18" s="1"/>
  <c r="W8" i="18" s="1"/>
  <c r="W380" i="18" s="1"/>
  <c r="W382" i="18" s="1"/>
  <c r="X46" i="18"/>
  <c r="X36" i="18" s="1"/>
  <c r="J184" i="2"/>
  <c r="J183" i="2" s="1"/>
  <c r="AN353" i="18"/>
  <c r="L346" i="15"/>
  <c r="R346" i="15" s="1"/>
  <c r="AM158" i="1"/>
  <c r="D58" i="2"/>
  <c r="O30" i="18"/>
  <c r="L32" i="15" s="1"/>
  <c r="AE11" i="1"/>
  <c r="AE387" i="1" s="1"/>
  <c r="AE388" i="1" s="1"/>
  <c r="E106" i="13"/>
  <c r="E105" i="13" s="1"/>
  <c r="D25" i="1"/>
  <c r="C25" i="1"/>
  <c r="AJ374" i="18"/>
  <c r="N370" i="15"/>
  <c r="N12" i="18"/>
  <c r="N10" i="18" s="1"/>
  <c r="D151" i="2"/>
  <c r="D287" i="11"/>
  <c r="C28" i="20" s="1"/>
  <c r="C29" i="20" s="1"/>
  <c r="AM50" i="1"/>
  <c r="K88" i="18"/>
  <c r="J48" i="1"/>
  <c r="E11" i="13" s="1"/>
  <c r="E9" i="13" s="1"/>
  <c r="F204" i="2"/>
  <c r="J206" i="2"/>
  <c r="Q11" i="1"/>
  <c r="Q387" i="1" s="1"/>
  <c r="Q390" i="1" s="1"/>
  <c r="E41" i="13"/>
  <c r="E40" i="13" s="1"/>
  <c r="Q374" i="1"/>
  <c r="J169" i="2"/>
  <c r="J168" i="2" s="1"/>
  <c r="F168" i="2"/>
  <c r="F151" i="2" s="1"/>
  <c r="O347" i="18"/>
  <c r="O345" i="18" s="1"/>
  <c r="O321" i="18" s="1"/>
  <c r="AM62" i="1"/>
  <c r="Y383" i="1"/>
  <c r="J282" i="2"/>
  <c r="F276" i="2"/>
  <c r="J137" i="2"/>
  <c r="J135" i="2" s="1"/>
  <c r="D135" i="2"/>
  <c r="AM252" i="1"/>
  <c r="P11" i="1"/>
  <c r="P384" i="1" s="1"/>
  <c r="E34" i="13"/>
  <c r="E33" i="13" s="1"/>
  <c r="J222" i="2"/>
  <c r="J221" i="2" s="1"/>
  <c r="F221" i="2"/>
  <c r="N93" i="15"/>
  <c r="R93" i="15" s="1"/>
  <c r="F89" i="2"/>
  <c r="AJ208" i="18"/>
  <c r="AN208" i="18" s="1"/>
  <c r="AE374" i="1"/>
  <c r="S36" i="18"/>
  <c r="AN258" i="18"/>
  <c r="J217" i="2"/>
  <c r="J215" i="2" s="1"/>
  <c r="F215" i="2"/>
  <c r="R312" i="15"/>
  <c r="L309" i="15"/>
  <c r="R320" i="15"/>
  <c r="X84" i="1"/>
  <c r="X48" i="1" s="1"/>
  <c r="AA85" i="1"/>
  <c r="AA84" i="1" s="1"/>
  <c r="AA48" i="1" s="1"/>
  <c r="E78" i="13" s="1"/>
  <c r="Y88" i="18"/>
  <c r="F123" i="19"/>
  <c r="F120" i="19" s="1"/>
  <c r="AI158" i="1"/>
  <c r="O44" i="18"/>
  <c r="O36" i="18" s="1"/>
  <c r="F119" i="13"/>
  <c r="F295" i="2"/>
  <c r="J296" i="2"/>
  <c r="J295" i="2" s="1"/>
  <c r="J264" i="2"/>
  <c r="L10" i="1"/>
  <c r="L374" i="1" s="1"/>
  <c r="M381" i="18" s="1"/>
  <c r="P374" i="1"/>
  <c r="F226" i="2"/>
  <c r="J227" i="2"/>
  <c r="J226" i="2" s="1"/>
  <c r="F348" i="2"/>
  <c r="H113" i="2"/>
  <c r="H111" i="2" s="1"/>
  <c r="H236" i="2"/>
  <c r="AK25" i="1"/>
  <c r="H27" i="2" s="1"/>
  <c r="AM277" i="1"/>
  <c r="H45" i="2"/>
  <c r="AK41" i="1"/>
  <c r="AM104" i="1"/>
  <c r="J58" i="2"/>
  <c r="R347" i="15"/>
  <c r="AK48" i="1"/>
  <c r="G318" i="11" s="1"/>
  <c r="AM114" i="1"/>
  <c r="J140" i="2"/>
  <c r="AM120" i="1"/>
  <c r="AM286" i="1"/>
  <c r="AM282" i="1" s="1"/>
  <c r="D271" i="2"/>
  <c r="J271" i="2" s="1"/>
  <c r="K383" i="1"/>
  <c r="K385" i="1" s="1"/>
  <c r="K387" i="1" s="1"/>
  <c r="O290" i="18"/>
  <c r="M288" i="18"/>
  <c r="M265" i="18" s="1"/>
  <c r="M251" i="18" s="1"/>
  <c r="E71" i="13"/>
  <c r="E69" i="13" s="1"/>
  <c r="W374" i="1"/>
  <c r="AN47" i="18"/>
  <c r="N49" i="15"/>
  <c r="R49" i="15" s="1"/>
  <c r="AN45" i="18"/>
  <c r="L47" i="15"/>
  <c r="R47" i="15" s="1"/>
  <c r="P256" i="15"/>
  <c r="R256" i="15" s="1"/>
  <c r="AN263" i="18"/>
  <c r="Y36" i="18"/>
  <c r="AB38" i="18"/>
  <c r="D250" i="2"/>
  <c r="J254" i="2"/>
  <c r="R290" i="15"/>
  <c r="AM264" i="1"/>
  <c r="F129" i="19"/>
  <c r="H133" i="19"/>
  <c r="H129" i="19" s="1"/>
  <c r="AI192" i="1"/>
  <c r="D27" i="11" s="1"/>
  <c r="C22" i="12" s="1"/>
  <c r="J91" i="2"/>
  <c r="J89" i="2" s="1"/>
  <c r="H89" i="2"/>
  <c r="J293" i="2"/>
  <c r="J292" i="2" s="1"/>
  <c r="F292" i="2"/>
  <c r="P283" i="15"/>
  <c r="N307" i="15"/>
  <c r="R307" i="15" s="1"/>
  <c r="AN314" i="18"/>
  <c r="AN305" i="18" s="1"/>
  <c r="J251" i="2"/>
  <c r="F250" i="2"/>
  <c r="L40" i="15"/>
  <c r="F194" i="2"/>
  <c r="J195" i="2"/>
  <c r="J121" i="2"/>
  <c r="J119" i="2" s="1"/>
  <c r="F119" i="2"/>
  <c r="AN165" i="18"/>
  <c r="N203" i="15"/>
  <c r="R203" i="15" s="1"/>
  <c r="AN204" i="18"/>
  <c r="R223" i="15"/>
  <c r="L216" i="15"/>
  <c r="L242" i="15"/>
  <c r="O246" i="18"/>
  <c r="AN248" i="18"/>
  <c r="AN246" i="18" s="1"/>
  <c r="Q380" i="18"/>
  <c r="N295" i="15"/>
  <c r="R295" i="15" s="1"/>
  <c r="AN302" i="18"/>
  <c r="F323" i="2"/>
  <c r="J324" i="2"/>
  <c r="J323" i="2" s="1"/>
  <c r="M10" i="1"/>
  <c r="J211" i="2"/>
  <c r="J210" i="2" s="1"/>
  <c r="F210" i="2"/>
  <c r="R171" i="15"/>
  <c r="N168" i="15"/>
  <c r="N282" i="15"/>
  <c r="N281" i="15" s="1"/>
  <c r="AJ288" i="18"/>
  <c r="AJ265" i="18" s="1"/>
  <c r="AN336" i="18"/>
  <c r="AJ334" i="18"/>
  <c r="N329" i="15"/>
  <c r="R262" i="15"/>
  <c r="X251" i="18"/>
  <c r="N275" i="15"/>
  <c r="N187" i="15"/>
  <c r="R33" i="15"/>
  <c r="F15" i="2"/>
  <c r="J129" i="2"/>
  <c r="F124" i="2"/>
  <c r="R302" i="15"/>
  <c r="L298" i="15"/>
  <c r="AN31" i="18"/>
  <c r="J118" i="2"/>
  <c r="F113" i="2"/>
  <c r="L60" i="15"/>
  <c r="AN58" i="18"/>
  <c r="D113" i="2"/>
  <c r="D111" i="2" s="1"/>
  <c r="J117" i="2"/>
  <c r="AN183" i="18"/>
  <c r="F112" i="19"/>
  <c r="H112" i="19" s="1"/>
  <c r="AC381" i="18"/>
  <c r="AC382" i="18" s="1"/>
  <c r="F84" i="13"/>
  <c r="H55" i="19"/>
  <c r="O293" i="18"/>
  <c r="J233" i="2"/>
  <c r="J232" i="2" s="1"/>
  <c r="D232" i="2"/>
  <c r="AL282" i="18"/>
  <c r="P276" i="15"/>
  <c r="P275" i="15" s="1"/>
  <c r="AI42" i="1"/>
  <c r="O14" i="18"/>
  <c r="L367" i="15"/>
  <c r="V10" i="18"/>
  <c r="V8" i="18" s="1"/>
  <c r="V380" i="18" s="1"/>
  <c r="AJ206" i="18"/>
  <c r="N204" i="15" s="1"/>
  <c r="R195" i="18"/>
  <c r="R193" i="18" s="1"/>
  <c r="R8" i="18" s="1"/>
  <c r="R380" i="18" s="1"/>
  <c r="N357" i="15"/>
  <c r="N355" i="15" s="1"/>
  <c r="AJ362" i="18"/>
  <c r="X50" i="18"/>
  <c r="AI28" i="1"/>
  <c r="J270" i="2"/>
  <c r="F268" i="2"/>
  <c r="F260" i="2" s="1"/>
  <c r="R300" i="15"/>
  <c r="R187" i="15"/>
  <c r="L264" i="15"/>
  <c r="R264" i="15" s="1"/>
  <c r="AN271" i="18"/>
  <c r="AN266" i="18" s="1"/>
  <c r="AE381" i="18"/>
  <c r="AE382" i="18" s="1"/>
  <c r="F94" i="13"/>
  <c r="N202" i="18"/>
  <c r="N199" i="18" s="1"/>
  <c r="N200" i="1"/>
  <c r="N197" i="1" s="1"/>
  <c r="F238" i="2"/>
  <c r="J245" i="2"/>
  <c r="J238" i="2" s="1"/>
  <c r="D46" i="2"/>
  <c r="J46" i="2" s="1"/>
  <c r="AM44" i="1"/>
  <c r="N70" i="15"/>
  <c r="R70" i="15" s="1"/>
  <c r="AN68" i="18"/>
  <c r="Y14" i="18"/>
  <c r="AB30" i="18"/>
  <c r="E299" i="13"/>
  <c r="E297" i="13" s="1"/>
  <c r="E246" i="13" s="1"/>
  <c r="AI36" i="1"/>
  <c r="AM36" i="1" s="1"/>
  <c r="D52" i="2"/>
  <c r="J56" i="2"/>
  <c r="J52" i="2" s="1"/>
  <c r="AN23" i="18"/>
  <c r="N25" i="15"/>
  <c r="R25" i="15" s="1"/>
  <c r="AB251" i="18"/>
  <c r="AJ253" i="18"/>
  <c r="L48" i="15"/>
  <c r="X10" i="1"/>
  <c r="D269" i="2"/>
  <c r="F80" i="2"/>
  <c r="J83" i="2"/>
  <c r="J80" i="2" s="1"/>
  <c r="D103" i="2"/>
  <c r="R349" i="15"/>
  <c r="L355" i="15"/>
  <c r="X345" i="18"/>
  <c r="X321" i="18" s="1"/>
  <c r="N218" i="15"/>
  <c r="AN225" i="18"/>
  <c r="AN223" i="18" s="1"/>
  <c r="AJ223" i="18"/>
  <c r="M36" i="18"/>
  <c r="M12" i="18" s="1"/>
  <c r="M10" i="18" s="1"/>
  <c r="M8" i="18" s="1"/>
  <c r="F337" i="2"/>
  <c r="J338" i="2"/>
  <c r="J337" i="2" s="1"/>
  <c r="T382" i="18"/>
  <c r="AM40" i="1"/>
  <c r="D42" i="2"/>
  <c r="J42" i="2" s="1"/>
  <c r="F311" i="2"/>
  <c r="F299" i="2" s="1"/>
  <c r="J312" i="2"/>
  <c r="J311" i="2" s="1"/>
  <c r="J299" i="2" s="1"/>
  <c r="D204" i="2"/>
  <c r="J207" i="2"/>
  <c r="J204" i="2" s="1"/>
  <c r="AK369" i="1"/>
  <c r="AK158" i="1"/>
  <c r="R18" i="15"/>
  <c r="D86" i="7"/>
  <c r="D85" i="7" s="1"/>
  <c r="D84" i="7" s="1"/>
  <c r="N342" i="15"/>
  <c r="AJ347" i="18"/>
  <c r="AN349" i="18"/>
  <c r="N259" i="15"/>
  <c r="R261" i="15"/>
  <c r="O163" i="18"/>
  <c r="X14" i="18"/>
  <c r="F105" i="13"/>
  <c r="AE383" i="1"/>
  <c r="AF381" i="18"/>
  <c r="AF382" i="18" s="1"/>
  <c r="F114" i="19"/>
  <c r="H114" i="19" s="1"/>
  <c r="R311" i="15"/>
  <c r="N309" i="15"/>
  <c r="J107" i="2"/>
  <c r="J103" i="2" s="1"/>
  <c r="F103" i="2"/>
  <c r="N254" i="15"/>
  <c r="R254" i="15" s="1"/>
  <c r="AN261" i="18"/>
  <c r="N282" i="1"/>
  <c r="N250" i="1" s="1"/>
  <c r="D14" i="11" s="1"/>
  <c r="B20" i="12" s="1"/>
  <c r="AJ294" i="18"/>
  <c r="H348" i="2"/>
  <c r="J349" i="2"/>
  <c r="J348" i="2" s="1"/>
  <c r="F112" i="13"/>
  <c r="AG381" i="18"/>
  <c r="AG382" i="18" s="1"/>
  <c r="AI112" i="1"/>
  <c r="D24" i="11" s="1"/>
  <c r="C16" i="12" s="1"/>
  <c r="AM94" i="1"/>
  <c r="AB321" i="18"/>
  <c r="R201" i="15"/>
  <c r="AJ305" i="18"/>
  <c r="AI341" i="1"/>
  <c r="D29" i="11" s="1"/>
  <c r="C26" i="12" s="1"/>
  <c r="E26" i="12" s="1"/>
  <c r="R178" i="15"/>
  <c r="L168" i="15"/>
  <c r="L166" i="15" s="1"/>
  <c r="AN323" i="18"/>
  <c r="J68" i="2"/>
  <c r="J64" i="2" s="1"/>
  <c r="U8" i="18"/>
  <c r="U380" i="18" s="1"/>
  <c r="U382" i="18" s="1"/>
  <c r="AN42" i="18"/>
  <c r="L44" i="15"/>
  <c r="R44" i="15" s="1"/>
  <c r="AM43" i="1"/>
  <c r="D45" i="2"/>
  <c r="F326" i="2"/>
  <c r="J327" i="2"/>
  <c r="J326" i="2" s="1"/>
  <c r="F93" i="2"/>
  <c r="J95" i="2"/>
  <c r="J93" i="2" s="1"/>
  <c r="M205" i="1"/>
  <c r="N207" i="18"/>
  <c r="N206" i="1"/>
  <c r="N333" i="15"/>
  <c r="R333" i="15" s="1"/>
  <c r="AN340" i="18"/>
  <c r="N35" i="1"/>
  <c r="D38" i="2"/>
  <c r="AM344" i="1"/>
  <c r="AM341" i="1" s="1"/>
  <c r="N316" i="15"/>
  <c r="R319" i="15"/>
  <c r="R316" i="15" s="1"/>
  <c r="AI84" i="1"/>
  <c r="AI48" i="1" s="1"/>
  <c r="D23" i="11" s="1"/>
  <c r="C14" i="12" s="1"/>
  <c r="F86" i="2"/>
  <c r="F85" i="2" s="1"/>
  <c r="N41" i="1"/>
  <c r="D43" i="2" s="1"/>
  <c r="D44" i="2"/>
  <c r="AM42" i="1"/>
  <c r="J266" i="2"/>
  <c r="D263" i="2"/>
  <c r="R274" i="15"/>
  <c r="L275" i="15"/>
  <c r="R277" i="15"/>
  <c r="AN294" i="18" l="1"/>
  <c r="L288" i="15"/>
  <c r="N10" i="1"/>
  <c r="D10" i="11" s="1"/>
  <c r="B12" i="12" s="1"/>
  <c r="J374" i="1"/>
  <c r="F274" i="2"/>
  <c r="AN334" i="18"/>
  <c r="AJ46" i="18"/>
  <c r="X12" i="18"/>
  <c r="X10" i="18" s="1"/>
  <c r="X8" i="18" s="1"/>
  <c r="X380" i="18" s="1"/>
  <c r="D276" i="2"/>
  <c r="D274" i="2" s="1"/>
  <c r="J278" i="2"/>
  <c r="J276" i="2" s="1"/>
  <c r="J274" i="2" s="1"/>
  <c r="BG9" i="17"/>
  <c r="AE389" i="1"/>
  <c r="L280" i="15"/>
  <c r="R280" i="15" s="1"/>
  <c r="D103" i="11"/>
  <c r="D102" i="11" s="1"/>
  <c r="J229" i="11" s="1"/>
  <c r="J227" i="11" s="1"/>
  <c r="K226" i="11" s="1"/>
  <c r="V382" i="18"/>
  <c r="M380" i="18"/>
  <c r="L340" i="15"/>
  <c r="L338" i="15" s="1"/>
  <c r="L314" i="15" s="1"/>
  <c r="R276" i="15"/>
  <c r="R275" i="15" s="1"/>
  <c r="L286" i="15"/>
  <c r="N166" i="15"/>
  <c r="R309" i="15"/>
  <c r="BG8" i="17"/>
  <c r="G327" i="11"/>
  <c r="H50" i="2"/>
  <c r="J124" i="2"/>
  <c r="J387" i="1"/>
  <c r="J388" i="1" s="1"/>
  <c r="J263" i="2"/>
  <c r="S12" i="18"/>
  <c r="S10" i="18" s="1"/>
  <c r="S8" i="18" s="1"/>
  <c r="S380" i="18" s="1"/>
  <c r="S382" i="18" s="1"/>
  <c r="P38" i="15"/>
  <c r="P14" i="15" s="1"/>
  <c r="P12" i="15" s="1"/>
  <c r="P10" i="15" s="1"/>
  <c r="O88" i="18"/>
  <c r="K50" i="18"/>
  <c r="K10" i="18" s="1"/>
  <c r="K8" i="18" s="1"/>
  <c r="K380" i="18" s="1"/>
  <c r="J151" i="2"/>
  <c r="F50" i="2"/>
  <c r="D268" i="2"/>
  <c r="D260" i="2" s="1"/>
  <c r="D236" i="2" s="1"/>
  <c r="R370" i="15"/>
  <c r="R367" i="15" s="1"/>
  <c r="N367" i="15"/>
  <c r="AN163" i="18"/>
  <c r="AB88" i="18"/>
  <c r="Y50" i="18"/>
  <c r="F347" i="2"/>
  <c r="F158" i="2"/>
  <c r="AN347" i="18"/>
  <c r="AN345" i="18" s="1"/>
  <c r="AN321" i="18" s="1"/>
  <c r="L46" i="15"/>
  <c r="R46" i="15" s="1"/>
  <c r="N298" i="15"/>
  <c r="R381" i="18"/>
  <c r="R382" i="18" s="1"/>
  <c r="F40" i="13"/>
  <c r="G40" i="13" s="1"/>
  <c r="Q383" i="1"/>
  <c r="Q391" i="1" s="1"/>
  <c r="C10" i="1"/>
  <c r="D10" i="1"/>
  <c r="Y12" i="18"/>
  <c r="F192" i="2"/>
  <c r="P383" i="1"/>
  <c r="P385" i="1" s="1"/>
  <c r="Q381" i="18"/>
  <c r="Q382" i="18" s="1"/>
  <c r="F33" i="13"/>
  <c r="G33" i="13" s="1"/>
  <c r="F111" i="19"/>
  <c r="H111" i="19" s="1"/>
  <c r="H109" i="19" s="1"/>
  <c r="AN44" i="18"/>
  <c r="F111" i="2"/>
  <c r="N84" i="1"/>
  <c r="N48" i="1" s="1"/>
  <c r="D11" i="11" s="1"/>
  <c r="B14" i="12" s="1"/>
  <c r="E14" i="12" s="1"/>
  <c r="AM85" i="1"/>
  <c r="AM84" i="1" s="1"/>
  <c r="D86" i="2"/>
  <c r="J45" i="2"/>
  <c r="H43" i="2"/>
  <c r="H12" i="2" s="1"/>
  <c r="AK10" i="1"/>
  <c r="AK374" i="1" s="1"/>
  <c r="AM35" i="1"/>
  <c r="R298" i="15"/>
  <c r="AM41" i="1"/>
  <c r="E16" i="12"/>
  <c r="AM112" i="1"/>
  <c r="AM250" i="1"/>
  <c r="L283" i="15"/>
  <c r="L281" i="15" s="1"/>
  <c r="O288" i="18"/>
  <c r="O265" i="18" s="1"/>
  <c r="O251" i="18" s="1"/>
  <c r="AN290" i="18"/>
  <c r="AA10" i="1"/>
  <c r="R60" i="15"/>
  <c r="R288" i="15"/>
  <c r="P282" i="15"/>
  <c r="P281" i="15" s="1"/>
  <c r="P258" i="15" s="1"/>
  <c r="AL288" i="18"/>
  <c r="AL265" i="18" s="1"/>
  <c r="AN289" i="18"/>
  <c r="R218" i="15"/>
  <c r="R216" i="15" s="1"/>
  <c r="N216" i="15"/>
  <c r="F236" i="2"/>
  <c r="F30" i="2"/>
  <c r="J30" i="2" s="1"/>
  <c r="J27" i="2" s="1"/>
  <c r="AI25" i="1"/>
  <c r="AM28" i="1"/>
  <c r="AM25" i="1" s="1"/>
  <c r="R168" i="15"/>
  <c r="R166" i="15" s="1"/>
  <c r="AJ195" i="18"/>
  <c r="AJ193" i="18" s="1"/>
  <c r="N288" i="15"/>
  <c r="AN293" i="18"/>
  <c r="AM200" i="1"/>
  <c r="J250" i="2"/>
  <c r="AI41" i="1"/>
  <c r="F43" i="2" s="1"/>
  <c r="F44" i="2"/>
  <c r="J44" i="2" s="1"/>
  <c r="R357" i="15"/>
  <c r="R355" i="15" s="1"/>
  <c r="M194" i="1"/>
  <c r="M192" i="1" s="1"/>
  <c r="E28" i="13" s="1"/>
  <c r="E27" i="13" s="1"/>
  <c r="E30" i="13" s="1"/>
  <c r="J347" i="2"/>
  <c r="J158" i="2"/>
  <c r="F38" i="2"/>
  <c r="F37" i="2" s="1"/>
  <c r="AI35" i="1"/>
  <c r="AB36" i="18"/>
  <c r="AJ38" i="18"/>
  <c r="O202" i="18"/>
  <c r="O199" i="18" s="1"/>
  <c r="AN199" i="18" s="1"/>
  <c r="D37" i="2"/>
  <c r="D12" i="2" s="1"/>
  <c r="H347" i="2"/>
  <c r="H158" i="2"/>
  <c r="J321" i="2"/>
  <c r="AJ293" i="18"/>
  <c r="AJ251" i="18" s="1"/>
  <c r="X11" i="1"/>
  <c r="X384" i="1" s="1"/>
  <c r="X374" i="1"/>
  <c r="R259" i="15"/>
  <c r="F321" i="2"/>
  <c r="X381" i="18"/>
  <c r="F140" i="19"/>
  <c r="F69" i="13"/>
  <c r="L16" i="15"/>
  <c r="L239" i="15"/>
  <c r="R242" i="15"/>
  <c r="R239" i="15" s="1"/>
  <c r="N258" i="15"/>
  <c r="N246" i="15"/>
  <c r="L259" i="15"/>
  <c r="N198" i="15"/>
  <c r="J269" i="2"/>
  <c r="J268" i="2" s="1"/>
  <c r="J260" i="2" s="1"/>
  <c r="AJ345" i="18"/>
  <c r="AJ321" i="18" s="1"/>
  <c r="AJ30" i="18"/>
  <c r="AB14" i="18"/>
  <c r="R329" i="15"/>
  <c r="R327" i="15" s="1"/>
  <c r="N327" i="15"/>
  <c r="O207" i="18"/>
  <c r="N206" i="18"/>
  <c r="AM206" i="1"/>
  <c r="N205" i="1"/>
  <c r="R342" i="15"/>
  <c r="R340" i="15" s="1"/>
  <c r="N340" i="15"/>
  <c r="N338" i="15" s="1"/>
  <c r="O12" i="18"/>
  <c r="J113" i="2"/>
  <c r="D12" i="12" l="1"/>
  <c r="E192" i="13"/>
  <c r="E191" i="13" s="1"/>
  <c r="E190" i="13" s="1"/>
  <c r="N197" i="15"/>
  <c r="R338" i="15"/>
  <c r="N48" i="15"/>
  <c r="R48" i="15" s="1"/>
  <c r="AN46" i="18"/>
  <c r="AM48" i="1"/>
  <c r="F109" i="19"/>
  <c r="F51" i="19" s="1"/>
  <c r="Y10" i="18"/>
  <c r="Y8" i="18" s="1"/>
  <c r="Y380" i="18" s="1"/>
  <c r="N286" i="15"/>
  <c r="N244" i="15" s="1"/>
  <c r="N314" i="15"/>
  <c r="L258" i="15"/>
  <c r="L244" i="15" s="1"/>
  <c r="D101" i="11"/>
  <c r="G81" i="19" s="1"/>
  <c r="H81" i="19" s="1"/>
  <c r="AL257" i="18"/>
  <c r="J111" i="2"/>
  <c r="R283" i="15"/>
  <c r="D379" i="1"/>
  <c r="D381" i="1" s="1"/>
  <c r="D374" i="1"/>
  <c r="C379" i="1"/>
  <c r="C381" i="1" s="1"/>
  <c r="C374" i="1"/>
  <c r="C383" i="1" s="1"/>
  <c r="X382" i="18"/>
  <c r="J86" i="2"/>
  <c r="J85" i="2" s="1"/>
  <c r="J50" i="2" s="1"/>
  <c r="D85" i="2"/>
  <c r="D50" i="2" s="1"/>
  <c r="R314" i="15"/>
  <c r="AN288" i="18"/>
  <c r="AN265" i="18" s="1"/>
  <c r="AB50" i="18"/>
  <c r="AJ88" i="18"/>
  <c r="L89" i="15"/>
  <c r="L52" i="15" s="1"/>
  <c r="O50" i="18"/>
  <c r="O10" i="18" s="1"/>
  <c r="AB12" i="18"/>
  <c r="J43" i="2"/>
  <c r="L38" i="15"/>
  <c r="L14" i="15" s="1"/>
  <c r="J236" i="2"/>
  <c r="R286" i="15"/>
  <c r="AM10" i="1"/>
  <c r="N32" i="15"/>
  <c r="AN30" i="18"/>
  <c r="AN14" i="18" s="1"/>
  <c r="AJ14" i="18"/>
  <c r="H353" i="2"/>
  <c r="H9" i="2"/>
  <c r="J38" i="2"/>
  <c r="J37" i="2" s="1"/>
  <c r="AM205" i="1"/>
  <c r="D198" i="2"/>
  <c r="J198" i="2" s="1"/>
  <c r="N195" i="18"/>
  <c r="N193" i="18" s="1"/>
  <c r="N8" i="18" s="1"/>
  <c r="N380" i="18" s="1"/>
  <c r="F27" i="2"/>
  <c r="F12" i="2" s="1"/>
  <c r="AI10" i="1"/>
  <c r="D22" i="11" s="1"/>
  <c r="R282" i="15"/>
  <c r="H140" i="19"/>
  <c r="H137" i="19" s="1"/>
  <c r="F137" i="19"/>
  <c r="AN202" i="18"/>
  <c r="E77" i="13"/>
  <c r="E76" i="13" s="1"/>
  <c r="E130" i="13" s="1"/>
  <c r="AA374" i="1"/>
  <c r="AJ36" i="18"/>
  <c r="N40" i="15"/>
  <c r="AN38" i="18"/>
  <c r="AN36" i="18" s="1"/>
  <c r="AN207" i="18"/>
  <c r="O206" i="18"/>
  <c r="Y381" i="18"/>
  <c r="X383" i="1"/>
  <c r="X385" i="1" s="1"/>
  <c r="M374" i="1"/>
  <c r="AM197" i="1"/>
  <c r="AM194" i="1" s="1"/>
  <c r="D196" i="2"/>
  <c r="N194" i="1"/>
  <c r="N192" i="1" s="1"/>
  <c r="D15" i="11" s="1"/>
  <c r="R281" i="15" l="1"/>
  <c r="R258" i="15" s="1"/>
  <c r="D383" i="1"/>
  <c r="D385" i="1" s="1"/>
  <c r="C17" i="20"/>
  <c r="C18" i="20" s="1"/>
  <c r="Y382" i="18"/>
  <c r="L12" i="15"/>
  <c r="AN257" i="18"/>
  <c r="AN256" i="18" s="1"/>
  <c r="AL256" i="18"/>
  <c r="P250" i="15"/>
  <c r="J12" i="2"/>
  <c r="AJ50" i="18"/>
  <c r="N89" i="15"/>
  <c r="AB10" i="18"/>
  <c r="AB8" i="18" s="1"/>
  <c r="AB380" i="18" s="1"/>
  <c r="AJ380" i="18" s="1"/>
  <c r="N375" i="15" s="1"/>
  <c r="AN88" i="18"/>
  <c r="AN50" i="18" s="1"/>
  <c r="AN12" i="18"/>
  <c r="G79" i="19"/>
  <c r="G53" i="19" s="1"/>
  <c r="G51" i="19" s="1"/>
  <c r="N38" i="15"/>
  <c r="R40" i="15"/>
  <c r="R38" i="15" s="1"/>
  <c r="B22" i="12"/>
  <c r="D9" i="11"/>
  <c r="L202" i="15"/>
  <c r="O195" i="18"/>
  <c r="O193" i="18" s="1"/>
  <c r="O8" i="18" s="1"/>
  <c r="O380" i="18" s="1"/>
  <c r="F180" i="19"/>
  <c r="AB381" i="18"/>
  <c r="F76" i="13"/>
  <c r="AI374" i="1"/>
  <c r="AI383" i="1" s="1"/>
  <c r="J196" i="2"/>
  <c r="J194" i="2" s="1"/>
  <c r="J192" i="2" s="1"/>
  <c r="D194" i="2"/>
  <c r="D192" i="2" s="1"/>
  <c r="AM192" i="1"/>
  <c r="N381" i="18"/>
  <c r="N374" i="1"/>
  <c r="N383" i="1" s="1"/>
  <c r="AJ12" i="18"/>
  <c r="N16" i="15"/>
  <c r="N14" i="15" s="1"/>
  <c r="R32" i="15"/>
  <c r="R16" i="15" s="1"/>
  <c r="L204" i="15"/>
  <c r="AN206" i="18"/>
  <c r="D21" i="11"/>
  <c r="C12" i="12"/>
  <c r="F353" i="2"/>
  <c r="F9" i="2"/>
  <c r="AJ10" i="18" l="1"/>
  <c r="AJ8" i="18" s="1"/>
  <c r="R14" i="15"/>
  <c r="R250" i="15"/>
  <c r="R249" i="15" s="1"/>
  <c r="P249" i="15"/>
  <c r="J353" i="2"/>
  <c r="E102" i="2" s="1"/>
  <c r="AM374" i="1"/>
  <c r="AN10" i="18"/>
  <c r="R89" i="15"/>
  <c r="N52" i="15"/>
  <c r="N12" i="15" s="1"/>
  <c r="AB382" i="18"/>
  <c r="H79" i="19"/>
  <c r="H53" i="19" s="1"/>
  <c r="H51" i="19" s="1"/>
  <c r="J9" i="2"/>
  <c r="G254" i="2"/>
  <c r="E223" i="2"/>
  <c r="E317" i="2"/>
  <c r="G269" i="2"/>
  <c r="AJ381" i="18"/>
  <c r="AJ382" i="18" s="1"/>
  <c r="G21" i="11"/>
  <c r="G22" i="11" s="1"/>
  <c r="F354" i="2"/>
  <c r="F355" i="2" s="1"/>
  <c r="F130" i="13"/>
  <c r="G130" i="13" s="1"/>
  <c r="C10" i="12"/>
  <c r="E12" i="12"/>
  <c r="F165" i="19"/>
  <c r="F118" i="19" s="1"/>
  <c r="F8" i="19" s="1"/>
  <c r="H180" i="19"/>
  <c r="H165" i="19" s="1"/>
  <c r="R204" i="15"/>
  <c r="L375" i="15"/>
  <c r="AN195" i="18"/>
  <c r="AN193" i="18" s="1"/>
  <c r="R202" i="15"/>
  <c r="L198" i="15"/>
  <c r="L197" i="15" s="1"/>
  <c r="L10" i="15" s="1"/>
  <c r="L374" i="15" s="1"/>
  <c r="E22" i="12"/>
  <c r="B10" i="12"/>
  <c r="G9" i="11"/>
  <c r="G10" i="11" s="1"/>
  <c r="E127" i="19"/>
  <c r="O381" i="18"/>
  <c r="O382" i="18" s="1"/>
  <c r="F30" i="13"/>
  <c r="D354" i="2"/>
  <c r="D353" i="2"/>
  <c r="D9" i="2"/>
  <c r="R375" i="15" l="1"/>
  <c r="AM385" i="1"/>
  <c r="E255" i="2"/>
  <c r="I291" i="2"/>
  <c r="E31" i="2"/>
  <c r="G229" i="2"/>
  <c r="I133" i="2"/>
  <c r="E71" i="2"/>
  <c r="G125" i="2"/>
  <c r="E345" i="2"/>
  <c r="I280" i="2"/>
  <c r="E331" i="2"/>
  <c r="E289" i="2"/>
  <c r="I69" i="2"/>
  <c r="E350" i="2"/>
  <c r="G330" i="2"/>
  <c r="G216" i="2"/>
  <c r="I88" i="2"/>
  <c r="K88" i="2" s="1"/>
  <c r="I314" i="2"/>
  <c r="G53" i="2"/>
  <c r="AN8" i="18"/>
  <c r="G26" i="2"/>
  <c r="G166" i="2"/>
  <c r="G308" i="2"/>
  <c r="E198" i="2"/>
  <c r="E47" i="2"/>
  <c r="G31" i="2"/>
  <c r="E258" i="2"/>
  <c r="G114" i="2"/>
  <c r="I28" i="2"/>
  <c r="I99" i="2"/>
  <c r="E240" i="2"/>
  <c r="E34" i="2"/>
  <c r="I217" i="2"/>
  <c r="G333" i="2"/>
  <c r="E100" i="2"/>
  <c r="G241" i="2"/>
  <c r="E213" i="2"/>
  <c r="E129" i="2"/>
  <c r="E211" i="2"/>
  <c r="I205" i="2"/>
  <c r="E219" i="2"/>
  <c r="E117" i="2"/>
  <c r="G138" i="2"/>
  <c r="I189" i="2"/>
  <c r="E230" i="2"/>
  <c r="I167" i="2"/>
  <c r="G329" i="2"/>
  <c r="I86" i="2"/>
  <c r="I195" i="2"/>
  <c r="G243" i="2"/>
  <c r="E307" i="2"/>
  <c r="I102" i="2"/>
  <c r="G345" i="2"/>
  <c r="E308" i="2"/>
  <c r="I41" i="2"/>
  <c r="I198" i="2"/>
  <c r="E261" i="2"/>
  <c r="E185" i="2"/>
  <c r="E84" i="2"/>
  <c r="G56" i="2"/>
  <c r="E91" i="2"/>
  <c r="E105" i="2"/>
  <c r="I59" i="2"/>
  <c r="I201" i="2"/>
  <c r="I328" i="2"/>
  <c r="G155" i="2"/>
  <c r="G198" i="2"/>
  <c r="G120" i="2"/>
  <c r="I254" i="2"/>
  <c r="G144" i="2"/>
  <c r="I44" i="2"/>
  <c r="E53" i="2"/>
  <c r="E79" i="2"/>
  <c r="I170" i="2"/>
  <c r="I304" i="2"/>
  <c r="I81" i="2"/>
  <c r="G218" i="2"/>
  <c r="G252" i="2"/>
  <c r="I218" i="2"/>
  <c r="I106" i="2"/>
  <c r="G137" i="2"/>
  <c r="G350" i="2"/>
  <c r="E279" i="2"/>
  <c r="E35" i="2"/>
  <c r="I350" i="2"/>
  <c r="E22" i="2"/>
  <c r="E280" i="2"/>
  <c r="I225" i="2"/>
  <c r="I345" i="2"/>
  <c r="E169" i="2"/>
  <c r="G169" i="2"/>
  <c r="G189" i="2"/>
  <c r="E90" i="2"/>
  <c r="I173" i="2"/>
  <c r="E54" i="2"/>
  <c r="I116" i="2"/>
  <c r="G98" i="2"/>
  <c r="E325" i="2"/>
  <c r="I42" i="2"/>
  <c r="E41" i="2"/>
  <c r="I148" i="2"/>
  <c r="I115" i="2"/>
  <c r="I353" i="2"/>
  <c r="G344" i="2"/>
  <c r="G34" i="2"/>
  <c r="G291" i="2"/>
  <c r="I26" i="2"/>
  <c r="G173" i="2"/>
  <c r="G197" i="2"/>
  <c r="G288" i="2"/>
  <c r="G17" i="2"/>
  <c r="E293" i="2"/>
  <c r="E292" i="2" s="1"/>
  <c r="I206" i="2"/>
  <c r="G286" i="2"/>
  <c r="G285" i="2" s="1"/>
  <c r="E73" i="2"/>
  <c r="I333" i="2"/>
  <c r="I335" i="2"/>
  <c r="I306" i="2"/>
  <c r="I227" i="2"/>
  <c r="I226" i="2" s="1"/>
  <c r="E18" i="2"/>
  <c r="I105" i="2"/>
  <c r="E154" i="2"/>
  <c r="I252" i="2"/>
  <c r="E82" i="2"/>
  <c r="I255" i="2"/>
  <c r="I18" i="2"/>
  <c r="G154" i="2"/>
  <c r="G258" i="2"/>
  <c r="G196" i="2"/>
  <c r="G290" i="2"/>
  <c r="I47" i="2"/>
  <c r="I109" i="2"/>
  <c r="G126" i="2"/>
  <c r="G84" i="2"/>
  <c r="E98" i="2"/>
  <c r="E42" i="2"/>
  <c r="G270" i="2"/>
  <c r="G59" i="2"/>
  <c r="E319" i="2"/>
  <c r="E190" i="2"/>
  <c r="G40" i="2"/>
  <c r="E134" i="2"/>
  <c r="E283" i="2"/>
  <c r="I63" i="2"/>
  <c r="E225" i="2"/>
  <c r="G118" i="2"/>
  <c r="E177" i="2"/>
  <c r="E86" i="2"/>
  <c r="E85" i="2" s="1"/>
  <c r="I187" i="2"/>
  <c r="I186" i="2" s="1"/>
  <c r="I55" i="2"/>
  <c r="E244" i="2"/>
  <c r="I146" i="2"/>
  <c r="J355" i="2"/>
  <c r="I216" i="2"/>
  <c r="E335" i="2"/>
  <c r="I308" i="2"/>
  <c r="E229" i="2"/>
  <c r="E153" i="2"/>
  <c r="E216" i="2"/>
  <c r="G178" i="2"/>
  <c r="G30" i="2"/>
  <c r="I202" i="2"/>
  <c r="G340" i="2"/>
  <c r="E243" i="2"/>
  <c r="I97" i="2"/>
  <c r="I130" i="2"/>
  <c r="I138" i="2"/>
  <c r="E114" i="2"/>
  <c r="I155" i="2"/>
  <c r="G83" i="2"/>
  <c r="I266" i="2"/>
  <c r="I17" i="2"/>
  <c r="G115" i="2"/>
  <c r="I243" i="2"/>
  <c r="G82" i="2"/>
  <c r="G184" i="2"/>
  <c r="E59" i="2"/>
  <c r="E130" i="2"/>
  <c r="E125" i="2"/>
  <c r="I90" i="2"/>
  <c r="E107" i="2"/>
  <c r="G240" i="2"/>
  <c r="I303" i="2"/>
  <c r="I200" i="2"/>
  <c r="E137" i="2"/>
  <c r="E212" i="2"/>
  <c r="E291" i="2"/>
  <c r="E271" i="2"/>
  <c r="I324" i="2"/>
  <c r="G319" i="2"/>
  <c r="E24" i="2"/>
  <c r="I196" i="2"/>
  <c r="E30" i="2"/>
  <c r="E304" i="2"/>
  <c r="G105" i="2"/>
  <c r="G117" i="2"/>
  <c r="E303" i="2"/>
  <c r="G142" i="2"/>
  <c r="E278" i="2"/>
  <c r="G61" i="2"/>
  <c r="G303" i="2"/>
  <c r="G315" i="2"/>
  <c r="G39" i="2"/>
  <c r="I143" i="2"/>
  <c r="E180" i="2"/>
  <c r="E179" i="2" s="1"/>
  <c r="G289" i="2"/>
  <c r="E241" i="2"/>
  <c r="G99" i="2"/>
  <c r="I222" i="2"/>
  <c r="I141" i="2"/>
  <c r="E196" i="2"/>
  <c r="E106" i="2"/>
  <c r="E25" i="2"/>
  <c r="E282" i="2"/>
  <c r="E138" i="2"/>
  <c r="I22" i="2"/>
  <c r="G316" i="2"/>
  <c r="I309" i="2"/>
  <c r="I175" i="2"/>
  <c r="I84" i="2"/>
  <c r="E266" i="2"/>
  <c r="E222" i="2"/>
  <c r="G309" i="2"/>
  <c r="G205" i="2"/>
  <c r="G187" i="2"/>
  <c r="G186" i="2" s="1"/>
  <c r="E142" i="2"/>
  <c r="G145" i="2"/>
  <c r="I126" i="2"/>
  <c r="E83" i="2"/>
  <c r="G102" i="2"/>
  <c r="K102" i="2" s="1"/>
  <c r="E40" i="2"/>
  <c r="G255" i="2"/>
  <c r="E313" i="2"/>
  <c r="G90" i="2"/>
  <c r="G141" i="2"/>
  <c r="G133" i="2"/>
  <c r="E155" i="2"/>
  <c r="I327" i="2"/>
  <c r="I108" i="2"/>
  <c r="G109" i="2"/>
  <c r="I100" i="2"/>
  <c r="E344" i="2"/>
  <c r="E189" i="2"/>
  <c r="G22" i="2"/>
  <c r="G353" i="2"/>
  <c r="E136" i="2"/>
  <c r="E277" i="2"/>
  <c r="E75" i="2"/>
  <c r="G66" i="2"/>
  <c r="E19" i="2"/>
  <c r="I213" i="2"/>
  <c r="I129" i="2"/>
  <c r="E245" i="2"/>
  <c r="E133" i="2"/>
  <c r="E187" i="2"/>
  <c r="E186" i="2" s="1"/>
  <c r="G81" i="2"/>
  <c r="G185" i="2"/>
  <c r="I184" i="2"/>
  <c r="E126" i="2"/>
  <c r="G23" i="2"/>
  <c r="I39" i="2"/>
  <c r="G180" i="2"/>
  <c r="G179" i="2" s="1"/>
  <c r="I197" i="2"/>
  <c r="G156" i="2"/>
  <c r="I94" i="2"/>
  <c r="G121" i="2"/>
  <c r="E288" i="2"/>
  <c r="E270" i="2"/>
  <c r="I78" i="2"/>
  <c r="G96" i="2"/>
  <c r="E128" i="2"/>
  <c r="I316" i="2"/>
  <c r="I114" i="2"/>
  <c r="I74" i="2"/>
  <c r="E316" i="2"/>
  <c r="E55" i="2"/>
  <c r="I334" i="2"/>
  <c r="I24" i="2"/>
  <c r="G79" i="2"/>
  <c r="I247" i="2"/>
  <c r="E20" i="2"/>
  <c r="E233" i="2"/>
  <c r="G174" i="2"/>
  <c r="I178" i="2"/>
  <c r="G339" i="2"/>
  <c r="G74" i="2"/>
  <c r="I203" i="2"/>
  <c r="I307" i="2"/>
  <c r="E156" i="2"/>
  <c r="G195" i="2"/>
  <c r="G147" i="2"/>
  <c r="I61" i="2"/>
  <c r="G202" i="2"/>
  <c r="E172" i="2"/>
  <c r="E254" i="2"/>
  <c r="E63" i="2"/>
  <c r="E329" i="2"/>
  <c r="I253" i="2"/>
  <c r="G233" i="2"/>
  <c r="G106" i="2"/>
  <c r="I241" i="2"/>
  <c r="I62" i="2"/>
  <c r="G95" i="2"/>
  <c r="I31" i="2"/>
  <c r="G170" i="2"/>
  <c r="G271" i="2"/>
  <c r="I127" i="2"/>
  <c r="E26" i="2"/>
  <c r="E207" i="2"/>
  <c r="I147" i="2"/>
  <c r="G21" i="2"/>
  <c r="G122" i="2"/>
  <c r="I98" i="2"/>
  <c r="G313" i="2"/>
  <c r="G307" i="2"/>
  <c r="E60" i="2"/>
  <c r="G264" i="2"/>
  <c r="G277" i="2"/>
  <c r="G318" i="2"/>
  <c r="E166" i="2"/>
  <c r="G253" i="2"/>
  <c r="E57" i="2"/>
  <c r="I282" i="2"/>
  <c r="G48" i="2"/>
  <c r="G97" i="2"/>
  <c r="I190" i="2"/>
  <c r="E199" i="2"/>
  <c r="G130" i="2"/>
  <c r="G20" i="2"/>
  <c r="I104" i="2"/>
  <c r="I185" i="2"/>
  <c r="E123" i="2"/>
  <c r="I171" i="2"/>
  <c r="I318" i="2"/>
  <c r="G46" i="2"/>
  <c r="E29" i="2"/>
  <c r="G247" i="2"/>
  <c r="G213" i="2"/>
  <c r="E131" i="2"/>
  <c r="I331" i="2"/>
  <c r="G94" i="2"/>
  <c r="I32" i="2"/>
  <c r="G54" i="2"/>
  <c r="I211" i="2"/>
  <c r="G86" i="2"/>
  <c r="G85" i="2" s="1"/>
  <c r="I270" i="2"/>
  <c r="G328" i="2"/>
  <c r="E141" i="2"/>
  <c r="I338" i="2"/>
  <c r="G73" i="2"/>
  <c r="G306" i="2"/>
  <c r="I48" i="2"/>
  <c r="G57" i="2"/>
  <c r="E201" i="2"/>
  <c r="G143" i="2"/>
  <c r="G334" i="2"/>
  <c r="G335" i="2"/>
  <c r="G27" i="2"/>
  <c r="I136" i="2"/>
  <c r="G314" i="2"/>
  <c r="G62" i="2"/>
  <c r="I208" i="2"/>
  <c r="I246" i="2"/>
  <c r="E302" i="2"/>
  <c r="E145" i="2"/>
  <c r="I92" i="2"/>
  <c r="E171" i="2"/>
  <c r="I156" i="2"/>
  <c r="G223" i="2"/>
  <c r="I224" i="2"/>
  <c r="I279" i="2"/>
  <c r="E217" i="2"/>
  <c r="I101" i="2"/>
  <c r="I251" i="2"/>
  <c r="I317" i="2"/>
  <c r="G222" i="2"/>
  <c r="G246" i="2"/>
  <c r="G148" i="2"/>
  <c r="G139" i="2"/>
  <c r="G134" i="2"/>
  <c r="I45" i="2"/>
  <c r="I20" i="2"/>
  <c r="E349" i="2"/>
  <c r="I75" i="2"/>
  <c r="G18" i="2"/>
  <c r="E205" i="2"/>
  <c r="I70" i="2"/>
  <c r="I134" i="2"/>
  <c r="I305" i="2"/>
  <c r="E234" i="2"/>
  <c r="I286" i="2"/>
  <c r="I285" i="2" s="1"/>
  <c r="I35" i="2"/>
  <c r="E81" i="2"/>
  <c r="G206" i="2"/>
  <c r="I121" i="2"/>
  <c r="I344" i="2"/>
  <c r="G131" i="2"/>
  <c r="E178" i="2"/>
  <c r="E62" i="2"/>
  <c r="G153" i="2"/>
  <c r="E265" i="2"/>
  <c r="I120" i="2"/>
  <c r="E324" i="2"/>
  <c r="E56" i="2"/>
  <c r="I122" i="2"/>
  <c r="G327" i="2"/>
  <c r="G104" i="2"/>
  <c r="G19" i="2"/>
  <c r="G107" i="2"/>
  <c r="I76" i="2"/>
  <c r="E214" i="2"/>
  <c r="E330" i="2"/>
  <c r="E66" i="2"/>
  <c r="E146" i="2"/>
  <c r="G207" i="2"/>
  <c r="I23" i="2"/>
  <c r="E256" i="2"/>
  <c r="E242" i="2"/>
  <c r="I261" i="2"/>
  <c r="I65" i="2"/>
  <c r="I91" i="2"/>
  <c r="G127" i="2"/>
  <c r="E48" i="2"/>
  <c r="G129" i="2"/>
  <c r="I180" i="2"/>
  <c r="I179" i="2" s="1"/>
  <c r="G296" i="2"/>
  <c r="E99" i="2"/>
  <c r="I302" i="2"/>
  <c r="I325" i="2"/>
  <c r="I323" i="2" s="1"/>
  <c r="I60" i="2"/>
  <c r="E92" i="2"/>
  <c r="I229" i="2"/>
  <c r="I125" i="2"/>
  <c r="G128" i="2"/>
  <c r="I68" i="2"/>
  <c r="E44" i="2"/>
  <c r="E78" i="2"/>
  <c r="G212" i="2"/>
  <c r="G47" i="2"/>
  <c r="G190" i="2"/>
  <c r="E247" i="2"/>
  <c r="E340" i="2"/>
  <c r="I312" i="2"/>
  <c r="I341" i="2"/>
  <c r="G136" i="2"/>
  <c r="I166" i="2"/>
  <c r="I165" i="2" s="1"/>
  <c r="E39" i="2"/>
  <c r="E67" i="2"/>
  <c r="G341" i="2"/>
  <c r="I289" i="2"/>
  <c r="G45" i="2"/>
  <c r="G167" i="2"/>
  <c r="G325" i="2"/>
  <c r="E96" i="2"/>
  <c r="I131" i="2"/>
  <c r="E94" i="2"/>
  <c r="I258" i="2"/>
  <c r="G25" i="2"/>
  <c r="I245" i="2"/>
  <c r="E69" i="2"/>
  <c r="E108" i="2"/>
  <c r="I73" i="2"/>
  <c r="E184" i="2"/>
  <c r="G234" i="2"/>
  <c r="G116" i="2"/>
  <c r="E167" i="2"/>
  <c r="G302" i="2"/>
  <c r="E195" i="2"/>
  <c r="I313" i="2"/>
  <c r="I160" i="2"/>
  <c r="I159" i="2" s="1"/>
  <c r="G70" i="2"/>
  <c r="I242" i="2"/>
  <c r="G67" i="2"/>
  <c r="G92" i="2"/>
  <c r="I16" i="2"/>
  <c r="G220" i="2"/>
  <c r="I177" i="2"/>
  <c r="E296" i="2"/>
  <c r="E224" i="2"/>
  <c r="G29" i="2"/>
  <c r="G69" i="2"/>
  <c r="I87" i="2"/>
  <c r="K87" i="2" s="1"/>
  <c r="I145" i="2"/>
  <c r="G77" i="2"/>
  <c r="E95" i="2"/>
  <c r="E68" i="2"/>
  <c r="I319" i="2"/>
  <c r="G63" i="2"/>
  <c r="E333" i="2"/>
  <c r="E218" i="2"/>
  <c r="G24" i="2"/>
  <c r="G16" i="2"/>
  <c r="E305" i="2"/>
  <c r="G200" i="2"/>
  <c r="E206" i="2"/>
  <c r="E257" i="2"/>
  <c r="E174" i="2"/>
  <c r="E38" i="2"/>
  <c r="E252" i="2"/>
  <c r="G293" i="2"/>
  <c r="G292" i="2" s="1"/>
  <c r="I53" i="2"/>
  <c r="E109" i="2"/>
  <c r="E116" i="2"/>
  <c r="E208" i="2"/>
  <c r="G172" i="2"/>
  <c r="E143" i="2"/>
  <c r="G230" i="2"/>
  <c r="G100" i="2"/>
  <c r="E318" i="2"/>
  <c r="E144" i="2"/>
  <c r="G297" i="2"/>
  <c r="E16" i="2"/>
  <c r="I123" i="2"/>
  <c r="I315" i="2"/>
  <c r="E246" i="2"/>
  <c r="G227" i="2"/>
  <c r="G226" i="2" s="1"/>
  <c r="G60" i="2"/>
  <c r="I219" i="2"/>
  <c r="E332" i="2"/>
  <c r="G324" i="2"/>
  <c r="E203" i="2"/>
  <c r="E115" i="2"/>
  <c r="E70" i="2"/>
  <c r="I169" i="2"/>
  <c r="E61" i="2"/>
  <c r="G208" i="2"/>
  <c r="G217" i="2"/>
  <c r="E269" i="2"/>
  <c r="E327" i="2"/>
  <c r="I269" i="2"/>
  <c r="I288" i="2"/>
  <c r="I293" i="2"/>
  <c r="I292" i="2" s="1"/>
  <c r="E139" i="2"/>
  <c r="G214" i="2"/>
  <c r="I83" i="2"/>
  <c r="E197" i="2"/>
  <c r="E23" i="2"/>
  <c r="E173" i="2"/>
  <c r="I38" i="2"/>
  <c r="G338" i="2"/>
  <c r="I290" i="2"/>
  <c r="G245" i="2"/>
  <c r="E160" i="2"/>
  <c r="E159" i="2" s="1"/>
  <c r="I118" i="2"/>
  <c r="G225" i="2"/>
  <c r="K225" i="2" s="1"/>
  <c r="I153" i="2"/>
  <c r="G35" i="2"/>
  <c r="G244" i="2"/>
  <c r="G332" i="2"/>
  <c r="G251" i="2"/>
  <c r="E122" i="2"/>
  <c r="I340" i="2"/>
  <c r="E312" i="2"/>
  <c r="E341" i="2"/>
  <c r="I139" i="2"/>
  <c r="E118" i="2"/>
  <c r="G224" i="2"/>
  <c r="G42" i="2"/>
  <c r="I278" i="2"/>
  <c r="I71" i="2"/>
  <c r="E334" i="2"/>
  <c r="G146" i="2"/>
  <c r="E46" i="2"/>
  <c r="E127" i="2"/>
  <c r="G44" i="2"/>
  <c r="E120" i="2"/>
  <c r="G101" i="2"/>
  <c r="G349" i="2"/>
  <c r="I46" i="2"/>
  <c r="G312" i="2"/>
  <c r="E65" i="2"/>
  <c r="G38" i="2"/>
  <c r="I79" i="2"/>
  <c r="I34" i="2"/>
  <c r="I233" i="2"/>
  <c r="E170" i="2"/>
  <c r="I174" i="2"/>
  <c r="I25" i="2"/>
  <c r="G108" i="2"/>
  <c r="I82" i="2"/>
  <c r="G55" i="2"/>
  <c r="E45" i="2"/>
  <c r="E104" i="2"/>
  <c r="I244" i="2"/>
  <c r="I66" i="2"/>
  <c r="E17" i="2"/>
  <c r="E77" i="2"/>
  <c r="I54" i="2"/>
  <c r="E315" i="2"/>
  <c r="G211" i="2"/>
  <c r="I257" i="2"/>
  <c r="I223" i="2"/>
  <c r="G68" i="2"/>
  <c r="I56" i="2"/>
  <c r="I271" i="2"/>
  <c r="G282" i="2"/>
  <c r="E220" i="2"/>
  <c r="E309" i="2"/>
  <c r="E202" i="2"/>
  <c r="E200" i="2"/>
  <c r="G278" i="2"/>
  <c r="G201" i="2"/>
  <c r="G281" i="2"/>
  <c r="I297" i="2"/>
  <c r="G266" i="2"/>
  <c r="E175" i="2"/>
  <c r="G76" i="2"/>
  <c r="E121" i="2"/>
  <c r="G171" i="2"/>
  <c r="I283" i="2"/>
  <c r="I172" i="2"/>
  <c r="I117" i="2"/>
  <c r="E297" i="2"/>
  <c r="G256" i="2"/>
  <c r="I29" i="2"/>
  <c r="I339" i="2"/>
  <c r="I142" i="2"/>
  <c r="I330" i="2"/>
  <c r="I144" i="2"/>
  <c r="I30" i="2"/>
  <c r="G283" i="2"/>
  <c r="G304" i="2"/>
  <c r="I199" i="2"/>
  <c r="I296" i="2"/>
  <c r="G242" i="2"/>
  <c r="E286" i="2"/>
  <c r="E285" i="2" s="1"/>
  <c r="E147" i="2"/>
  <c r="G317" i="2"/>
  <c r="E148" i="2"/>
  <c r="G280" i="2"/>
  <c r="I57" i="2"/>
  <c r="I240" i="2"/>
  <c r="G331" i="2"/>
  <c r="I137" i="2"/>
  <c r="G175" i="2"/>
  <c r="G257" i="2"/>
  <c r="I256" i="2"/>
  <c r="E28" i="2"/>
  <c r="G219" i="2"/>
  <c r="I95" i="2"/>
  <c r="G91" i="2"/>
  <c r="I332" i="2"/>
  <c r="I19" i="2"/>
  <c r="I230" i="2"/>
  <c r="I234" i="2"/>
  <c r="G305" i="2"/>
  <c r="E281" i="2"/>
  <c r="E314" i="2"/>
  <c r="E253" i="2"/>
  <c r="G41" i="2"/>
  <c r="E264" i="2"/>
  <c r="I40" i="2"/>
  <c r="G265" i="2"/>
  <c r="E339" i="2"/>
  <c r="I349" i="2"/>
  <c r="E290" i="2"/>
  <c r="G279" i="2"/>
  <c r="E76" i="2"/>
  <c r="E74" i="2"/>
  <c r="I207" i="2"/>
  <c r="E101" i="2"/>
  <c r="I220" i="2"/>
  <c r="I107" i="2"/>
  <c r="G160" i="2"/>
  <c r="G159" i="2" s="1"/>
  <c r="G177" i="2"/>
  <c r="I264" i="2"/>
  <c r="G199" i="2"/>
  <c r="G203" i="2"/>
  <c r="I96" i="2"/>
  <c r="I281" i="2"/>
  <c r="E227" i="2"/>
  <c r="E226" i="2" s="1"/>
  <c r="E306" i="2"/>
  <c r="E251" i="2"/>
  <c r="G261" i="2"/>
  <c r="I329" i="2"/>
  <c r="I265" i="2"/>
  <c r="E32" i="2"/>
  <c r="G28" i="2"/>
  <c r="G32" i="2"/>
  <c r="I277" i="2"/>
  <c r="I214" i="2"/>
  <c r="G65" i="2"/>
  <c r="E328" i="2"/>
  <c r="E338" i="2"/>
  <c r="G78" i="2"/>
  <c r="G71" i="2"/>
  <c r="E97" i="2"/>
  <c r="I154" i="2"/>
  <c r="I67" i="2"/>
  <c r="I212" i="2"/>
  <c r="I128" i="2"/>
  <c r="G75" i="2"/>
  <c r="G123" i="2"/>
  <c r="I77" i="2"/>
  <c r="N10" i="15"/>
  <c r="N374" i="15" s="1"/>
  <c r="N376" i="15" s="1"/>
  <c r="R12" i="15"/>
  <c r="R198" i="15"/>
  <c r="R197" i="15" s="1"/>
  <c r="D355" i="2"/>
  <c r="E353" i="2"/>
  <c r="L376" i="15"/>
  <c r="H127" i="19"/>
  <c r="E120" i="19"/>
  <c r="E118" i="19" s="1"/>
  <c r="E8" i="19" s="1"/>
  <c r="E132" i="2" l="1"/>
  <c r="E348" i="2"/>
  <c r="E347" i="2" s="1"/>
  <c r="K291" i="2"/>
  <c r="G165" i="2"/>
  <c r="I132" i="2"/>
  <c r="G228" i="2"/>
  <c r="E228" i="2"/>
  <c r="K138" i="2"/>
  <c r="K317" i="2"/>
  <c r="K217" i="2"/>
  <c r="K31" i="2"/>
  <c r="E183" i="2"/>
  <c r="I348" i="2"/>
  <c r="I347" i="2" s="1"/>
  <c r="K345" i="2"/>
  <c r="K314" i="2"/>
  <c r="K198" i="2"/>
  <c r="K254" i="2"/>
  <c r="K280" i="2"/>
  <c r="K117" i="2"/>
  <c r="K216" i="2"/>
  <c r="K169" i="2"/>
  <c r="K41" i="2"/>
  <c r="K333" i="2"/>
  <c r="K331" i="2"/>
  <c r="K240" i="2"/>
  <c r="K244" i="2"/>
  <c r="I215" i="2"/>
  <c r="I188" i="2"/>
  <c r="K55" i="2"/>
  <c r="K126" i="2"/>
  <c r="K154" i="2"/>
  <c r="K306" i="2"/>
  <c r="E52" i="2"/>
  <c r="K350" i="2"/>
  <c r="K243" i="2"/>
  <c r="K59" i="2"/>
  <c r="K134" i="2"/>
  <c r="K308" i="2"/>
  <c r="K24" i="2"/>
  <c r="E210" i="2"/>
  <c r="K26" i="2"/>
  <c r="G152" i="2"/>
  <c r="I176" i="2"/>
  <c r="E89" i="2"/>
  <c r="G132" i="2"/>
  <c r="K82" i="2"/>
  <c r="I80" i="2"/>
  <c r="K84" i="2"/>
  <c r="K98" i="2"/>
  <c r="E135" i="2"/>
  <c r="G268" i="2"/>
  <c r="G260" i="2" s="1"/>
  <c r="K328" i="2"/>
  <c r="G348" i="2"/>
  <c r="G347" i="2" s="1"/>
  <c r="K130" i="2"/>
  <c r="E323" i="2"/>
  <c r="K330" i="2"/>
  <c r="K17" i="2"/>
  <c r="K173" i="2"/>
  <c r="G188" i="2"/>
  <c r="K129" i="2"/>
  <c r="K255" i="2"/>
  <c r="K335" i="2"/>
  <c r="K246" i="2"/>
  <c r="K252" i="2"/>
  <c r="K302" i="2"/>
  <c r="K282" i="2"/>
  <c r="K189" i="2"/>
  <c r="K133" i="2"/>
  <c r="K56" i="2"/>
  <c r="G15" i="2"/>
  <c r="K100" i="2"/>
  <c r="E268" i="2"/>
  <c r="E260" i="2" s="1"/>
  <c r="K106" i="2"/>
  <c r="K105" i="2"/>
  <c r="E124" i="2"/>
  <c r="G183" i="2"/>
  <c r="K34" i="2"/>
  <c r="K155" i="2"/>
  <c r="K258" i="2"/>
  <c r="K30" i="2"/>
  <c r="K293" i="2"/>
  <c r="K292" i="2" s="1"/>
  <c r="K137" i="2"/>
  <c r="I103" i="2"/>
  <c r="E276" i="2"/>
  <c r="K18" i="2"/>
  <c r="K53" i="2"/>
  <c r="K156" i="2"/>
  <c r="K187" i="2"/>
  <c r="K186" i="2" s="1"/>
  <c r="K42" i="2"/>
  <c r="I58" i="2"/>
  <c r="G287" i="2"/>
  <c r="K108" i="2"/>
  <c r="K199" i="2"/>
  <c r="K99" i="2"/>
  <c r="I183" i="2"/>
  <c r="K288" i="2"/>
  <c r="K39" i="2"/>
  <c r="K341" i="2"/>
  <c r="K270" i="2"/>
  <c r="G176" i="2"/>
  <c r="G93" i="2"/>
  <c r="K47" i="2"/>
  <c r="K48" i="2"/>
  <c r="I232" i="2"/>
  <c r="K227" i="2"/>
  <c r="K226" i="2" s="1"/>
  <c r="K75" i="2"/>
  <c r="K65" i="2"/>
  <c r="K115" i="2"/>
  <c r="K143" i="2"/>
  <c r="K324" i="2"/>
  <c r="K185" i="2"/>
  <c r="K70" i="2"/>
  <c r="I124" i="2"/>
  <c r="K77" i="2"/>
  <c r="K297" i="2"/>
  <c r="K139" i="2"/>
  <c r="K230" i="2"/>
  <c r="E188" i="2"/>
  <c r="K261" i="2"/>
  <c r="K279" i="2"/>
  <c r="G113" i="2"/>
  <c r="K125" i="2"/>
  <c r="K114" i="2"/>
  <c r="R10" i="15"/>
  <c r="E287" i="2"/>
  <c r="I295" i="2"/>
  <c r="K118" i="2"/>
  <c r="K16" i="2"/>
  <c r="K307" i="2"/>
  <c r="G80" i="2"/>
  <c r="G215" i="2"/>
  <c r="K175" i="2"/>
  <c r="K144" i="2"/>
  <c r="K178" i="2"/>
  <c r="K197" i="2"/>
  <c r="E43" i="2"/>
  <c r="K219" i="2"/>
  <c r="K101" i="2"/>
  <c r="G43" i="2"/>
  <c r="K79" i="2"/>
  <c r="K136" i="2"/>
  <c r="K40" i="2"/>
  <c r="K54" i="2"/>
  <c r="K44" i="2"/>
  <c r="K90" i="2"/>
  <c r="K278" i="2"/>
  <c r="K46" i="2"/>
  <c r="K68" i="2"/>
  <c r="K127" i="2"/>
  <c r="G323" i="2"/>
  <c r="K122" i="2"/>
  <c r="K202" i="2"/>
  <c r="I37" i="2"/>
  <c r="K83" i="2"/>
  <c r="E21" i="2"/>
  <c r="E119" i="2"/>
  <c r="I228" i="2"/>
  <c r="K316" i="2"/>
  <c r="E295" i="2"/>
  <c r="I15" i="2"/>
  <c r="I89" i="2"/>
  <c r="K73" i="2"/>
  <c r="E221" i="2"/>
  <c r="K131" i="2"/>
  <c r="E238" i="2"/>
  <c r="E263" i="2"/>
  <c r="E64" i="2"/>
  <c r="G276" i="2"/>
  <c r="K319" i="2"/>
  <c r="K180" i="2"/>
  <c r="K179" i="2" s="1"/>
  <c r="K20" i="2"/>
  <c r="K147" i="2"/>
  <c r="K303" i="2"/>
  <c r="E93" i="2"/>
  <c r="K60" i="2"/>
  <c r="K212" i="2"/>
  <c r="K332" i="2"/>
  <c r="K283" i="2"/>
  <c r="K146" i="2"/>
  <c r="K38" i="2"/>
  <c r="I287" i="2"/>
  <c r="K213" i="2"/>
  <c r="K344" i="2"/>
  <c r="K166" i="2"/>
  <c r="K32" i="2"/>
  <c r="K251" i="2"/>
  <c r="K171" i="2"/>
  <c r="K69" i="2"/>
  <c r="K28" i="2"/>
  <c r="K207" i="2"/>
  <c r="K141" i="2"/>
  <c r="K91" i="2"/>
  <c r="G238" i="2"/>
  <c r="K334" i="2"/>
  <c r="K327" i="2"/>
  <c r="K234" i="2"/>
  <c r="K109" i="2"/>
  <c r="K196" i="2"/>
  <c r="K95" i="2"/>
  <c r="K97" i="2"/>
  <c r="I27" i="2"/>
  <c r="E176" i="2"/>
  <c r="G263" i="2"/>
  <c r="K229" i="2"/>
  <c r="I263" i="2"/>
  <c r="G311" i="2"/>
  <c r="E215" i="2"/>
  <c r="K92" i="2"/>
  <c r="K25" i="2"/>
  <c r="K340" i="2"/>
  <c r="G295" i="2"/>
  <c r="K206" i="2"/>
  <c r="K148" i="2"/>
  <c r="K208" i="2"/>
  <c r="K104" i="2"/>
  <c r="I250" i="2"/>
  <c r="K233" i="2"/>
  <c r="G119" i="2"/>
  <c r="K19" i="2"/>
  <c r="I301" i="2"/>
  <c r="K315" i="2"/>
  <c r="K96" i="2"/>
  <c r="G232" i="2"/>
  <c r="K214" i="2"/>
  <c r="I64" i="2"/>
  <c r="K172" i="2"/>
  <c r="K62" i="2"/>
  <c r="K318" i="2"/>
  <c r="K277" i="2"/>
  <c r="K200" i="2"/>
  <c r="E204" i="2"/>
  <c r="K35" i="2"/>
  <c r="K211" i="2"/>
  <c r="K63" i="2"/>
  <c r="K22" i="2"/>
  <c r="G58" i="2"/>
  <c r="E113" i="2"/>
  <c r="K253" i="2"/>
  <c r="E311" i="2"/>
  <c r="K23" i="2"/>
  <c r="K247" i="2"/>
  <c r="K107" i="2"/>
  <c r="K81" i="2"/>
  <c r="K329" i="2"/>
  <c r="K94" i="2"/>
  <c r="K313" i="2"/>
  <c r="G301" i="2"/>
  <c r="K349" i="2"/>
  <c r="I311" i="2"/>
  <c r="K29" i="2"/>
  <c r="I135" i="2"/>
  <c r="K190" i="2"/>
  <c r="I194" i="2"/>
  <c r="E72" i="2"/>
  <c r="I21" i="2"/>
  <c r="I152" i="2"/>
  <c r="I268" i="2"/>
  <c r="I260" i="2" s="1"/>
  <c r="E165" i="2"/>
  <c r="G124" i="2"/>
  <c r="K242" i="2"/>
  <c r="I119" i="2"/>
  <c r="K205" i="2"/>
  <c r="K224" i="2"/>
  <c r="E194" i="2"/>
  <c r="K57" i="2"/>
  <c r="K271" i="2"/>
  <c r="K195" i="2"/>
  <c r="K74" i="2"/>
  <c r="K184" i="2"/>
  <c r="E140" i="2"/>
  <c r="E301" i="2"/>
  <c r="K67" i="2"/>
  <c r="K174" i="2"/>
  <c r="K256" i="2"/>
  <c r="K265" i="2"/>
  <c r="G221" i="2"/>
  <c r="G52" i="2"/>
  <c r="G250" i="2"/>
  <c r="K170" i="2"/>
  <c r="K222" i="2"/>
  <c r="E27" i="2"/>
  <c r="K71" i="2"/>
  <c r="K290" i="2"/>
  <c r="K61" i="2"/>
  <c r="K305" i="2"/>
  <c r="E103" i="2"/>
  <c r="K66" i="2"/>
  <c r="I43" i="2"/>
  <c r="K145" i="2"/>
  <c r="K338" i="2"/>
  <c r="I168" i="2"/>
  <c r="K264" i="2"/>
  <c r="I238" i="2"/>
  <c r="G337" i="2"/>
  <c r="K245" i="2"/>
  <c r="K266" i="2"/>
  <c r="K257" i="2"/>
  <c r="G168" i="2"/>
  <c r="K120" i="2"/>
  <c r="G140" i="2"/>
  <c r="G37" i="2"/>
  <c r="K153" i="2"/>
  <c r="G210" i="2"/>
  <c r="K325" i="2"/>
  <c r="K218" i="2"/>
  <c r="K269" i="2"/>
  <c r="K203" i="2"/>
  <c r="I210" i="2"/>
  <c r="K167" i="2"/>
  <c r="I52" i="2"/>
  <c r="G204" i="2"/>
  <c r="K286" i="2"/>
  <c r="K285" i="2" s="1"/>
  <c r="K289" i="2"/>
  <c r="K142" i="2"/>
  <c r="K45" i="2"/>
  <c r="E37" i="2"/>
  <c r="I85" i="2"/>
  <c r="K309" i="2"/>
  <c r="K304" i="2"/>
  <c r="E168" i="2"/>
  <c r="K241" i="2"/>
  <c r="E232" i="2"/>
  <c r="E80" i="2"/>
  <c r="K201" i="2"/>
  <c r="I113" i="2"/>
  <c r="E58" i="2"/>
  <c r="K86" i="2"/>
  <c r="K85" i="2" s="1"/>
  <c r="K116" i="2"/>
  <c r="K128" i="2"/>
  <c r="K296" i="2"/>
  <c r="E250" i="2"/>
  <c r="I221" i="2"/>
  <c r="I337" i="2"/>
  <c r="G194" i="2"/>
  <c r="K76" i="2"/>
  <c r="G89" i="2"/>
  <c r="K312" i="2"/>
  <c r="K123" i="2"/>
  <c r="K223" i="2"/>
  <c r="G135" i="2"/>
  <c r="I140" i="2"/>
  <c r="G326" i="2"/>
  <c r="K121" i="2"/>
  <c r="E152" i="2"/>
  <c r="E326" i="2"/>
  <c r="K177" i="2"/>
  <c r="G103" i="2"/>
  <c r="I326" i="2"/>
  <c r="E15" i="2"/>
  <c r="I276" i="2"/>
  <c r="K339" i="2"/>
  <c r="E337" i="2"/>
  <c r="K281" i="2"/>
  <c r="K160" i="2"/>
  <c r="K159" i="2" s="1"/>
  <c r="I204" i="2"/>
  <c r="G72" i="2"/>
  <c r="G64" i="2"/>
  <c r="I93" i="2"/>
  <c r="K220" i="2"/>
  <c r="K78" i="2"/>
  <c r="I72" i="2"/>
  <c r="E158" i="2"/>
  <c r="I158" i="2" l="1"/>
  <c r="E299" i="2"/>
  <c r="K343" i="2"/>
  <c r="K113" i="2"/>
  <c r="K33" i="2"/>
  <c r="K135" i="2"/>
  <c r="K89" i="2"/>
  <c r="E111" i="2"/>
  <c r="K348" i="2"/>
  <c r="K347" i="2" s="1"/>
  <c r="K132" i="2"/>
  <c r="K188" i="2"/>
  <c r="G158" i="2"/>
  <c r="K37" i="2"/>
  <c r="K323" i="2"/>
  <c r="E274" i="2"/>
  <c r="K287" i="2"/>
  <c r="G12" i="2"/>
  <c r="K152" i="2"/>
  <c r="K93" i="2"/>
  <c r="K15" i="2"/>
  <c r="K183" i="2"/>
  <c r="K295" i="2"/>
  <c r="K52" i="2"/>
  <c r="G151" i="2"/>
  <c r="K165" i="2"/>
  <c r="K204" i="2"/>
  <c r="G274" i="2"/>
  <c r="G236" i="2"/>
  <c r="K228" i="2"/>
  <c r="I321" i="2"/>
  <c r="K176" i="2"/>
  <c r="K43" i="2"/>
  <c r="K27" i="2"/>
  <c r="K103" i="2"/>
  <c r="K301" i="2"/>
  <c r="K276" i="2"/>
  <c r="I274" i="2"/>
  <c r="E236" i="2"/>
  <c r="K124" i="2"/>
  <c r="G321" i="2"/>
  <c r="K21" i="2"/>
  <c r="I299" i="2"/>
  <c r="I236" i="2"/>
  <c r="I192" i="2"/>
  <c r="G192" i="2"/>
  <c r="K238" i="2"/>
  <c r="I151" i="2"/>
  <c r="K80" i="2"/>
  <c r="K326" i="2"/>
  <c r="I50" i="2"/>
  <c r="K140" i="2"/>
  <c r="K64" i="2"/>
  <c r="K268" i="2"/>
  <c r="K260" i="2" s="1"/>
  <c r="E12" i="2"/>
  <c r="K210" i="2"/>
  <c r="K232" i="2"/>
  <c r="I12" i="2"/>
  <c r="K215" i="2"/>
  <c r="K263" i="2"/>
  <c r="K221" i="2"/>
  <c r="G299" i="2"/>
  <c r="K250" i="2"/>
  <c r="E50" i="2"/>
  <c r="E192" i="2"/>
  <c r="K168" i="2"/>
  <c r="G50" i="2"/>
  <c r="E151" i="2"/>
  <c r="K337" i="2"/>
  <c r="K58" i="2"/>
  <c r="I111" i="2"/>
  <c r="K119" i="2"/>
  <c r="K194" i="2"/>
  <c r="K311" i="2"/>
  <c r="G111" i="2"/>
  <c r="K72" i="2"/>
  <c r="E321" i="2"/>
  <c r="K158" i="2"/>
  <c r="D68" i="11"/>
  <c r="D66" i="11"/>
  <c r="K111" i="2" l="1"/>
  <c r="K151" i="2"/>
  <c r="K12" i="2"/>
  <c r="K274" i="2"/>
  <c r="K299" i="2"/>
  <c r="K236" i="2"/>
  <c r="K321" i="2"/>
  <c r="K50" i="2"/>
  <c r="G9" i="2"/>
  <c r="I9" i="2"/>
  <c r="E9" i="2"/>
  <c r="K192" i="2"/>
  <c r="K9" i="2" s="1"/>
  <c r="D65" i="11"/>
  <c r="D20" i="12" s="1"/>
  <c r="D64" i="11"/>
  <c r="G123" i="19" s="1"/>
  <c r="K353" i="2" l="1"/>
  <c r="G120" i="19"/>
  <c r="G118" i="19" s="1"/>
  <c r="G8" i="19" s="1"/>
  <c r="H123" i="19"/>
  <c r="H120" i="19" s="1"/>
  <c r="H118" i="19" s="1"/>
  <c r="H8" i="19" s="1"/>
  <c r="E20" i="12"/>
  <c r="D10" i="12"/>
  <c r="E10" i="12" s="1"/>
  <c r="E162" i="13"/>
  <c r="E159" i="13" s="1"/>
  <c r="E133" i="13" s="1"/>
  <c r="E374" i="13" s="1"/>
  <c r="E402" i="13" s="1"/>
  <c r="E404" i="13" s="1"/>
  <c r="E405" i="13" s="1"/>
  <c r="D34" i="11"/>
  <c r="D33" i="11" s="1"/>
  <c r="F12" i="12" l="1"/>
  <c r="F16" i="12"/>
  <c r="F28" i="12"/>
  <c r="F22" i="12"/>
  <c r="E32" i="12"/>
  <c r="F18" i="12"/>
  <c r="F14" i="12"/>
  <c r="F24" i="12"/>
  <c r="F26" i="12"/>
  <c r="F20" i="12"/>
  <c r="C4" i="20"/>
  <c r="C5" i="20" s="1"/>
  <c r="F10" i="12" l="1"/>
  <c r="D3" i="20"/>
  <c r="D4" i="20" s="1"/>
  <c r="AL381" i="18"/>
  <c r="AK375" i="1"/>
  <c r="AK383" i="1" s="1"/>
  <c r="D512" i="11"/>
  <c r="AN255" i="18"/>
  <c r="AN253" i="18" s="1"/>
  <c r="AN251" i="18" s="1"/>
  <c r="AN380" i="18" s="1"/>
  <c r="P248" i="15"/>
  <c r="AL253" i="18"/>
  <c r="AL251" i="18" s="1"/>
  <c r="E507" i="11" l="1"/>
  <c r="E506" i="11"/>
  <c r="E505" i="11"/>
  <c r="E504" i="11"/>
  <c r="E503" i="11"/>
  <c r="AL380" i="18"/>
  <c r="AL382" i="18" s="1"/>
  <c r="E98" i="11"/>
  <c r="E99" i="11"/>
  <c r="E97" i="11"/>
  <c r="E96" i="11"/>
  <c r="E33" i="11"/>
  <c r="E93" i="11"/>
  <c r="E91" i="11"/>
  <c r="E92" i="11"/>
  <c r="E90" i="11"/>
  <c r="E486" i="11"/>
  <c r="E283" i="11"/>
  <c r="E103" i="11"/>
  <c r="E447" i="11"/>
  <c r="E74" i="11"/>
  <c r="E212" i="11"/>
  <c r="E149" i="11"/>
  <c r="E256" i="11"/>
  <c r="E401" i="11"/>
  <c r="E215" i="11"/>
  <c r="E185" i="11"/>
  <c r="E299" i="11"/>
  <c r="E140" i="11"/>
  <c r="E125" i="11"/>
  <c r="E164" i="11"/>
  <c r="E328" i="11"/>
  <c r="E106" i="11"/>
  <c r="E163" i="11"/>
  <c r="E196" i="11"/>
  <c r="E297" i="11"/>
  <c r="E218" i="11"/>
  <c r="D514" i="11"/>
  <c r="E41" i="11"/>
  <c r="E155" i="11"/>
  <c r="E352" i="11"/>
  <c r="E300" i="11"/>
  <c r="E238" i="11"/>
  <c r="E313" i="11"/>
  <c r="E50" i="11"/>
  <c r="E398" i="11"/>
  <c r="E484" i="11"/>
  <c r="E462" i="11"/>
  <c r="E282" i="11"/>
  <c r="E102" i="11"/>
  <c r="E449" i="11"/>
  <c r="E73" i="11"/>
  <c r="E229" i="11"/>
  <c r="E266" i="11"/>
  <c r="E336" i="11"/>
  <c r="E51" i="11"/>
  <c r="E123" i="11"/>
  <c r="E361" i="11"/>
  <c r="E318" i="11"/>
  <c r="E156" i="11"/>
  <c r="E294" i="11"/>
  <c r="E387" i="11"/>
  <c r="E122" i="11"/>
  <c r="E347" i="11"/>
  <c r="E146" i="11"/>
  <c r="E134" i="11"/>
  <c r="E191" i="11"/>
  <c r="E58" i="11"/>
  <c r="E223" i="11"/>
  <c r="E228" i="11"/>
  <c r="E111" i="11"/>
  <c r="E258" i="11"/>
  <c r="E399" i="11"/>
  <c r="E375" i="11"/>
  <c r="E148" i="11"/>
  <c r="E346" i="11"/>
  <c r="E150" i="11"/>
  <c r="E450" i="11"/>
  <c r="E174" i="11"/>
  <c r="E475" i="11"/>
  <c r="E461" i="11"/>
  <c r="E281" i="11"/>
  <c r="E101" i="11"/>
  <c r="E448" i="11"/>
  <c r="E72" i="11"/>
  <c r="E338" i="11"/>
  <c r="E305" i="11"/>
  <c r="E247" i="11"/>
  <c r="E177" i="11"/>
  <c r="E353" i="11"/>
  <c r="E127" i="11"/>
  <c r="R377" i="15"/>
  <c r="E114" i="11"/>
  <c r="E364" i="11"/>
  <c r="E217" i="11"/>
  <c r="E181" i="11"/>
  <c r="E292" i="11"/>
  <c r="E193" i="11"/>
  <c r="E289" i="11"/>
  <c r="E310" i="11"/>
  <c r="E165" i="11"/>
  <c r="E319" i="11"/>
  <c r="E124" i="11"/>
  <c r="E188" i="11"/>
  <c r="E42" i="11"/>
  <c r="E327" i="11"/>
  <c r="E274" i="11"/>
  <c r="E56" i="11"/>
  <c r="E487" i="11"/>
  <c r="E216" i="11"/>
  <c r="E138" i="11"/>
  <c r="E477" i="11"/>
  <c r="E463" i="11"/>
  <c r="E81" i="11"/>
  <c r="E419" i="11"/>
  <c r="E71" i="11"/>
  <c r="E176" i="11"/>
  <c r="E197" i="11"/>
  <c r="E130" i="11"/>
  <c r="E159" i="11"/>
  <c r="E221" i="11"/>
  <c r="E321" i="11"/>
  <c r="E108" i="11"/>
  <c r="AM375" i="1"/>
  <c r="AM383" i="1" s="1"/>
  <c r="E209" i="11"/>
  <c r="E259" i="11"/>
  <c r="E366" i="11"/>
  <c r="E391" i="11"/>
  <c r="E405" i="11"/>
  <c r="E332" i="11"/>
  <c r="E323" i="11"/>
  <c r="E203" i="11"/>
  <c r="E55" i="11"/>
  <c r="E48" i="11"/>
  <c r="E476" i="11"/>
  <c r="E464" i="11"/>
  <c r="E80" i="11"/>
  <c r="E418" i="11"/>
  <c r="E107" i="11"/>
  <c r="E295" i="11"/>
  <c r="E355" i="11"/>
  <c r="E198" i="11"/>
  <c r="E309" i="11"/>
  <c r="E144" i="11"/>
  <c r="E121" i="11"/>
  <c r="E411" i="11"/>
  <c r="E325" i="11"/>
  <c r="E311" i="11"/>
  <c r="E199" i="11"/>
  <c r="E393" i="11"/>
  <c r="E135" i="11"/>
  <c r="E59" i="11"/>
  <c r="E413" i="11"/>
  <c r="E205" i="11"/>
  <c r="E429" i="11"/>
  <c r="E317" i="11"/>
  <c r="E184" i="11"/>
  <c r="E117" i="11"/>
  <c r="E84" i="11"/>
  <c r="J356" i="2"/>
  <c r="J357" i="2" s="1"/>
  <c r="E499" i="11"/>
  <c r="E474" i="11"/>
  <c r="E460" i="11"/>
  <c r="E79" i="11"/>
  <c r="E420" i="11"/>
  <c r="E417" i="11"/>
  <c r="E195" i="11"/>
  <c r="E204" i="11"/>
  <c r="E210" i="11"/>
  <c r="E161" i="11"/>
  <c r="E312" i="11"/>
  <c r="E360" i="11"/>
  <c r="E273" i="11"/>
  <c r="E350" i="11"/>
  <c r="E236" i="11"/>
  <c r="E296" i="11"/>
  <c r="E227" i="11"/>
  <c r="E206" i="11"/>
  <c r="E141" i="11"/>
  <c r="E171" i="11"/>
  <c r="E175" i="11"/>
  <c r="E240" i="11"/>
  <c r="E467" i="11"/>
  <c r="E382" i="11"/>
  <c r="E136" i="11"/>
  <c r="E257" i="11"/>
  <c r="E260" i="11"/>
  <c r="E496" i="11"/>
  <c r="E459" i="11"/>
  <c r="E78" i="11"/>
  <c r="E441" i="11"/>
  <c r="E416" i="11"/>
  <c r="E21" i="11"/>
  <c r="E367" i="11"/>
  <c r="E315" i="11"/>
  <c r="E131" i="11"/>
  <c r="E118" i="11"/>
  <c r="E120" i="11"/>
  <c r="E154" i="11"/>
  <c r="E392" i="11"/>
  <c r="E143" i="11"/>
  <c r="E186" i="11"/>
  <c r="E207" i="11"/>
  <c r="E246" i="11"/>
  <c r="E194" i="11"/>
  <c r="E178" i="11"/>
  <c r="E105" i="11"/>
  <c r="E201" i="11"/>
  <c r="E339" i="11"/>
  <c r="E290" i="11"/>
  <c r="E179" i="11"/>
  <c r="E303" i="11"/>
  <c r="E267" i="11"/>
  <c r="E137" i="11"/>
  <c r="E497" i="11"/>
  <c r="E470" i="11"/>
  <c r="E455" i="11"/>
  <c r="E432" i="11"/>
  <c r="E365" i="11"/>
  <c r="E395" i="11"/>
  <c r="E380" i="11"/>
  <c r="E170" i="11"/>
  <c r="E322" i="11"/>
  <c r="E306" i="11"/>
  <c r="E277" i="11"/>
  <c r="E276" i="11"/>
  <c r="E126" i="11"/>
  <c r="E239" i="11"/>
  <c r="E265" i="11"/>
  <c r="E337" i="11"/>
  <c r="E183" i="11"/>
  <c r="E268" i="11"/>
  <c r="E404" i="11"/>
  <c r="E331" i="11"/>
  <c r="E219" i="11"/>
  <c r="E390" i="11"/>
  <c r="E119" i="11"/>
  <c r="E147" i="11"/>
  <c r="E389" i="11"/>
  <c r="E237" i="11"/>
  <c r="E291" i="11"/>
  <c r="E351" i="11"/>
  <c r="E192" i="11"/>
  <c r="E284" i="11"/>
  <c r="E139" i="11"/>
  <c r="E498" i="11"/>
  <c r="E471" i="11"/>
  <c r="E453" i="11"/>
  <c r="E431" i="11"/>
  <c r="E53" i="11"/>
  <c r="E304" i="11"/>
  <c r="E307" i="11"/>
  <c r="E372" i="11"/>
  <c r="E162" i="11"/>
  <c r="E214" i="11"/>
  <c r="E324" i="11"/>
  <c r="E166" i="11"/>
  <c r="E169" i="11"/>
  <c r="E49" i="11"/>
  <c r="E182" i="11"/>
  <c r="E342" i="11"/>
  <c r="E330" i="11"/>
  <c r="E362" i="11"/>
  <c r="E388" i="11"/>
  <c r="E173" i="11"/>
  <c r="E271" i="11"/>
  <c r="E190" i="11"/>
  <c r="E224" i="11"/>
  <c r="E454" i="11"/>
  <c r="E440" i="11"/>
  <c r="E348" i="11"/>
  <c r="AN381" i="18"/>
  <c r="AN382" i="18" s="1"/>
  <c r="E109" i="11"/>
  <c r="E235" i="11"/>
  <c r="E333" i="11"/>
  <c r="E133" i="11"/>
  <c r="E180" i="11"/>
  <c r="E142" i="11"/>
  <c r="E160" i="11"/>
  <c r="E374" i="11"/>
  <c r="E44" i="11"/>
  <c r="E157" i="11"/>
  <c r="E211" i="11"/>
  <c r="E104" i="11"/>
  <c r="E9" i="11"/>
  <c r="E234" i="11"/>
  <c r="E493" i="11"/>
  <c r="E472" i="11"/>
  <c r="E452" i="11"/>
  <c r="E430" i="11"/>
  <c r="E377" i="11"/>
  <c r="E400" i="11"/>
  <c r="E329" i="11"/>
  <c r="E301" i="11"/>
  <c r="E376" i="11"/>
  <c r="E129" i="11"/>
  <c r="E158" i="11"/>
  <c r="E272" i="11"/>
  <c r="E255" i="11"/>
  <c r="E410" i="11"/>
  <c r="E128" i="11"/>
  <c r="E115" i="11"/>
  <c r="E226" i="11"/>
  <c r="E354" i="11"/>
  <c r="E302" i="11"/>
  <c r="E145" i="11"/>
  <c r="E341" i="11"/>
  <c r="E168" i="11"/>
  <c r="E490" i="11"/>
  <c r="E407" i="11"/>
  <c r="E412" i="11"/>
  <c r="E132" i="11"/>
  <c r="E54" i="11"/>
  <c r="E406" i="11"/>
  <c r="E491" i="11"/>
  <c r="E468" i="11"/>
  <c r="E87" i="11"/>
  <c r="E438" i="11"/>
  <c r="E278" i="11"/>
  <c r="E320" i="11"/>
  <c r="E43" i="11"/>
  <c r="E245" i="11"/>
  <c r="E172" i="11"/>
  <c r="E298" i="11"/>
  <c r="E343" i="11"/>
  <c r="E287" i="11"/>
  <c r="E112" i="11"/>
  <c r="E261" i="11"/>
  <c r="E349" i="11"/>
  <c r="E378" i="11"/>
  <c r="E60" i="11"/>
  <c r="E248" i="11"/>
  <c r="E344" i="11"/>
  <c r="E151" i="11"/>
  <c r="E208" i="11"/>
  <c r="E116" i="11"/>
  <c r="E383" i="11"/>
  <c r="E492" i="11"/>
  <c r="E469" i="11"/>
  <c r="E86" i="11"/>
  <c r="E439" i="11"/>
  <c r="E373" i="11"/>
  <c r="E189" i="11"/>
  <c r="E202" i="11"/>
  <c r="E110" i="11"/>
  <c r="E222" i="11"/>
  <c r="E167" i="11"/>
  <c r="E363" i="11"/>
  <c r="E314" i="11"/>
  <c r="E213" i="11"/>
  <c r="E187" i="11"/>
  <c r="E279" i="11"/>
  <c r="E225" i="11"/>
  <c r="E394" i="11"/>
  <c r="E379" i="11"/>
  <c r="E113" i="11"/>
  <c r="E61" i="11"/>
  <c r="E308" i="11"/>
  <c r="E200" i="11"/>
  <c r="E485" i="11"/>
  <c r="E85" i="11"/>
  <c r="E288" i="11"/>
  <c r="E316" i="11"/>
  <c r="E67" i="11"/>
  <c r="E66" i="11"/>
  <c r="E65" i="11"/>
  <c r="E64" i="11"/>
  <c r="E34" i="11"/>
  <c r="P375" i="15"/>
  <c r="R248" i="15"/>
  <c r="R246" i="15" s="1"/>
  <c r="R244" i="15" s="1"/>
  <c r="R374" i="15" s="1"/>
  <c r="Q248" i="15" s="1"/>
  <c r="P246" i="15"/>
  <c r="P244" i="15" s="1"/>
  <c r="P374" i="15" s="1"/>
  <c r="P376" i="15" l="1"/>
  <c r="E512" i="11"/>
  <c r="R378" i="15"/>
  <c r="M266" i="15"/>
  <c r="M157" i="15"/>
  <c r="O99" i="15"/>
  <c r="O158" i="15"/>
  <c r="M262" i="15"/>
  <c r="Q172" i="15"/>
  <c r="O225" i="15"/>
  <c r="Q48" i="15"/>
  <c r="O237" i="15"/>
  <c r="O107" i="15"/>
  <c r="O74" i="15"/>
  <c r="M182" i="15"/>
  <c r="Q160" i="15"/>
  <c r="M203" i="15"/>
  <c r="O241" i="15"/>
  <c r="M58" i="15"/>
  <c r="Q226" i="15"/>
  <c r="O66" i="15"/>
  <c r="Q255" i="15"/>
  <c r="M324" i="15"/>
  <c r="Q44" i="15"/>
  <c r="Q63" i="15"/>
  <c r="Q178" i="15"/>
  <c r="O232" i="15"/>
  <c r="M371" i="15"/>
  <c r="O318" i="15"/>
  <c r="Q21" i="15"/>
  <c r="M282" i="15"/>
  <c r="M99" i="15"/>
  <c r="M36" i="15"/>
  <c r="O160" i="15"/>
  <c r="O36" i="15"/>
  <c r="O195" i="15"/>
  <c r="O98" i="15"/>
  <c r="Q145" i="15"/>
  <c r="O358" i="15"/>
  <c r="Q85" i="15"/>
  <c r="M74" i="15"/>
  <c r="O212" i="15"/>
  <c r="M144" i="15"/>
  <c r="Q65" i="15"/>
  <c r="M62" i="15"/>
  <c r="Q242" i="15"/>
  <c r="O323" i="15"/>
  <c r="M42" i="15"/>
  <c r="Q252" i="15"/>
  <c r="M268" i="15"/>
  <c r="M20" i="15"/>
  <c r="O134" i="15"/>
  <c r="Q82" i="15"/>
  <c r="O63" i="15"/>
  <c r="Q311" i="15"/>
  <c r="M28" i="15"/>
  <c r="M206" i="15"/>
  <c r="Q81" i="15"/>
  <c r="O205" i="15"/>
  <c r="Q33" i="15"/>
  <c r="Q202" i="15"/>
  <c r="M25" i="15"/>
  <c r="M151" i="15"/>
  <c r="M30" i="15"/>
  <c r="O227" i="15"/>
  <c r="M160" i="15"/>
  <c r="Q89" i="15"/>
  <c r="M252" i="15"/>
  <c r="Q225" i="15"/>
  <c r="O333" i="15"/>
  <c r="Q164" i="15"/>
  <c r="Q296" i="15"/>
  <c r="Q171" i="15"/>
  <c r="M293" i="15"/>
  <c r="O43" i="15"/>
  <c r="M230" i="15"/>
  <c r="Q205" i="15"/>
  <c r="Q360" i="15"/>
  <c r="M214" i="15"/>
  <c r="Q111" i="15"/>
  <c r="O320" i="15"/>
  <c r="M109" i="15"/>
  <c r="Q190" i="15"/>
  <c r="Q290" i="15"/>
  <c r="M225" i="15"/>
  <c r="M24" i="15"/>
  <c r="Q322" i="15"/>
  <c r="Q294" i="15"/>
  <c r="O176" i="15"/>
  <c r="O123" i="15"/>
  <c r="Q124" i="15"/>
  <c r="M126" i="15"/>
  <c r="Q94" i="15"/>
  <c r="O42" i="15"/>
  <c r="M295" i="15"/>
  <c r="Q276" i="15"/>
  <c r="M320" i="15"/>
  <c r="O95" i="15"/>
  <c r="Q208" i="15"/>
  <c r="O103" i="15"/>
  <c r="Q333" i="15"/>
  <c r="M274" i="15"/>
  <c r="Q262" i="15"/>
  <c r="Q128" i="15"/>
  <c r="M123" i="15"/>
  <c r="Q37" i="15"/>
  <c r="O31" i="15"/>
  <c r="O220" i="15"/>
  <c r="Q229" i="15"/>
  <c r="Q219" i="15"/>
  <c r="O194" i="15"/>
  <c r="O97" i="15"/>
  <c r="Q119" i="15"/>
  <c r="O89" i="15"/>
  <c r="O22" i="15"/>
  <c r="O44" i="15"/>
  <c r="Q121" i="15"/>
  <c r="Q213" i="15"/>
  <c r="O65" i="15"/>
  <c r="O84" i="15"/>
  <c r="O325" i="15"/>
  <c r="M78" i="15"/>
  <c r="M204" i="15"/>
  <c r="O47" i="15"/>
  <c r="O38" i="15"/>
  <c r="Q59" i="15"/>
  <c r="O150" i="15"/>
  <c r="O204" i="15"/>
  <c r="O292" i="15"/>
  <c r="Q158" i="15"/>
  <c r="M97" i="15"/>
  <c r="M150" i="15"/>
  <c r="M64" i="15"/>
  <c r="M171" i="15"/>
  <c r="M49" i="15"/>
  <c r="Q50" i="15"/>
  <c r="M180" i="15"/>
  <c r="Q348" i="15"/>
  <c r="O102" i="15"/>
  <c r="M141" i="15"/>
  <c r="M226" i="15"/>
  <c r="Q231" i="15"/>
  <c r="M351" i="15"/>
  <c r="O121" i="15"/>
  <c r="M357" i="15"/>
  <c r="Q101" i="15"/>
  <c r="M148" i="15"/>
  <c r="O71" i="15"/>
  <c r="O322" i="15"/>
  <c r="O19" i="15"/>
  <c r="Q295" i="15"/>
  <c r="Q331" i="15"/>
  <c r="O60" i="15"/>
  <c r="M128" i="15"/>
  <c r="Q221" i="15"/>
  <c r="M69" i="15"/>
  <c r="O125" i="15"/>
  <c r="O94" i="15"/>
  <c r="Q277" i="15"/>
  <c r="M318" i="15"/>
  <c r="M277" i="15"/>
  <c r="M335" i="15"/>
  <c r="Q265" i="15"/>
  <c r="O57" i="15"/>
  <c r="O86" i="15"/>
  <c r="O93" i="15"/>
  <c r="Q110" i="15"/>
  <c r="Q26" i="15"/>
  <c r="Q211" i="15"/>
  <c r="M332" i="15"/>
  <c r="M300" i="15"/>
  <c r="Q342" i="15"/>
  <c r="Q371" i="15"/>
  <c r="M38" i="15"/>
  <c r="M131" i="15"/>
  <c r="M348" i="15"/>
  <c r="M112" i="15"/>
  <c r="O267" i="15"/>
  <c r="Q264" i="15"/>
  <c r="Q129" i="15"/>
  <c r="M164" i="15"/>
  <c r="M76" i="15"/>
  <c r="M121" i="15"/>
  <c r="Q56" i="15"/>
  <c r="M185" i="15"/>
  <c r="O347" i="15"/>
  <c r="Q90" i="15"/>
  <c r="Q107" i="15"/>
  <c r="O252" i="15"/>
  <c r="Q80" i="15"/>
  <c r="Q27" i="15"/>
  <c r="M94" i="15"/>
  <c r="O41" i="15"/>
  <c r="Q130" i="15"/>
  <c r="Q179" i="15"/>
  <c r="O348" i="15"/>
  <c r="O262" i="15"/>
  <c r="M195" i="15"/>
  <c r="Q307" i="15"/>
  <c r="M370" i="15"/>
  <c r="Q318" i="15"/>
  <c r="M84" i="15"/>
  <c r="O324" i="15"/>
  <c r="Q195" i="15"/>
  <c r="Q349" i="15"/>
  <c r="O300" i="15"/>
  <c r="M236" i="15"/>
  <c r="O147" i="15"/>
  <c r="M95" i="15"/>
  <c r="Q70" i="15"/>
  <c r="M250" i="15"/>
  <c r="Q174" i="15"/>
  <c r="M145" i="15"/>
  <c r="M336" i="15"/>
  <c r="M179" i="15"/>
  <c r="Q182" i="15"/>
  <c r="M255" i="15"/>
  <c r="M209" i="15"/>
  <c r="M46" i="15"/>
  <c r="Q99" i="15"/>
  <c r="Q220" i="15"/>
  <c r="O28" i="15"/>
  <c r="O207" i="15"/>
  <c r="Q30" i="15"/>
  <c r="O145" i="15"/>
  <c r="O40" i="15"/>
  <c r="Q332" i="15"/>
  <c r="O33" i="15"/>
  <c r="Q147" i="15"/>
  <c r="Q66" i="15"/>
  <c r="M221" i="15"/>
  <c r="M190" i="15"/>
  <c r="O131" i="15"/>
  <c r="O141" i="15"/>
  <c r="O70" i="15"/>
  <c r="Q71" i="15"/>
  <c r="O349" i="15"/>
  <c r="M283" i="15"/>
  <c r="O224" i="15"/>
  <c r="Q159" i="15"/>
  <c r="Q329" i="15"/>
  <c r="Q79" i="15"/>
  <c r="O360" i="15"/>
  <c r="Q319" i="15"/>
  <c r="O332" i="15"/>
  <c r="Q176" i="15"/>
  <c r="Q68" i="15"/>
  <c r="Q256" i="15"/>
  <c r="O69" i="15"/>
  <c r="O179" i="15"/>
  <c r="O68" i="15"/>
  <c r="Q109" i="15"/>
  <c r="O261" i="15"/>
  <c r="O119" i="15"/>
  <c r="M334" i="15"/>
  <c r="M218" i="15"/>
  <c r="O81" i="15"/>
  <c r="M31" i="15"/>
  <c r="M137" i="15"/>
  <c r="M68" i="15"/>
  <c r="Q268" i="15"/>
  <c r="Q209" i="15"/>
  <c r="Q146" i="15"/>
  <c r="M194" i="15"/>
  <c r="M98" i="15"/>
  <c r="Q189" i="15"/>
  <c r="O183" i="15"/>
  <c r="Q64" i="15"/>
  <c r="O254" i="15"/>
  <c r="M353" i="15"/>
  <c r="O345" i="15"/>
  <c r="O133" i="15"/>
  <c r="Q141" i="15"/>
  <c r="O136" i="15"/>
  <c r="O130" i="15"/>
  <c r="M350" i="15"/>
  <c r="O144" i="15"/>
  <c r="Q73" i="15"/>
  <c r="O276" i="15"/>
  <c r="O211" i="15"/>
  <c r="R376" i="15"/>
  <c r="M220" i="15"/>
  <c r="O226" i="15"/>
  <c r="M140" i="15"/>
  <c r="O137" i="15"/>
  <c r="O263" i="15"/>
  <c r="Q351" i="15"/>
  <c r="M22" i="15"/>
  <c r="O268" i="15"/>
  <c r="M142" i="15"/>
  <c r="O274" i="15"/>
  <c r="M346" i="15"/>
  <c r="O203" i="15"/>
  <c r="Q364" i="15"/>
  <c r="M253" i="15"/>
  <c r="M77" i="15"/>
  <c r="O146" i="15"/>
  <c r="O321" i="15"/>
  <c r="O256" i="15"/>
  <c r="M349" i="15"/>
  <c r="Q97" i="15"/>
  <c r="Q304" i="15"/>
  <c r="O62" i="15"/>
  <c r="O76" i="15"/>
  <c r="M40" i="15"/>
  <c r="Q345" i="15"/>
  <c r="O80" i="15"/>
  <c r="Q353" i="15"/>
  <c r="O206" i="15"/>
  <c r="O250" i="15"/>
  <c r="Q72" i="15"/>
  <c r="O177" i="15"/>
  <c r="O311" i="15"/>
  <c r="O370" i="15"/>
  <c r="O305" i="15"/>
  <c r="O105" i="15"/>
  <c r="O159" i="15"/>
  <c r="M81" i="15"/>
  <c r="Q177" i="15"/>
  <c r="O85" i="15"/>
  <c r="Q49" i="15"/>
  <c r="M44" i="15"/>
  <c r="M107" i="15"/>
  <c r="M307" i="15"/>
  <c r="O117" i="15"/>
  <c r="O330" i="15"/>
  <c r="Q77" i="15"/>
  <c r="O219" i="15"/>
  <c r="Q118" i="15"/>
  <c r="O190" i="15"/>
  <c r="O128" i="15"/>
  <c r="M211" i="15"/>
  <c r="Q250" i="15"/>
  <c r="O266" i="15"/>
  <c r="M133" i="15"/>
  <c r="M201" i="15"/>
  <c r="M264" i="15"/>
  <c r="M19" i="15"/>
  <c r="M50" i="15"/>
  <c r="Q330" i="15"/>
  <c r="M319" i="15"/>
  <c r="Q150" i="15"/>
  <c r="O296" i="15"/>
  <c r="O218" i="15"/>
  <c r="Q105" i="15"/>
  <c r="Q227" i="15"/>
  <c r="Q91" i="15"/>
  <c r="O111" i="15"/>
  <c r="M73" i="15"/>
  <c r="M47" i="15"/>
  <c r="M100" i="15"/>
  <c r="Q223" i="15"/>
  <c r="Q117" i="15"/>
  <c r="M304" i="15"/>
  <c r="M242" i="15"/>
  <c r="O59" i="15"/>
  <c r="O248" i="15"/>
  <c r="O290" i="15"/>
  <c r="M207" i="15"/>
  <c r="O101" i="15"/>
  <c r="O18" i="15"/>
  <c r="Q358" i="15"/>
  <c r="M205" i="15"/>
  <c r="Q93" i="15"/>
  <c r="M41" i="15"/>
  <c r="M303" i="15"/>
  <c r="Q19" i="15"/>
  <c r="O293" i="15"/>
  <c r="M110" i="15"/>
  <c r="O26" i="15"/>
  <c r="Q57" i="15"/>
  <c r="O21" i="15"/>
  <c r="O171" i="15"/>
  <c r="M172" i="15"/>
  <c r="O294" i="15"/>
  <c r="M129" i="15"/>
  <c r="M91" i="15"/>
  <c r="M32" i="15"/>
  <c r="M18" i="15"/>
  <c r="Q267" i="15"/>
  <c r="M296" i="15"/>
  <c r="Q254" i="15"/>
  <c r="Q133" i="15"/>
  <c r="O214" i="15"/>
  <c r="Q203" i="15"/>
  <c r="M227" i="15"/>
  <c r="M276" i="15"/>
  <c r="M175" i="15"/>
  <c r="Q34" i="15"/>
  <c r="M202" i="15"/>
  <c r="Q74" i="15"/>
  <c r="O229" i="15"/>
  <c r="Q266" i="15"/>
  <c r="Q47" i="15"/>
  <c r="O304" i="15"/>
  <c r="O346" i="15"/>
  <c r="O172" i="15"/>
  <c r="Q232" i="15"/>
  <c r="M158" i="15"/>
  <c r="M59" i="15"/>
  <c r="Q343" i="15"/>
  <c r="O255" i="15"/>
  <c r="M72" i="15"/>
  <c r="O201" i="15"/>
  <c r="Q251" i="15"/>
  <c r="M89" i="15"/>
  <c r="Q237" i="15"/>
  <c r="Q271" i="15"/>
  <c r="M229" i="15"/>
  <c r="Q347" i="15"/>
  <c r="M219" i="15"/>
  <c r="O174" i="15"/>
  <c r="M254" i="15"/>
  <c r="O307" i="15"/>
  <c r="M130" i="15"/>
  <c r="S130" i="15" s="1"/>
  <c r="M237" i="15"/>
  <c r="M56" i="15"/>
  <c r="Q325" i="15"/>
  <c r="O291" i="15"/>
  <c r="O104" i="15"/>
  <c r="O213" i="15"/>
  <c r="Q102" i="15"/>
  <c r="O118" i="15"/>
  <c r="Q98" i="15"/>
  <c r="Q206" i="15"/>
  <c r="Q334" i="15"/>
  <c r="Q185" i="15"/>
  <c r="Q241" i="15"/>
  <c r="O129" i="15"/>
  <c r="O56" i="15"/>
  <c r="O329" i="15"/>
  <c r="M342" i="15"/>
  <c r="O25" i="15"/>
  <c r="M265" i="15"/>
  <c r="Q305" i="15"/>
  <c r="Q336" i="15"/>
  <c r="Q46" i="15"/>
  <c r="O331" i="15"/>
  <c r="M90" i="15"/>
  <c r="O46" i="15"/>
  <c r="Q134" i="15"/>
  <c r="M192" i="15"/>
  <c r="M183" i="15"/>
  <c r="O48" i="15"/>
  <c r="M124" i="15"/>
  <c r="Q142" i="15"/>
  <c r="O231" i="15"/>
  <c r="M102" i="15"/>
  <c r="O132" i="15"/>
  <c r="M294" i="15"/>
  <c r="O336" i="15"/>
  <c r="M33" i="15"/>
  <c r="O351" i="15"/>
  <c r="M120" i="15"/>
  <c r="O30" i="15"/>
  <c r="Q149" i="15"/>
  <c r="Q280" i="15"/>
  <c r="M256" i="15"/>
  <c r="Q40" i="15"/>
  <c r="O27" i="15"/>
  <c r="M302" i="15"/>
  <c r="M322" i="15"/>
  <c r="Q157" i="15"/>
  <c r="Q24" i="15"/>
  <c r="O110" i="15"/>
  <c r="O109" i="15"/>
  <c r="O49" i="15"/>
  <c r="O140" i="15"/>
  <c r="O371" i="15"/>
  <c r="M271" i="15"/>
  <c r="M263" i="15"/>
  <c r="M159" i="15"/>
  <c r="O280" i="15"/>
  <c r="Q137" i="15"/>
  <c r="Q175" i="15"/>
  <c r="O37" i="15"/>
  <c r="Q323" i="15"/>
  <c r="Q214" i="15"/>
  <c r="M231" i="15"/>
  <c r="O364" i="15"/>
  <c r="Q28" i="15"/>
  <c r="Q192" i="15"/>
  <c r="Q108" i="15"/>
  <c r="M132" i="15"/>
  <c r="Q312" i="15"/>
  <c r="Q302" i="15"/>
  <c r="Q20" i="15"/>
  <c r="Q218" i="15"/>
  <c r="M139" i="15"/>
  <c r="O271" i="15"/>
  <c r="O230" i="15"/>
  <c r="O221" i="15"/>
  <c r="O295" i="15"/>
  <c r="O312" i="15"/>
  <c r="O283" i="15"/>
  <c r="M305" i="15"/>
  <c r="Q120" i="15"/>
  <c r="Q224" i="15"/>
  <c r="Q207" i="15"/>
  <c r="M364" i="15"/>
  <c r="Q31" i="15"/>
  <c r="M292" i="15"/>
  <c r="Q346" i="15"/>
  <c r="M104" i="15"/>
  <c r="O82" i="15"/>
  <c r="O343" i="15"/>
  <c r="O353" i="15"/>
  <c r="Q84" i="15"/>
  <c r="M347" i="15"/>
  <c r="O77" i="15"/>
  <c r="O32" i="15"/>
  <c r="M65" i="15"/>
  <c r="M80" i="15"/>
  <c r="O209" i="15"/>
  <c r="M358" i="15"/>
  <c r="M87" i="15"/>
  <c r="Q274" i="15"/>
  <c r="M117" i="15"/>
  <c r="M118" i="15"/>
  <c r="O334" i="15"/>
  <c r="O64" i="15"/>
  <c r="Q300" i="15"/>
  <c r="M108" i="15"/>
  <c r="M27" i="15"/>
  <c r="M70" i="15"/>
  <c r="S70" i="15" s="1"/>
  <c r="M85" i="15"/>
  <c r="M147" i="15"/>
  <c r="O365" i="15"/>
  <c r="Q293" i="15"/>
  <c r="Q41" i="15"/>
  <c r="M136" i="15"/>
  <c r="M63" i="15"/>
  <c r="M71" i="15"/>
  <c r="Q78" i="15"/>
  <c r="M26" i="15"/>
  <c r="O34" i="15"/>
  <c r="M251" i="15"/>
  <c r="Q32" i="15"/>
  <c r="Q36" i="15"/>
  <c r="Q140" i="15"/>
  <c r="Q104" i="15"/>
  <c r="Q357" i="15"/>
  <c r="Q144" i="15"/>
  <c r="O357" i="15"/>
  <c r="O234" i="15"/>
  <c r="Q201" i="15"/>
  <c r="O253" i="15"/>
  <c r="O120" i="15"/>
  <c r="O142" i="15"/>
  <c r="Q230" i="15"/>
  <c r="O350" i="15"/>
  <c r="O208" i="15"/>
  <c r="O178" i="15"/>
  <c r="O157" i="15"/>
  <c r="M224" i="15"/>
  <c r="Q25" i="15"/>
  <c r="O72" i="15"/>
  <c r="Q22" i="15"/>
  <c r="O73" i="15"/>
  <c r="Q60" i="15"/>
  <c r="M177" i="15"/>
  <c r="O20" i="15"/>
  <c r="Q263" i="15"/>
  <c r="O175" i="15"/>
  <c r="M365" i="15"/>
  <c r="Q370" i="15"/>
  <c r="O164" i="15"/>
  <c r="O342" i="15"/>
  <c r="M119" i="15"/>
  <c r="O108" i="15"/>
  <c r="O302" i="15"/>
  <c r="Q69" i="15"/>
  <c r="M213" i="15"/>
  <c r="O151" i="15"/>
  <c r="O126" i="15"/>
  <c r="O78" i="15"/>
  <c r="Q132" i="15"/>
  <c r="M79" i="15"/>
  <c r="M330" i="15"/>
  <c r="M261" i="15"/>
  <c r="M111" i="15"/>
  <c r="M174" i="15"/>
  <c r="M311" i="15"/>
  <c r="Q151" i="15"/>
  <c r="O264" i="15"/>
  <c r="Q204" i="15"/>
  <c r="O277" i="15"/>
  <c r="M34" i="15"/>
  <c r="O185" i="15"/>
  <c r="Q303" i="15"/>
  <c r="M57" i="15"/>
  <c r="S57" i="15" s="1"/>
  <c r="Q123" i="15"/>
  <c r="Q76" i="15"/>
  <c r="O79" i="15"/>
  <c r="Q291" i="15"/>
  <c r="Q292" i="15"/>
  <c r="M189" i="15"/>
  <c r="M93" i="15"/>
  <c r="M290" i="15"/>
  <c r="Q283" i="15"/>
  <c r="O180" i="15"/>
  <c r="M48" i="15"/>
  <c r="M321" i="15"/>
  <c r="O202" i="15"/>
  <c r="Q253" i="15"/>
  <c r="M223" i="15"/>
  <c r="Q95" i="15"/>
  <c r="Q58" i="15"/>
  <c r="O124" i="15"/>
  <c r="M212" i="15"/>
  <c r="Q43" i="15"/>
  <c r="Q194" i="15"/>
  <c r="M178" i="15"/>
  <c r="M21" i="15"/>
  <c r="M267" i="15"/>
  <c r="Q261" i="15"/>
  <c r="M248" i="15"/>
  <c r="O282" i="15"/>
  <c r="O251" i="15"/>
  <c r="M323" i="15"/>
  <c r="Q112" i="15"/>
  <c r="O100" i="15"/>
  <c r="Q365" i="15"/>
  <c r="M176" i="15"/>
  <c r="O189" i="15"/>
  <c r="Q183" i="15"/>
  <c r="Q350" i="15"/>
  <c r="O319" i="15"/>
  <c r="M82" i="15"/>
  <c r="M66" i="15"/>
  <c r="Q136" i="15"/>
  <c r="Q320" i="15"/>
  <c r="Q42" i="15"/>
  <c r="M232" i="15"/>
  <c r="O148" i="15"/>
  <c r="M60" i="15"/>
  <c r="O303" i="15"/>
  <c r="Q282" i="15"/>
  <c r="O236" i="15"/>
  <c r="O112" i="15"/>
  <c r="M312" i="15"/>
  <c r="M280" i="15"/>
  <c r="Q212" i="15"/>
  <c r="Q139" i="15"/>
  <c r="Q180" i="15"/>
  <c r="Q324" i="15"/>
  <c r="M325" i="15"/>
  <c r="S325" i="15" s="1"/>
  <c r="M345" i="15"/>
  <c r="O87" i="15"/>
  <c r="M291" i="15"/>
  <c r="O58" i="15"/>
  <c r="M333" i="15"/>
  <c r="Q236" i="15"/>
  <c r="O192" i="15"/>
  <c r="Q126" i="15"/>
  <c r="M134" i="15"/>
  <c r="M105" i="15"/>
  <c r="Q125" i="15"/>
  <c r="O182" i="15"/>
  <c r="O223" i="15"/>
  <c r="M329" i="15"/>
  <c r="O50" i="15"/>
  <c r="Q131" i="15"/>
  <c r="Q86" i="15"/>
  <c r="O24" i="15"/>
  <c r="Q100" i="15"/>
  <c r="O149" i="15"/>
  <c r="M360" i="15"/>
  <c r="Q148" i="15"/>
  <c r="O335" i="15"/>
  <c r="M208" i="15"/>
  <c r="Q62" i="15"/>
  <c r="M43" i="15"/>
  <c r="Q234" i="15"/>
  <c r="M101" i="15"/>
  <c r="Q321" i="15"/>
  <c r="M37" i="15"/>
  <c r="M331" i="15"/>
  <c r="S331" i="15" s="1"/>
  <c r="M343" i="15"/>
  <c r="M103" i="15"/>
  <c r="O265" i="15"/>
  <c r="Q87" i="15"/>
  <c r="M149" i="15"/>
  <c r="Q335" i="15"/>
  <c r="Q18" i="15"/>
  <c r="M86" i="15"/>
  <c r="M125" i="15"/>
  <c r="M234" i="15"/>
  <c r="O242" i="15"/>
  <c r="M146" i="15"/>
  <c r="O139" i="15"/>
  <c r="M241" i="15"/>
  <c r="Q103" i="15"/>
  <c r="S26" i="15" l="1"/>
  <c r="S101" i="15"/>
  <c r="S44" i="15"/>
  <c r="S322" i="15"/>
  <c r="S146" i="15"/>
  <c r="S211" i="15"/>
  <c r="S208" i="15"/>
  <c r="S86" i="15"/>
  <c r="S118" i="15"/>
  <c r="Q281" i="15"/>
  <c r="S291" i="15"/>
  <c r="S48" i="15"/>
  <c r="S256" i="15"/>
  <c r="S93" i="15"/>
  <c r="S89" i="15"/>
  <c r="S267" i="15"/>
  <c r="S71" i="15"/>
  <c r="S33" i="15"/>
  <c r="S105" i="15"/>
  <c r="S134" i="15"/>
  <c r="O355" i="15"/>
  <c r="Q355" i="15"/>
  <c r="S174" i="15"/>
  <c r="S37" i="15"/>
  <c r="S82" i="15"/>
  <c r="S305" i="15"/>
  <c r="S66" i="15"/>
  <c r="S65" i="15"/>
  <c r="S237" i="15"/>
  <c r="S59" i="15"/>
  <c r="S348" i="15"/>
  <c r="S158" i="15"/>
  <c r="S296" i="15"/>
  <c r="S43" i="15"/>
  <c r="S176" i="15"/>
  <c r="S102" i="15"/>
  <c r="Q275" i="15"/>
  <c r="S177" i="15"/>
  <c r="S280" i="15"/>
  <c r="O362" i="15"/>
  <c r="S178" i="15"/>
  <c r="S347" i="15"/>
  <c r="S226" i="15"/>
  <c r="S22" i="15"/>
  <c r="S94" i="15"/>
  <c r="S42" i="15"/>
  <c r="S99" i="15"/>
  <c r="S213" i="15"/>
  <c r="S34" i="15"/>
  <c r="S302" i="15"/>
  <c r="S321" i="15"/>
  <c r="S248" i="15"/>
  <c r="Q259" i="15"/>
  <c r="S294" i="15"/>
  <c r="S312" i="15"/>
  <c r="O187" i="15"/>
  <c r="S80" i="15"/>
  <c r="S264" i="15"/>
  <c r="S40" i="15"/>
  <c r="Q327" i="15"/>
  <c r="S95" i="15"/>
  <c r="S112" i="15"/>
  <c r="S277" i="15"/>
  <c r="S320" i="15"/>
  <c r="S36" i="15"/>
  <c r="O327" i="15"/>
  <c r="S100" i="15"/>
  <c r="S334" i="15"/>
  <c r="S131" i="15"/>
  <c r="S295" i="15"/>
  <c r="S151" i="15"/>
  <c r="S182" i="15"/>
  <c r="S125" i="15"/>
  <c r="S47" i="15"/>
  <c r="S353" i="15"/>
  <c r="S333" i="15"/>
  <c r="S108" i="15"/>
  <c r="S149" i="15"/>
  <c r="S225" i="15"/>
  <c r="S63" i="15"/>
  <c r="S330" i="15"/>
  <c r="S212" i="15"/>
  <c r="S203" i="15"/>
  <c r="M198" i="15"/>
  <c r="S201" i="15"/>
  <c r="S30" i="15"/>
  <c r="O52" i="15"/>
  <c r="S124" i="15"/>
  <c r="O259" i="15"/>
  <c r="S60" i="15"/>
  <c r="S323" i="15"/>
  <c r="S27" i="15"/>
  <c r="Q239" i="15"/>
  <c r="S349" i="15"/>
  <c r="S140" i="15"/>
  <c r="Q340" i="15"/>
  <c r="S69" i="15"/>
  <c r="S141" i="15"/>
  <c r="S126" i="15"/>
  <c r="S230" i="15"/>
  <c r="S371" i="15"/>
  <c r="S223" i="15"/>
  <c r="Q249" i="15"/>
  <c r="Q246" i="15" s="1"/>
  <c r="S224" i="15"/>
  <c r="S183" i="15"/>
  <c r="S219" i="15"/>
  <c r="S18" i="15"/>
  <c r="M16" i="15"/>
  <c r="M14" i="15" s="1"/>
  <c r="S205" i="15"/>
  <c r="S46" i="15"/>
  <c r="S300" i="15"/>
  <c r="M298" i="15"/>
  <c r="S204" i="15"/>
  <c r="S144" i="15"/>
  <c r="S232" i="15"/>
  <c r="Q298" i="15"/>
  <c r="S192" i="15"/>
  <c r="S32" i="15"/>
  <c r="O367" i="15"/>
  <c r="S220" i="15"/>
  <c r="Q187" i="15"/>
  <c r="S209" i="15"/>
  <c r="S84" i="15"/>
  <c r="S332" i="15"/>
  <c r="S128" i="15"/>
  <c r="S78" i="15"/>
  <c r="S293" i="15"/>
  <c r="S342" i="15"/>
  <c r="M340" i="15"/>
  <c r="S282" i="15"/>
  <c r="M281" i="15"/>
  <c r="S81" i="15"/>
  <c r="Q16" i="15"/>
  <c r="Q14" i="15" s="1"/>
  <c r="S119" i="15"/>
  <c r="S251" i="15"/>
  <c r="S139" i="15"/>
  <c r="S229" i="15"/>
  <c r="R91" i="15"/>
  <c r="S91" i="15"/>
  <c r="O16" i="15"/>
  <c r="O14" i="15" s="1"/>
  <c r="O309" i="15"/>
  <c r="S98" i="15"/>
  <c r="S255" i="15"/>
  <c r="Q316" i="15"/>
  <c r="S185" i="15"/>
  <c r="S180" i="15"/>
  <c r="S123" i="15"/>
  <c r="Q168" i="15"/>
  <c r="S206" i="15"/>
  <c r="S74" i="15"/>
  <c r="S147" i="15"/>
  <c r="S25" i="15"/>
  <c r="S254" i="15"/>
  <c r="S360" i="15"/>
  <c r="O340" i="15"/>
  <c r="S104" i="15"/>
  <c r="Q216" i="15"/>
  <c r="S159" i="15"/>
  <c r="S129" i="15"/>
  <c r="O216" i="15"/>
  <c r="S77" i="15"/>
  <c r="S194" i="15"/>
  <c r="S190" i="15"/>
  <c r="M367" i="15"/>
  <c r="S370" i="15"/>
  <c r="Q52" i="15"/>
  <c r="S28" i="15"/>
  <c r="S262" i="15"/>
  <c r="M216" i="15"/>
  <c r="S218" i="15"/>
  <c r="S283" i="15"/>
  <c r="S62" i="15"/>
  <c r="O281" i="15"/>
  <c r="S103" i="15"/>
  <c r="S345" i="15"/>
  <c r="S343" i="15"/>
  <c r="S290" i="15"/>
  <c r="M288" i="15"/>
  <c r="S311" i="15"/>
  <c r="M309" i="15"/>
  <c r="S263" i="15"/>
  <c r="R90" i="15"/>
  <c r="S90" i="15"/>
  <c r="S207" i="15"/>
  <c r="S253" i="15"/>
  <c r="O275" i="15"/>
  <c r="S221" i="15"/>
  <c r="S179" i="15"/>
  <c r="S121" i="15"/>
  <c r="S49" i="15"/>
  <c r="Q309" i="15"/>
  <c r="S324" i="15"/>
  <c r="S56" i="15"/>
  <c r="M52" i="15"/>
  <c r="S351" i="15"/>
  <c r="S21" i="15"/>
  <c r="Q367" i="15"/>
  <c r="S117" i="15"/>
  <c r="S292" i="15"/>
  <c r="S271" i="15"/>
  <c r="S120" i="15"/>
  <c r="S202" i="15"/>
  <c r="S172" i="15"/>
  <c r="O288" i="15"/>
  <c r="O249" i="15"/>
  <c r="O246" i="15" s="1"/>
  <c r="Q362" i="15"/>
  <c r="S336" i="15"/>
  <c r="S195" i="15"/>
  <c r="S76" i="15"/>
  <c r="M168" i="15"/>
  <c r="S171" i="15"/>
  <c r="S274" i="15"/>
  <c r="S24" i="15"/>
  <c r="S357" i="15"/>
  <c r="M355" i="15"/>
  <c r="S234" i="15"/>
  <c r="S318" i="15"/>
  <c r="M316" i="15"/>
  <c r="S236" i="15"/>
  <c r="S85" i="15"/>
  <c r="S73" i="15"/>
  <c r="O316" i="15"/>
  <c r="S329" i="15"/>
  <c r="M327" i="15"/>
  <c r="S189" i="15"/>
  <c r="M187" i="15"/>
  <c r="S111" i="15"/>
  <c r="S365" i="15"/>
  <c r="O168" i="15"/>
  <c r="S319" i="15"/>
  <c r="S145" i="15"/>
  <c r="S164" i="15"/>
  <c r="S64" i="15"/>
  <c r="S157" i="15"/>
  <c r="S303" i="15"/>
  <c r="S261" i="15"/>
  <c r="M259" i="15"/>
  <c r="S87" i="15"/>
  <c r="S364" i="15"/>
  <c r="M362" i="15"/>
  <c r="S132" i="15"/>
  <c r="O198" i="15"/>
  <c r="S175" i="15"/>
  <c r="S307" i="15"/>
  <c r="S346" i="15"/>
  <c r="S350" i="15"/>
  <c r="S68" i="15"/>
  <c r="S150" i="15"/>
  <c r="Q288" i="15"/>
  <c r="S252" i="15"/>
  <c r="S266" i="15"/>
  <c r="S133" i="15"/>
  <c r="S214" i="15"/>
  <c r="O298" i="15"/>
  <c r="S41" i="15"/>
  <c r="S241" i="15"/>
  <c r="M239" i="15"/>
  <c r="S136" i="15"/>
  <c r="S358" i="15"/>
  <c r="S72" i="15"/>
  <c r="M275" i="15"/>
  <c r="S276" i="15"/>
  <c r="S242" i="15"/>
  <c r="S50" i="15"/>
  <c r="S107" i="15"/>
  <c r="S137" i="15"/>
  <c r="S250" i="15"/>
  <c r="M249" i="15"/>
  <c r="M246" i="15" s="1"/>
  <c r="S148" i="15"/>
  <c r="S97" i="15"/>
  <c r="S20" i="15"/>
  <c r="S58" i="15"/>
  <c r="S110" i="15"/>
  <c r="S231" i="15"/>
  <c r="S79" i="15"/>
  <c r="Q198" i="15"/>
  <c r="S265" i="15"/>
  <c r="S227" i="15"/>
  <c r="S304" i="15"/>
  <c r="S19" i="15"/>
  <c r="S142" i="15"/>
  <c r="S31" i="15"/>
  <c r="S335" i="15"/>
  <c r="S109" i="15"/>
  <c r="S160" i="15"/>
  <c r="S268" i="15"/>
  <c r="O239" i="15"/>
  <c r="Q258" i="15" l="1"/>
  <c r="Q338" i="15"/>
  <c r="O338" i="15"/>
  <c r="S367" i="15"/>
  <c r="O166" i="15"/>
  <c r="R52" i="15"/>
  <c r="S275" i="15"/>
  <c r="S355" i="15"/>
  <c r="S309" i="15"/>
  <c r="M338" i="15"/>
  <c r="M314" i="15" s="1"/>
  <c r="S239" i="15"/>
  <c r="S362" i="15"/>
  <c r="M258" i="15"/>
  <c r="S249" i="15"/>
  <c r="S246" i="15" s="1"/>
  <c r="O12" i="15"/>
  <c r="M12" i="15"/>
  <c r="S327" i="15"/>
  <c r="S340" i="15"/>
  <c r="S298" i="15"/>
  <c r="S38" i="15"/>
  <c r="S187" i="15"/>
  <c r="S52" i="15"/>
  <c r="S288" i="15"/>
  <c r="S281" i="15"/>
  <c r="S216" i="15"/>
  <c r="S16" i="15"/>
  <c r="S259" i="15"/>
  <c r="Q286" i="15"/>
  <c r="Q244" i="15" s="1"/>
  <c r="S316" i="15"/>
  <c r="O258" i="15"/>
  <c r="Q314" i="15"/>
  <c r="O314" i="15"/>
  <c r="Q197" i="15"/>
  <c r="O286" i="15"/>
  <c r="Q12" i="15"/>
  <c r="S198" i="15"/>
  <c r="S168" i="15"/>
  <c r="Q166" i="15"/>
  <c r="M197" i="15"/>
  <c r="O197" i="15"/>
  <c r="M166" i="15"/>
  <c r="M286" i="15"/>
  <c r="S338" i="15" l="1"/>
  <c r="S314" i="15" s="1"/>
  <c r="S286" i="15"/>
  <c r="M244" i="15"/>
  <c r="O244" i="15"/>
  <c r="S258" i="15"/>
  <c r="S166" i="15"/>
  <c r="S14" i="15"/>
  <c r="S12" i="15" s="1"/>
  <c r="M10" i="15"/>
  <c r="M375" i="15" s="1"/>
  <c r="O10" i="15"/>
  <c r="O375" i="15" s="1"/>
  <c r="S197" i="15"/>
  <c r="S244" i="15"/>
  <c r="Q10" i="15"/>
  <c r="Q374" i="15" s="1"/>
  <c r="S10" i="15" l="1"/>
  <c r="S374" i="15" s="1"/>
  <c r="M374" i="15"/>
  <c r="M376" i="15" s="1"/>
  <c r="O374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O10" authorId="0" shapeId="0" xr:uid="{11677136-77E8-4D05-B150-E1B20B4CA69E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UNIDAD TECNICA 
</t>
        </r>
      </text>
    </comment>
    <comment ref="O13" authorId="0" shapeId="0" xr:uid="{36B57F82-8E98-4A42-9000-BC4512EBFAC7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UNIDAD TECNICA</t>
        </r>
      </text>
    </comment>
    <comment ref="O28" authorId="0" shapeId="0" xr:uid="{A023DE24-A04B-453F-9C96-58C49880E666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UNIDAD TECNICA</t>
        </r>
      </text>
    </comment>
  </commentList>
</comments>
</file>

<file path=xl/sharedStrings.xml><?xml version="1.0" encoding="utf-8"?>
<sst xmlns="http://schemas.openxmlformats.org/spreadsheetml/2006/main" count="5377" uniqueCount="1765">
  <si>
    <t>MUNICIPALIDAD DE MATINA</t>
  </si>
  <si>
    <t>AREA COORDINADORA DE PRESUPUESTO</t>
  </si>
  <si>
    <t>PRESUPUESTO ORDINARIO 2022</t>
  </si>
  <si>
    <t>INDICE</t>
  </si>
  <si>
    <t>Carta de presentacion del presupuesto ordinario por el Alcalde Municipal</t>
  </si>
  <si>
    <t>Seccion de ingresos</t>
  </si>
  <si>
    <t>Sección de los Ingresos</t>
  </si>
  <si>
    <t>Seccion de los egresos</t>
  </si>
  <si>
    <t>Por Partida general y por programa</t>
  </si>
  <si>
    <t>Estructura de Egresos por programa</t>
  </si>
  <si>
    <t xml:space="preserve">Detalle General por clasificador Funcional </t>
  </si>
  <si>
    <t>Detalle General por clasificador por objeto al gasto</t>
  </si>
  <si>
    <t>Detalle General por clasificador Economico</t>
  </si>
  <si>
    <t>Detalle Control Interno</t>
  </si>
  <si>
    <t xml:space="preserve">        Detalle interno de egresos (Programa III Inversiones)</t>
  </si>
  <si>
    <t xml:space="preserve">        Detalle de Proyectos Gastos Capitalizables</t>
  </si>
  <si>
    <t>Otros</t>
  </si>
  <si>
    <t>Informacion Plurianual 2022-2023-2024 y 2025</t>
  </si>
  <si>
    <t xml:space="preserve">Justificacion de los ingresos </t>
  </si>
  <si>
    <t>Justificacion de los egresos</t>
  </si>
  <si>
    <t>Cuadros No. 1 al 7</t>
  </si>
  <si>
    <t>Adjuntos Varios</t>
  </si>
  <si>
    <t>SECCIÓN DE LOS INGRESOS</t>
  </si>
  <si>
    <t>CÓDIGO</t>
  </si>
  <si>
    <t xml:space="preserve">DESCRIPCIÓN </t>
  </si>
  <si>
    <t>MONTO</t>
  </si>
  <si>
    <t>Porcentaje Relativo</t>
  </si>
  <si>
    <t>4.0.0.0.0.00.00.0.000</t>
  </si>
  <si>
    <t>INGRESOS TOTALES</t>
  </si>
  <si>
    <t>4.1.0.0.0.00.00.0.000</t>
  </si>
  <si>
    <t>INGRESOS CORRIENTES</t>
  </si>
  <si>
    <t>4.1.1.0.0.00.00.0.000</t>
  </si>
  <si>
    <t>INGRESOS TRIBUTARIOS</t>
  </si>
  <si>
    <t>4.1.1.2.1.01.00.0.000</t>
  </si>
  <si>
    <t>IMPUESTOS SOBRE LA PROPIEDAD</t>
  </si>
  <si>
    <t>4.1.1.2.1.01.00.0.0.000</t>
  </si>
  <si>
    <t>Impuestos sobre la propiedad de bienes inmuebles Ley 7729</t>
  </si>
  <si>
    <t>4.1.1.3.0.00.00.0.0.000</t>
  </si>
  <si>
    <t>IMPUESTOS SOBRE BIENES Y SERVICIOS</t>
  </si>
  <si>
    <t>4.1.1.3.2.00.00.0.0.000</t>
  </si>
  <si>
    <t>IMPUESTO SELECTIVO DE CONSUMO</t>
  </si>
  <si>
    <t>4.1.1.3.2.01.00.0.0.000</t>
  </si>
  <si>
    <t>IMPUESTOS ESPECÍFICOS SOBRE LA PRODUCCIÓN Y CONSUMO DE BIENES</t>
  </si>
  <si>
    <t>4.1.1.3.2.01.02.0.0.000</t>
  </si>
  <si>
    <t>Impuestos específicos sobre la explotación de recursos naturales y minerales</t>
  </si>
  <si>
    <t>4.1.1.3.2.01.05.0.0.000</t>
  </si>
  <si>
    <t>Impuestos específicos sobre la construcción</t>
  </si>
  <si>
    <t>4.1.1.3.2.02.00.0.0.000</t>
  </si>
  <si>
    <t>IMPUESTOS ESPECÍFICOS SOBRE LA PRODUCCIÓN Y CONSUMO DE SERVICIOS</t>
  </si>
  <si>
    <t>4.1.1.3.2.02.03.0.0.000</t>
  </si>
  <si>
    <t>IMPUESTOS ESPECÍFICOS A LOS SERVICIOS DE DIVERSIÓN Y ESPARCIMIENTO</t>
  </si>
  <si>
    <t>4.1.1.3.2.02.03.1.0.000</t>
  </si>
  <si>
    <t>Impuestos sobre espectáculos públicos 6%</t>
  </si>
  <si>
    <t>4.1.1.3.2.02.03.9.0.000</t>
  </si>
  <si>
    <t>Otros impuestos específicos a los servicios de diversión y esparcimiento</t>
  </si>
  <si>
    <t>4.1.1.3.3.00.00.0.0.000</t>
  </si>
  <si>
    <t>OTROS IMPUESTOS A LOS BIENES Y SERVICIOS</t>
  </si>
  <si>
    <t>4.1.1.3.3.01.00.0.0.000</t>
  </si>
  <si>
    <t>LICENCIAS PROFESIONALES COMERCIALES Y OTROS PERMISOS</t>
  </si>
  <si>
    <t>4.1.1.3.3.01.02.0.0.000</t>
  </si>
  <si>
    <t>Patentes Municipales</t>
  </si>
  <si>
    <t>4.1.1.3.3.01.03.0.0.000</t>
  </si>
  <si>
    <t>Recargo del 10% ley de patentes No 7577</t>
  </si>
  <si>
    <t>4.1.1.3.3.01.09.0.0.000</t>
  </si>
  <si>
    <t>Otras licencias profesionales comerciales y otros permisos</t>
  </si>
  <si>
    <t>4.1.1.9.0.00.00.0.0.000</t>
  </si>
  <si>
    <t>OTROS INGRESOS TRIBUTARIOS</t>
  </si>
  <si>
    <t>4.1.1.9.1.00.00.0.0.000</t>
  </si>
  <si>
    <t>IMPUESTOS DE TIMBRES</t>
  </si>
  <si>
    <t>4.1.1.9.1.01.00.0.0.000</t>
  </si>
  <si>
    <t>Timbres municipales (por hipoteca y cedulas hipotecarias)</t>
  </si>
  <si>
    <t>4.1.1.9.1.02.00.0.0.000</t>
  </si>
  <si>
    <t>Timbres Pro-Parques Nacionales</t>
  </si>
  <si>
    <t>4.1.3.0.0.00.00.0.0.000</t>
  </si>
  <si>
    <t>INGRESOS NO TRIBUTARIOS</t>
  </si>
  <si>
    <t>4.1.3.1.0.00.00.0.0.000</t>
  </si>
  <si>
    <t>VENTAS DE BIENES Y SERVICIOS</t>
  </si>
  <si>
    <t>4.1.3.1.1.00.00.0.0.000</t>
  </si>
  <si>
    <t>VENTAS DE BIENES</t>
  </si>
  <si>
    <t>4.1.3.1.1.09.00.0.0.000</t>
  </si>
  <si>
    <t>Ventas de otros bienes</t>
  </si>
  <si>
    <t>4.1.3.1.2.00.00.0.0.000</t>
  </si>
  <si>
    <t>VENTAS DE SERVICIOS</t>
  </si>
  <si>
    <t>4.1.3.1.2.04.00.0.0.000</t>
  </si>
  <si>
    <t>ALQUILERES</t>
  </si>
  <si>
    <t>4.1.3.1.2.04.01.0.0.000</t>
  </si>
  <si>
    <t>Alquileres de edificios e instalaciones</t>
  </si>
  <si>
    <t>4.1.3.1.2.05.00.0.0.000</t>
  </si>
  <si>
    <t>SERVICIOS COMUNITARIOS</t>
  </si>
  <si>
    <t>4.1.3.1.2.05.03.0.0.000</t>
  </si>
  <si>
    <t>Servicio de Cementerio</t>
  </si>
  <si>
    <t>4.1.3.1.2.05.04.0.0.000</t>
  </si>
  <si>
    <t>SERVICIOS DE SANEAMIENTO AMBIENTAL</t>
  </si>
  <si>
    <t>4.1.3.1.2.05.04.1.0.000</t>
  </si>
  <si>
    <t>Recolección de basura</t>
  </si>
  <si>
    <t>4.1.3.1.2.05.04.2.0.000</t>
  </si>
  <si>
    <t>Servicio de aseo de vías y sitios públicos</t>
  </si>
  <si>
    <t>4.1.3.1.2.05.04.3.0.000</t>
  </si>
  <si>
    <t>Servicios de depósito y tratamiento de basura</t>
  </si>
  <si>
    <t>4.1.3.1.2.05.09.0.0.000</t>
  </si>
  <si>
    <t>OTROS SERVICIOS COMUNITARIOS</t>
  </si>
  <si>
    <t>4.1.3.1.2.05.09.1.0.000</t>
  </si>
  <si>
    <t>Servicios de instalación y limpieza de cloacas</t>
  </si>
  <si>
    <t>4.1.3.1.2.05.09.9.0.000</t>
  </si>
  <si>
    <t xml:space="preserve">Otros servicios comunitarios </t>
  </si>
  <si>
    <t>4.1.3.1.3.00.00.0.0.000</t>
  </si>
  <si>
    <t>DERECHOS ADMINISTRATIVOS</t>
  </si>
  <si>
    <t>4.1.3.1.3.02.00.0.0.000</t>
  </si>
  <si>
    <t>DERECHOS ADMINISTRATIVOS A OTROS SERVICIOS PÚBLICOS</t>
  </si>
  <si>
    <t>4.1.3.1.3.02.09.0.0.000</t>
  </si>
  <si>
    <t>OTROS SERVICIOS ADMINISTRATIVOS A ACTIVIDADES COMERCIALES</t>
  </si>
  <si>
    <t>4.1.3.1.3.02.09.1.0.000</t>
  </si>
  <si>
    <t>Derecho de cementerio</t>
  </si>
  <si>
    <t>4.1.3.2.0.00.00.0.0.000</t>
  </si>
  <si>
    <t>INGRESOS DE LA PROPIEDAD</t>
  </si>
  <si>
    <t>4.1.3.2.3.00.00.0.0.000</t>
  </si>
  <si>
    <t>RENTA DE ACTIVOS FINANCIEROS</t>
  </si>
  <si>
    <t>1.3.2.3.03.00.0.0.000</t>
  </si>
  <si>
    <t>OTRAS RENTAS DE ACTIVOS FINANCIEROS</t>
  </si>
  <si>
    <t>4.1.3.2.3.03.01.0.0.000</t>
  </si>
  <si>
    <t>Intereses sobre cuentas corrientes y otros depósitos en bancos estatales</t>
  </si>
  <si>
    <t>4.1.3.3.0.00.00.0.0.000</t>
  </si>
  <si>
    <t>MULTAS, SANCIONES, REMATES Y CONFISCACIONES</t>
  </si>
  <si>
    <t>4.1.3.3.1.00.00.0.0.000</t>
  </si>
  <si>
    <t>MULTAS Y SANCIONES</t>
  </si>
  <si>
    <t>4.1.3.3.1.09.00.0.0.000</t>
  </si>
  <si>
    <t>OTRAS MULTAS</t>
  </si>
  <si>
    <t>4.1.3.3.1.09.09.0.0.000</t>
  </si>
  <si>
    <t>Multas varias (multas por construcciones)</t>
  </si>
  <si>
    <t>4.1.3.4.0.00.00.0.0.000</t>
  </si>
  <si>
    <t>INTERESES MORATORIO</t>
  </si>
  <si>
    <t>4.1.3.4.1.00.00.0.0.000</t>
  </si>
  <si>
    <t>Intereses sobre impuestos municipales</t>
  </si>
  <si>
    <t>4.1.3.4.2.00.00.0.0.000</t>
  </si>
  <si>
    <t>Intereses por servicios municipales</t>
  </si>
  <si>
    <t>4.1.4.0.0.00.00.0.0.000</t>
  </si>
  <si>
    <t>TRANSFERENCIAS CORRIENTES</t>
  </si>
  <si>
    <t>4.1.4.1.0.00.00.0.0.000</t>
  </si>
  <si>
    <t>TRANSFERENCIAS CORRIENTES DEL SECTOR PUBLICO</t>
  </si>
  <si>
    <t>4.1.4.1.1.00.00.0.0.000</t>
  </si>
  <si>
    <t>TRANSFERENCIAS CORRIENTES DEL GOBIERNO CENTRAL</t>
  </si>
  <si>
    <t>4.1.4.1.1.01.00.0.0.000</t>
  </si>
  <si>
    <t>Ministerio de Hacienda (MHD) Anexos No 4.  Ley 7313</t>
  </si>
  <si>
    <t>4.1.4.1.3.00.00.0.0.000</t>
  </si>
  <si>
    <t>TRANSFERENCIAS CORRIENTES DE INSTITUCIONES DESCENTRALIZADAS NO EMPRESARIALES</t>
  </si>
  <si>
    <t>4.1.4.1.3.01.00.0.0.000</t>
  </si>
  <si>
    <t>Instituto de Fomento y Asesoria Municipal (IFAM) (LICORES)</t>
  </si>
  <si>
    <t>4.2.0.0.0.00.00.0.0.00</t>
  </si>
  <si>
    <t>INGRESOS DE CAPITAL</t>
  </si>
  <si>
    <t>4.2.4.0.0.00.00.0.0.000</t>
  </si>
  <si>
    <t>TRANSFERENCIAS DE CAPITAL</t>
  </si>
  <si>
    <t>4.2.4.1.0.00.00.0.0.000</t>
  </si>
  <si>
    <t>TRANSFERENCIAS DE CAPITAL DEL SECTOR PUBLICO</t>
  </si>
  <si>
    <t>4.2.4.1.1.00.00.0.0.000</t>
  </si>
  <si>
    <t>TRANSFERENCIAS DE CAPITAL DEL GOBIERNO CENTRAL</t>
  </si>
  <si>
    <t>4.2.4.1.1.01.00.0.0.000</t>
  </si>
  <si>
    <t>Ministerio de Hacienda (MHD) Ley Especial para la Transferencia de Competencias: Atención Plena y Exclusiva de la Red Vial Cantonal N° 9329</t>
  </si>
  <si>
    <t>4.2.4.1.2.00.00.0.0.000</t>
  </si>
  <si>
    <t>TRANSFERENCIAS DE CAPITAL DE ORGANOS DESCONCENTRADO</t>
  </si>
  <si>
    <t>4.2.4.1.2.01.00.0.0.000</t>
  </si>
  <si>
    <t>Consejo Nacional de la Persona Adulta Mayor (CONAPAM) L. 8783</t>
  </si>
  <si>
    <t>4.2.4.1.3.00.00.0.0.000</t>
  </si>
  <si>
    <t>TRANSFERENCIAS DE CAPITAL DE INSTITUCIONES DESCENTRALIZADAS NO EMPRESARIALES</t>
  </si>
  <si>
    <t>4.2.4.1.3.01.00.0.0.000</t>
  </si>
  <si>
    <t>Instituto de Fomento y Asesoria Municipal (IFAM)</t>
  </si>
  <si>
    <t>TOTAL PRESUPUESTO ORDINARIO  2022</t>
  </si>
  <si>
    <t>SECCION DE EGRESOS POR PARTIDA GENERAL Y POR PROGRAMA</t>
  </si>
  <si>
    <t>PROGRAMA I: DIRECCION Y ADMINISTRACION GENERAL</t>
  </si>
  <si>
    <t>PROGRAMA II: SERVICIOS COMUNALES</t>
  </si>
  <si>
    <t>PROGRAMA III: INVERSIONES</t>
  </si>
  <si>
    <t>TOTALES</t>
  </si>
  <si>
    <t>%</t>
  </si>
  <si>
    <r>
      <t> </t>
    </r>
    <r>
      <rPr>
        <b/>
        <sz val="9"/>
        <rFont val="Malgun Gothic"/>
        <family val="2"/>
      </rPr>
      <t>TOTALES</t>
    </r>
  </si>
  <si>
    <t>REMUNERACIONES</t>
  </si>
  <si>
    <t>SERVICIOS</t>
  </si>
  <si>
    <t>MATERIALES Y SUMINISTROS</t>
  </si>
  <si>
    <t>INTERESES Y COMISIONES</t>
  </si>
  <si>
    <t>BIENES DURADEROS</t>
  </si>
  <si>
    <t>AMORTIZACION</t>
  </si>
  <si>
    <t>CUENTAS ESPECIALES</t>
  </si>
  <si>
    <t>ESTRUCTURA DE EGRESOS POR PROGRAMA</t>
  </si>
  <si>
    <t>PROGRAMA I: DIRECCIÓN Y ADMINISTRACIÓN GENERAL</t>
  </si>
  <si>
    <t>ACTIVIDAD</t>
  </si>
  <si>
    <t>01</t>
  </si>
  <si>
    <t>ADMINISTRACIÓN  GENERAL</t>
  </si>
  <si>
    <t>Remuneraciones</t>
  </si>
  <si>
    <t>Servicios</t>
  </si>
  <si>
    <t>Materiales y suministros</t>
  </si>
  <si>
    <t>Intereses y Comisiones</t>
  </si>
  <si>
    <t>Bienes Duraderos</t>
  </si>
  <si>
    <t>Amortizaciones</t>
  </si>
  <si>
    <t>02</t>
  </si>
  <si>
    <t>AUDITORÍA INTERNA</t>
  </si>
  <si>
    <t>Transferencias Corrientes</t>
  </si>
  <si>
    <t>03</t>
  </si>
  <si>
    <t>ADMINISTRACIÓN DE INVERSIONES PROPIAS</t>
  </si>
  <si>
    <t>04</t>
  </si>
  <si>
    <t>REGISTRO DE DEUDAS, FONDOS Y TRANSFERENCIAS</t>
  </si>
  <si>
    <t>Transferencias de Capital</t>
  </si>
  <si>
    <t>TOTAL PROGRAMA I:</t>
  </si>
  <si>
    <t>SERVICIO</t>
  </si>
  <si>
    <t>ASEO DE VÍAS Y SITIOS PÚBLICOS</t>
  </si>
  <si>
    <t>RECOLECCIÓN DE BASURA</t>
  </si>
  <si>
    <t>MANTENIMIENTO DE CAMINOS Y CALLES</t>
  </si>
  <si>
    <t>CEMENTERIOS</t>
  </si>
  <si>
    <t>MERCADO, PLAZAS Y FERIAS</t>
  </si>
  <si>
    <t>09</t>
  </si>
  <si>
    <t>EDUCATIVOS, CULTURALES, Y DEPORTIVOS</t>
  </si>
  <si>
    <t>10</t>
  </si>
  <si>
    <t>SERVICIOS SOCIALES Y COMPLEMENTARIOS</t>
  </si>
  <si>
    <t>Cuentas Especiales</t>
  </si>
  <si>
    <t>13</t>
  </si>
  <si>
    <t>ALCANTARILLADOS SANITARIOS</t>
  </si>
  <si>
    <t>16</t>
  </si>
  <si>
    <t>DEPÓSITO Y TRATAMIENTO DE BASURA</t>
  </si>
  <si>
    <t>22</t>
  </si>
  <si>
    <t>SEGURIDAD VIAL</t>
  </si>
  <si>
    <t>23</t>
  </si>
  <si>
    <t>SEGURIDAD Y VIGILANCIA EN LA COMUNIDAD</t>
  </si>
  <si>
    <t>25</t>
  </si>
  <si>
    <t>PROTECCIÓN DEL MEDIO AMBIENTE</t>
  </si>
  <si>
    <t>27</t>
  </si>
  <si>
    <t>DIRECCION Y SERVICIOS Y MANTENIMIENTO</t>
  </si>
  <si>
    <t>28</t>
  </si>
  <si>
    <t>ATENCIÓN DE EMERGENCIAS CANTONALES</t>
  </si>
  <si>
    <t>31</t>
  </si>
  <si>
    <t>APORTES EN ESPECIE PARA SERVICIOS Y PROYECTOS COMUNITARIOS</t>
  </si>
  <si>
    <t>TOTAL PROGRAMA II:</t>
  </si>
  <si>
    <t>GRUPO</t>
  </si>
  <si>
    <t>EDIFICIOS</t>
  </si>
  <si>
    <t>Proyecto</t>
  </si>
  <si>
    <t>05</t>
  </si>
  <si>
    <t>06</t>
  </si>
  <si>
    <t>07</t>
  </si>
  <si>
    <t>08</t>
  </si>
  <si>
    <t>11</t>
  </si>
  <si>
    <t>VIAS DE COMUNICACIÓN TERRESTRE</t>
  </si>
  <si>
    <t>Actividad</t>
  </si>
  <si>
    <t>Unidad Técnica de Gestión Vial Municipal</t>
  </si>
  <si>
    <t>XXXX</t>
  </si>
  <si>
    <t xml:space="preserve">OTROS PROYECTOS </t>
  </si>
  <si>
    <t>12</t>
  </si>
  <si>
    <t>14</t>
  </si>
  <si>
    <t>15</t>
  </si>
  <si>
    <t>17</t>
  </si>
  <si>
    <t>18</t>
  </si>
  <si>
    <t>19</t>
  </si>
  <si>
    <t>20</t>
  </si>
  <si>
    <t>21</t>
  </si>
  <si>
    <t xml:space="preserve">OTROS FONDOS E INVERSIONES </t>
  </si>
  <si>
    <t>Cuentas especiales</t>
  </si>
  <si>
    <t>XXXXX</t>
  </si>
  <si>
    <t>TOTAL PROGRAMA III:</t>
  </si>
  <si>
    <t>PROGRAMA IV: PARTIDAS ESPECÍFICAS</t>
  </si>
  <si>
    <r>
      <t>EDIFICIOS ¢XXX,XX</t>
    </r>
    <r>
      <rPr>
        <sz val="10"/>
        <rFont val="Malgun Gothic"/>
        <family val="2"/>
      </rPr>
      <t xml:space="preserve"> (También detallado por objeto del gasto)</t>
    </r>
  </si>
  <si>
    <t>X</t>
  </si>
  <si>
    <t>Nombre ¢XXX,XX (Detallado por objeto del gasto)</t>
  </si>
  <si>
    <r>
      <t xml:space="preserve">VIAS DE COMUNICACIÓN TERRESTRE ¢XXX,XX </t>
    </r>
    <r>
      <rPr>
        <sz val="10"/>
        <rFont val="Malgun Gothic"/>
        <family val="2"/>
      </rPr>
      <t>(También detallado por objeto del gasto)</t>
    </r>
  </si>
  <si>
    <r>
      <t xml:space="preserve">OBRAS MARÍTIMAS Y FLUVIALES ¢XXX,XX </t>
    </r>
    <r>
      <rPr>
        <sz val="10"/>
        <rFont val="Malgun Gothic"/>
        <family val="2"/>
      </rPr>
      <t>(También detallado por objeto del gasto)</t>
    </r>
  </si>
  <si>
    <r>
      <t xml:space="preserve">OBRAS URBANÍSTICAS ¢XXX,XX </t>
    </r>
    <r>
      <rPr>
        <sz val="10"/>
        <rFont val="Malgun Gothic"/>
        <family val="2"/>
      </rPr>
      <t>(También detallado por objeto del gasto)</t>
    </r>
  </si>
  <si>
    <r>
      <t xml:space="preserve">INSTALACIONES ¢XXX,XX </t>
    </r>
    <r>
      <rPr>
        <sz val="10"/>
        <rFont val="Malgun Gothic"/>
        <family val="2"/>
      </rPr>
      <t xml:space="preserve">(También detallado por objeto del gasto) </t>
    </r>
  </si>
  <si>
    <r>
      <t xml:space="preserve">OTROS PROYECTOS  ¢XXX,XX </t>
    </r>
    <r>
      <rPr>
        <sz val="10"/>
        <rFont val="Malgun Gothic"/>
        <family val="2"/>
      </rPr>
      <t xml:space="preserve">(También detallado por objeto del gasto) </t>
    </r>
  </si>
  <si>
    <r>
      <t xml:space="preserve">OTROS FONDOS E INVERSIONES ¢XXX,XX </t>
    </r>
    <r>
      <rPr>
        <sz val="10"/>
        <rFont val="Malgun Gothic"/>
        <family val="2"/>
      </rPr>
      <t xml:space="preserve"> (Detallado por objeto del gasto)</t>
    </r>
  </si>
  <si>
    <t>TOTAL PRESUPUESTO ORDINARIO 2022</t>
  </si>
  <si>
    <t>CLASIFICADOR FUNCIONAL 2022</t>
  </si>
  <si>
    <t>PROGRAMA I</t>
  </si>
  <si>
    <t>PROGRAMA II</t>
  </si>
  <si>
    <t>PROGRAMA III</t>
  </si>
  <si>
    <t>EGRESOS TOTALES</t>
  </si>
  <si>
    <t>1   FUNCIONES DE SERVICIOS PÚBLICOS GENERALES</t>
  </si>
  <si>
    <t>1.1   SERVICIOS PÚBLICOS GENERALES</t>
  </si>
  <si>
    <t>1.1.1  ASUNTOS EJECUTIVOS, FINANCIEROS, FISCALES Y EXTERIORES</t>
  </si>
  <si>
    <t>1.1.1.1   Asuntos ejecutivos</t>
  </si>
  <si>
    <t>1.1.1.2   Asuntos financieros y fiscales</t>
  </si>
  <si>
    <t>1.1.1.3   Asuntos exteriores</t>
  </si>
  <si>
    <t>1.1.2 ASUNTOS LEGISLATIVOS</t>
  </si>
  <si>
    <t>1.1.3 AYUDA ECONÓMICA EXTERIOR</t>
  </si>
  <si>
    <t>1.1.4 SERVICIOS GENERALES</t>
  </si>
  <si>
    <t>1.1.4.1 Servicios generales de personal</t>
  </si>
  <si>
    <t>1.1.4.2 Servicios generales de planificación y estadística</t>
  </si>
  <si>
    <t>1.1.4.3 Otros servicios generales</t>
  </si>
  <si>
    <t>1.1.5 INVESTIGACIÓN BÁSICA</t>
  </si>
  <si>
    <t>1.1.6 INVESTIGACIÓN Y DESARROLLO RELACIONADOS CON LOS SERVICIOS PÚBLICOS GENERALES</t>
  </si>
  <si>
    <t>1.1.7 TRANSACCIONES DE LA DEUDA PÚBLICA</t>
  </si>
  <si>
    <t>1.1.8 TRANSFERENCIAS DE CARÁCTER GENERAL ENTRE DIFERENTES NIVELES DEL SECTOR PÚBLICO</t>
  </si>
  <si>
    <t>1.1.9 SERVICIOS ELECTORALES Y OTROS SERVICIOS PÚBLICOS  GENERALES NO ESPECIFICADOS</t>
  </si>
  <si>
    <t>1.2 DEFENSA</t>
  </si>
  <si>
    <t>1.2.1    DEFENSA CIVIL</t>
  </si>
  <si>
    <t>1.2.2    INVESTIGACIÓN Y DESARROLLO RELACIONADOS CON LA DEFENSA</t>
  </si>
  <si>
    <t>1.2.3    DEFENSA NO ESPECIFICADA</t>
  </si>
  <si>
    <t>1.3 ORDEN PÚBLICO Y SEGURIDAD</t>
  </si>
  <si>
    <t>1.3.1   SERVICIOS DE POLICÍA</t>
  </si>
  <si>
    <t>1.3.2   JUSTICIA</t>
  </si>
  <si>
    <t>1.3.3   CENTROS DE RECLUSIÓN</t>
  </si>
  <si>
    <t>1.3.4   INVESTIGACIÓN Y DESARROLLO RELACIONADOS CON EL ORDEN PÚBLICO Y LA SEGURIDAD</t>
  </si>
  <si>
    <t>1.3.5   PROTECCIÓN CONTRA INCENDIOS Y OTROS EVENTOS</t>
  </si>
  <si>
    <t>1.3.6   ORDEN PÚBLICO Y SEGURIDAD NO ESPECIFICADA</t>
  </si>
  <si>
    <t>2   FUNCIONES DE SERVICIOS ECONÓMICOS</t>
  </si>
  <si>
    <t>2.1 ASUNTOS ECONÓMICOS</t>
  </si>
  <si>
    <t>2.1.1   ASUNTOS ECONÓMICOS, COMERCIALES Y LABORALES EN GENERAL</t>
  </si>
  <si>
    <t>2.1.1.1   Asuntos económicos y comerciales en general</t>
  </si>
  <si>
    <t>2.1.1.2   Asuntos laborales en general</t>
  </si>
  <si>
    <t>2.1.2   AGRICULTURA, GANADERÍA, SILVICULTURA, PESCA Y CAZA</t>
  </si>
  <si>
    <t>2.1.2.1   Agricultura y ganadería</t>
  </si>
  <si>
    <t>2.1.2.2   Silvicultura</t>
  </si>
  <si>
    <t>2.1.2.3   Pesca y caza</t>
  </si>
  <si>
    <t>2.1.3   COMBUSTIBLES Y ENERGÍA</t>
  </si>
  <si>
    <t>2.1.3.1   Energía eléctrica</t>
  </si>
  <si>
    <t>2.1.3.2   Petróleo y gas natural</t>
  </si>
  <si>
    <t>2.1.3.3   Energía para otros usos</t>
  </si>
  <si>
    <t>2.1.3.4   Otros combustibles</t>
  </si>
  <si>
    <t>2.1.4   MINERÍA, MANUFACTURAS Y CONSTRUCCIÓN</t>
  </si>
  <si>
    <t>2.1.4.1   Extracción de recursos minerales excepto los combustibles  minerales</t>
  </si>
  <si>
    <t>2.1.4.2   Manufacturas</t>
  </si>
  <si>
    <t>2.1.4.3   Construcción</t>
  </si>
  <si>
    <t>2.1.5   TRANSPORTE</t>
  </si>
  <si>
    <t>2.1.5.1  Transporte por carretera</t>
  </si>
  <si>
    <t>2.1.5.2  Transporte aéreo</t>
  </si>
  <si>
    <t>2.1.5.3  Transporte marítimo y fluvial</t>
  </si>
  <si>
    <t>2.1.5.4  Transporte ferroviario</t>
  </si>
  <si>
    <t>2.1.5.5    Otros sistemas de transporte</t>
  </si>
  <si>
    <t>2.1.5.6    Otros asuntos de transporte no especificados</t>
  </si>
  <si>
    <t>2.1.6   COMUNICACIONES</t>
  </si>
  <si>
    <t>2.1.6.1   Comunicaciones</t>
  </si>
  <si>
    <t>2.1.7   TURISMO Y OTRAS INDUSTRIAS</t>
  </si>
  <si>
    <t xml:space="preserve"> 2.1.7.1  Turismo</t>
  </si>
  <si>
    <t xml:space="preserve"> 2.1.7.2  Otras industrias</t>
  </si>
  <si>
    <t xml:space="preserve"> </t>
  </si>
  <si>
    <t>2.1.8    INVESTIGACIÓN Y DESARROLLO RELACIONADOS CON ASUNTOS ECONÓMICOS</t>
  </si>
  <si>
    <t>2.1.8.1    Investigación y desarrollo relacionados con asuntos económicos, comerciales y laborales en general</t>
  </si>
  <si>
    <t>2.1.8.2    Investigación y desarrollo relacionados con agricultura, ganadería, silvicultura, pesca y caza</t>
  </si>
  <si>
    <t>2.1.8.3    Investigación y desarrollo relacionados con combustibles y energía</t>
  </si>
  <si>
    <t>2.1.8.4    Investigación y desarrollo relacionados con minería, manufacturas y construcción</t>
  </si>
  <si>
    <t>2.1.8.5    Investigación y desarrollo relacionados con el transporte</t>
  </si>
  <si>
    <t xml:space="preserve">2.1.8.6    Investigación y desarrollo relacionados con las comunicaciones  </t>
  </si>
  <si>
    <t>2.1.8.7    Investigación y desarrollo relacionados con otras industrias</t>
  </si>
  <si>
    <t>2.1.9 ASUNTOS ECONÓMICOS NO ESPECIFICADOS</t>
  </si>
  <si>
    <t>2.2 PROTECCIÓN DEL MEDIO AMBIENTE</t>
  </si>
  <si>
    <t>2.2.1   DISPOSICIÓN DE DESECHOS</t>
  </si>
  <si>
    <t>2.2.2   DISPOSICIÓN DE AGUAS RESIDUALES</t>
  </si>
  <si>
    <t>2.2.3   REDUCCIÓN DE LA CONTAMINACIÓN</t>
  </si>
  <si>
    <t>2.2.4   PROTECCIÓN DE LA DIVERSIDAD BIOLÓGICA Y DEL PAISAJE</t>
  </si>
  <si>
    <t>2.2.5   INVESTIGACIÓN Y DESARROLLO RELACIONADOS CON LA PROTECCIÓN DEL MEDIO AMBIENTE</t>
  </si>
  <si>
    <t>2.2.6   PROTECCIÓN DEL MEDIO AMBIENTE NO ESPECIFICADOS</t>
  </si>
  <si>
    <t>3   FUNCIONES DE SERVICIOS SOCIALES</t>
  </si>
  <si>
    <t>3.1 VIVIENDA Y  OTROS SERVICIOS COMUNITARIOS</t>
  </si>
  <si>
    <t>3.1.1 URBANIZACIÓN</t>
  </si>
  <si>
    <t>3.1.2 DESARROLLO COMUNITARIO</t>
  </si>
  <si>
    <t>3.1.3 ABASTECIMIENTO DE AGUA</t>
  </si>
  <si>
    <t>3.1.4 ALUMBRADO PÚBLICO</t>
  </si>
  <si>
    <t>3.1.5 INVESTIGACIÓN Y DESARROLLO RELACIONADOS CON LA VIVIENDA Y LOS SERVICIOS COMUNITARIOS</t>
  </si>
  <si>
    <t>3.1.6 VIVIENDA Y SERVICIOS COMUNITARIOS NO ESPECIFICADOS</t>
  </si>
  <si>
    <t>3.2 SALUD</t>
  </si>
  <si>
    <t>3.2.1 SERVICIOS PARA PACIENTES EXTERNOS</t>
  </si>
  <si>
    <t>3.2.2 SERVICIOS HOSPITALARIOS</t>
  </si>
  <si>
    <t>3.2.3 SERVICIOS DE SALUD PÚBLICA</t>
  </si>
  <si>
    <t>3.2.4 INVESTIGACIÓN Y DESARROLLO RELACIONADOS CON LA SALUD</t>
  </si>
  <si>
    <t>3.2.5 SERVICIOS DE SALUD NO ESPECIFICADOS</t>
  </si>
  <si>
    <t>3.3 SERVICIOS  RECREATIVOS, DEPORTIVOS, DE CULTURA Y RELIGIÓN</t>
  </si>
  <si>
    <t>3.3.1 SERVICIOS RECREATIVOS Y DEPORTIVOS</t>
  </si>
  <si>
    <t>3.3.2 SERVICIOS CULTURALES</t>
  </si>
  <si>
    <t xml:space="preserve">3.3.3 SERVICIOS EDITORIALES,  DE RADIO Y TELEVISIÓN         </t>
  </si>
  <si>
    <t>3.3.4 SERVICIOS RELIGIOSOS Y OTROS SERVICIOS COMUNITARIOS</t>
  </si>
  <si>
    <t>3.3.5 INVESTIGACIÓN Y DESARROLLO RELACIONADOS CON EL ESPARCIMIENTO, EL DEPORTE, LA CULTURA Y LA RELIGIÓN</t>
  </si>
  <si>
    <t>3.3.6 SERVICIOS RECREATIVOS, DEPORTIVOS, DE CULTURA Y RELIGIÓN NO ESPECIFICADOS</t>
  </si>
  <si>
    <t>3.4 EDUCACIÓN</t>
  </si>
  <si>
    <t>3.4.1   ENSEÑANZA MATERNO INFANTIL, PREESCOLAR Y PRIMARIA</t>
  </si>
  <si>
    <t>3.4.1.1   Enseñanza materna infantil y preescolar</t>
  </si>
  <si>
    <t>3.4.1.2   Enseñanza primaria</t>
  </si>
  <si>
    <t>3.4.2 ENSEÑANZA SECUNDARIA</t>
  </si>
  <si>
    <t>3.4.2.1   Enseñanza secundaria básica</t>
  </si>
  <si>
    <t>3.4.2.2   Enseñanza secundaria avanzada</t>
  </si>
  <si>
    <t>3.4.3 ENSEÑANZA POSTSECUNDARIA NO TERCIARIA O PARAUNIVERSITARIA</t>
  </si>
  <si>
    <t>3.4.4 ENSEÑANZA TERCIARIA O UNIVERSITARIA</t>
  </si>
  <si>
    <t>3.4.5 ENSEÑANZA NO ATRIBUIBLE A NINGÚN NIVEL</t>
  </si>
  <si>
    <t>3.4.6 SERVICIOS AUXILIARES DE LA EDUCACIÓN</t>
  </si>
  <si>
    <t>3.4.7 INVESTIGACIÓN Y DESARROLLO RELACIONADOS CON LA   EDUCACIÓN</t>
  </si>
  <si>
    <t>3.4.8 ENSEÑANZA NO ESPECIFICADA</t>
  </si>
  <si>
    <t>3.5 PROTECCIÓN SOCIAL</t>
  </si>
  <si>
    <t>3.5.1 BENEFICIOS POR ENFERMEDAD Y MATERNIDAD</t>
  </si>
  <si>
    <t>3.5.2 PENSIONES</t>
  </si>
  <si>
    <t>3.5.2.1  Pensión por invalidez</t>
  </si>
  <si>
    <t>3.5.2.2  Pensión por vejez</t>
  </si>
  <si>
    <t>3.5.2.3  Pensión por muerte</t>
  </si>
  <si>
    <t>3.5.2.4  Otras pensiones</t>
  </si>
  <si>
    <t>3.5.3 AYUDA A FAMILIAS</t>
  </si>
  <si>
    <t>3.5.4 PRESTACIONES LABORALES</t>
  </si>
  <si>
    <t>3.5.5 EXCLUSIÓN SOCIAL NO ESPECIFICADA</t>
  </si>
  <si>
    <t>3.5.6 INVESTIGACIÓN Y DESARROLLO RELACIONADOS CON LA PROTECCIÓN SOCIAL</t>
  </si>
  <si>
    <t>3.5.7 PROTECCIÓN SOCIAL NO ESPECIFICADA</t>
  </si>
  <si>
    <t>4   TRANSACCIONES NO ASOCIADAS A FUNCIONES.</t>
  </si>
  <si>
    <t>SECCIÓN DE LOS EGRESOS</t>
  </si>
  <si>
    <t>CLASIFICADOR POR OBJETO DEL GASTO DEL SECTOR PÚBLICO</t>
  </si>
  <si>
    <t>Código por O.G</t>
  </si>
  <si>
    <t>PROGRAMA II: SERVICIOS COMUNITARIOS</t>
  </si>
  <si>
    <t>0.0 1</t>
  </si>
  <si>
    <t>REMUNERACIONES BÁSICAS</t>
  </si>
  <si>
    <t>0.01.01</t>
  </si>
  <si>
    <t xml:space="preserve">Sueldos para cargos fijos </t>
  </si>
  <si>
    <t>0.01.02</t>
  </si>
  <si>
    <t>Jornales</t>
  </si>
  <si>
    <t>0.01.03</t>
  </si>
  <si>
    <t>Servicios especiales</t>
  </si>
  <si>
    <t>0.01.04</t>
  </si>
  <si>
    <t>Sueldos a base de comisión</t>
  </si>
  <si>
    <t>0.01.05</t>
  </si>
  <si>
    <t xml:space="preserve">Suplencias </t>
  </si>
  <si>
    <t>0.02</t>
  </si>
  <si>
    <t>REMUNERACIONES EVENTUALES</t>
  </si>
  <si>
    <t>0.02.01</t>
  </si>
  <si>
    <t>Tiempo extraordinario</t>
  </si>
  <si>
    <t>0.02.02</t>
  </si>
  <si>
    <t>Recargo de funciones</t>
  </si>
  <si>
    <t>0.02.03</t>
  </si>
  <si>
    <t>Disponibilidad laboral</t>
  </si>
  <si>
    <t>0.02.04</t>
  </si>
  <si>
    <t>Compensación de vacaciones</t>
  </si>
  <si>
    <t>0.02.05</t>
  </si>
  <si>
    <t>Dietas</t>
  </si>
  <si>
    <t>0.03</t>
  </si>
  <si>
    <t>INCENTIVOS SALARIALES</t>
  </si>
  <si>
    <t>0.03.01</t>
  </si>
  <si>
    <t>Retribución por años servidos</t>
  </si>
  <si>
    <t>0.03.02</t>
  </si>
  <si>
    <t>Restricción al ejercicio liberal de la profesión</t>
  </si>
  <si>
    <t>0.03.03</t>
  </si>
  <si>
    <t>Decimotercer mes</t>
  </si>
  <si>
    <t>0.03.04</t>
  </si>
  <si>
    <t>Salario escolar</t>
  </si>
  <si>
    <t>0.03.99</t>
  </si>
  <si>
    <t>Otros incentivos salariales</t>
  </si>
  <si>
    <t>0.99</t>
  </si>
  <si>
    <t>REMUNERACIONES DIVERSAS</t>
  </si>
  <si>
    <t>0.99.01</t>
  </si>
  <si>
    <t>Gastos de representación personal</t>
  </si>
  <si>
    <t>0.99.99</t>
  </si>
  <si>
    <t>Otras remuneraciones</t>
  </si>
  <si>
    <t>0.04</t>
  </si>
  <si>
    <t>CONTRIBUCIONES PATRONALES AL DESARROLLO Y LA SEGURIDAD SOCIAL</t>
  </si>
  <si>
    <t>0.04.01</t>
  </si>
  <si>
    <t>Contribución Patronal al Seguro de Salud de la Caja Costarricense de Seguro Social</t>
  </si>
  <si>
    <t>0.04.02</t>
  </si>
  <si>
    <t xml:space="preserve">Contribución Patronal al Instituto Mixto de Ayuda Social </t>
  </si>
  <si>
    <t>0.04.03</t>
  </si>
  <si>
    <t xml:space="preserve">Contribución Patronal al Instituto Nacional de Aprendizaje  </t>
  </si>
  <si>
    <t>0.04.04</t>
  </si>
  <si>
    <t>Contribución Patronal al Fondo de Desarrollo Social  y Asignaciones Familiares</t>
  </si>
  <si>
    <t>0.04.05</t>
  </si>
  <si>
    <t>Contribución Patronal al Banco Popular y de Desarrollo  Comunal</t>
  </si>
  <si>
    <t>0.05</t>
  </si>
  <si>
    <t>CONTRIBUCIONES PATRONALES A FONDOS DE PENSIONES Y OTROS FONDOS DE CAPITALIZACIÓN</t>
  </si>
  <si>
    <t>0.05.01</t>
  </si>
  <si>
    <r>
      <t xml:space="preserve">Contribución Patronal al Seguro de Pensiones de la Caja Costarricense </t>
    </r>
    <r>
      <rPr>
        <sz val="9"/>
        <color indexed="10"/>
        <rFont val="Malgun Gothic"/>
        <family val="2"/>
      </rPr>
      <t xml:space="preserve">de </t>
    </r>
    <r>
      <rPr>
        <sz val="9"/>
        <rFont val="Malgun Gothic"/>
        <family val="2"/>
      </rPr>
      <t xml:space="preserve">Seguro Social  </t>
    </r>
  </si>
  <si>
    <t>0.05.02</t>
  </si>
  <si>
    <t xml:space="preserve">Aporte Patronal al Régimen Obligatorio de Pensiones  Complementarias </t>
  </si>
  <si>
    <t>0.05.03</t>
  </si>
  <si>
    <t xml:space="preserve">Aporte Patronal al Fondo de Capitalización Laboral </t>
  </si>
  <si>
    <t>0.05.04</t>
  </si>
  <si>
    <t>Contribución Patronal a otros fondos administrados por entes públicos</t>
  </si>
  <si>
    <t>0.05.05</t>
  </si>
  <si>
    <t>Contribución Patronal a otros fondos administrados por entes privados</t>
  </si>
  <si>
    <t xml:space="preserve">SERVICIOS </t>
  </si>
  <si>
    <t>1.01</t>
  </si>
  <si>
    <t xml:space="preserve">ALQUILERES </t>
  </si>
  <si>
    <t>1.01.01</t>
  </si>
  <si>
    <t>Alquiler de edificios, locales y terrenos</t>
  </si>
  <si>
    <t>1.01.02</t>
  </si>
  <si>
    <t>Alquiler de maquinaria, equipo y mobiliario</t>
  </si>
  <si>
    <t>1.01.03</t>
  </si>
  <si>
    <t>Alquiler de equipo de cómputo</t>
  </si>
  <si>
    <t>1.01.04</t>
  </si>
  <si>
    <r>
      <t xml:space="preserve">Alquiler  </t>
    </r>
    <r>
      <rPr>
        <sz val="9"/>
        <color indexed="10"/>
        <rFont val="Malgun Gothic"/>
        <family val="2"/>
      </rPr>
      <t>de equipo</t>
    </r>
    <r>
      <rPr>
        <sz val="9"/>
        <rFont val="Malgun Gothic"/>
        <family val="2"/>
      </rPr>
      <t xml:space="preserve"> y derechos para telecomunicaciones</t>
    </r>
  </si>
  <si>
    <t>1.01.99</t>
  </si>
  <si>
    <t>Otros alquileres</t>
  </si>
  <si>
    <t>1.02</t>
  </si>
  <si>
    <t>SERVICIOS BÁSICOS</t>
  </si>
  <si>
    <t>1.02.01</t>
  </si>
  <si>
    <t xml:space="preserve">Servicio de agua y alcantarillado </t>
  </si>
  <si>
    <t>1.02.02</t>
  </si>
  <si>
    <t>Servicio de energía eléctrica</t>
  </si>
  <si>
    <t>1.02.03</t>
  </si>
  <si>
    <t>Servicio de correo</t>
  </si>
  <si>
    <t>1.02.04</t>
  </si>
  <si>
    <t>Servicio de telecomunicaciones</t>
  </si>
  <si>
    <t>1.02.99</t>
  </si>
  <si>
    <t xml:space="preserve">Otros servicios básicos </t>
  </si>
  <si>
    <t>1.03</t>
  </si>
  <si>
    <t>SERVICIOS COMERCIALES Y FINANCIEROS</t>
  </si>
  <si>
    <t>1.03.01</t>
  </si>
  <si>
    <t xml:space="preserve">Información </t>
  </si>
  <si>
    <t>1.03.02</t>
  </si>
  <si>
    <t>Publicidad y propaganda</t>
  </si>
  <si>
    <t>1.03.03</t>
  </si>
  <si>
    <t>Impresión, encuadernación y otros</t>
  </si>
  <si>
    <t>1.03.04</t>
  </si>
  <si>
    <t>Transporte de bienes</t>
  </si>
  <si>
    <t>1.03.05</t>
  </si>
  <si>
    <t>Servicios aduaneros</t>
  </si>
  <si>
    <t>1.03.06</t>
  </si>
  <si>
    <t>Comisiones y gastos por servicios financieros y comerciales</t>
  </si>
  <si>
    <t>1.03.07</t>
  </si>
  <si>
    <t>Servicios de tecnologías de información</t>
  </si>
  <si>
    <t>1.04</t>
  </si>
  <si>
    <t>SERVICIOS DE GESTIÓN Y APOYO</t>
  </si>
  <si>
    <t>1.04.01</t>
  </si>
  <si>
    <t>Servicios en ciencias de la salud</t>
  </si>
  <si>
    <t>1.04.02</t>
  </si>
  <si>
    <t xml:space="preserve">Servicios jurídicos </t>
  </si>
  <si>
    <t>1.04.03</t>
  </si>
  <si>
    <r>
      <t xml:space="preserve">Servicios de ingeniería </t>
    </r>
    <r>
      <rPr>
        <sz val="9"/>
        <color indexed="10"/>
        <rFont val="Malgun Gothic"/>
        <family val="2"/>
      </rPr>
      <t>y arquitectura</t>
    </r>
  </si>
  <si>
    <t>1.04.04</t>
  </si>
  <si>
    <t>Servicios en ciencias económicas y sociales</t>
  </si>
  <si>
    <t>1.04.05</t>
  </si>
  <si>
    <t>Servicios informáticos</t>
  </si>
  <si>
    <t>1.04.06</t>
  </si>
  <si>
    <t xml:space="preserve">Servicios generales </t>
  </si>
  <si>
    <t>1.04.99</t>
  </si>
  <si>
    <t>Otros servicios de gestión y apoyo</t>
  </si>
  <si>
    <t>1.05</t>
  </si>
  <si>
    <t>GASTOS DE VIAJE Y DE TRANSPORTE</t>
  </si>
  <si>
    <t>1.05.01</t>
  </si>
  <si>
    <t>Transporte dentro del país</t>
  </si>
  <si>
    <t>1.05.02</t>
  </si>
  <si>
    <t>Viáticos dentro del país</t>
  </si>
  <si>
    <t>1.05.03</t>
  </si>
  <si>
    <t>Transporte en el exterior</t>
  </si>
  <si>
    <t>1.05.04</t>
  </si>
  <si>
    <t>Viáticos en el exterior</t>
  </si>
  <si>
    <t>1.06</t>
  </si>
  <si>
    <t>SEGUROS, REASEGUROS Y OTRAS OBLIGACIONES</t>
  </si>
  <si>
    <t>1.06.01</t>
  </si>
  <si>
    <t xml:space="preserve">Seguros </t>
  </si>
  <si>
    <t>1.06.02</t>
  </si>
  <si>
    <t xml:space="preserve">Reaseguros </t>
  </si>
  <si>
    <t>1.06.03</t>
  </si>
  <si>
    <t>Obligaciones por contratos de seguros</t>
  </si>
  <si>
    <t>1.07</t>
  </si>
  <si>
    <t>CAPACITACIÓN Y PROTOCOLO</t>
  </si>
  <si>
    <t>1.07.01</t>
  </si>
  <si>
    <t>Actividades de capacitación</t>
  </si>
  <si>
    <t>1.07.02</t>
  </si>
  <si>
    <t xml:space="preserve">Actividades protocolarias y sociales </t>
  </si>
  <si>
    <t>1.07.03</t>
  </si>
  <si>
    <t>Gastos de representación institucional</t>
  </si>
  <si>
    <t>1.08</t>
  </si>
  <si>
    <t>MANTENIMIENTO Y REPARACIÓN</t>
  </si>
  <si>
    <t>1.08.01</t>
  </si>
  <si>
    <t>Mantenimiento de edificios, locales y terrenos</t>
  </si>
  <si>
    <t>1.08.02</t>
  </si>
  <si>
    <t>Mantenimiento de vías de comunicación</t>
  </si>
  <si>
    <t>1.08.03</t>
  </si>
  <si>
    <t>Mantenimiento de instalaciones y otras obras</t>
  </si>
  <si>
    <t>1.08.04</t>
  </si>
  <si>
    <t>Mantenimiento y reparación de maquinaria y equipo de producción</t>
  </si>
  <si>
    <t>1.08.05</t>
  </si>
  <si>
    <t>Mantenimiento y reparación de equipo de transporte</t>
  </si>
  <si>
    <t>1.08.06</t>
  </si>
  <si>
    <t>Mantenimiento y reparación de equipo de comunicación</t>
  </si>
  <si>
    <t>1.08.07</t>
  </si>
  <si>
    <t>Mantenimiento y reparación de equipo y mobiliario de oficina</t>
  </si>
  <si>
    <t>1.08.08</t>
  </si>
  <si>
    <t>Mantenimiento y reparación de equipo de cómputo y  sistemas de informacion</t>
  </si>
  <si>
    <t>1.08.99</t>
  </si>
  <si>
    <t>Mantenimiento y reparación de otros equipos</t>
  </si>
  <si>
    <t>1.99</t>
  </si>
  <si>
    <t>SERVICIOS DIVERSOS</t>
  </si>
  <si>
    <t>1.99.01</t>
  </si>
  <si>
    <t>Servicios de regulación</t>
  </si>
  <si>
    <t>1.99.02</t>
  </si>
  <si>
    <t>Intereses moratorios y multas</t>
  </si>
  <si>
    <t>1.99.03</t>
  </si>
  <si>
    <t>Gastos de oficinas en el exterior</t>
  </si>
  <si>
    <t>1.99.04</t>
  </si>
  <si>
    <t>Gastos de misiones especiales en el exterior</t>
  </si>
  <si>
    <t>1.99.05</t>
  </si>
  <si>
    <t>Deducibles</t>
  </si>
  <si>
    <t>1.99.99</t>
  </si>
  <si>
    <t>Otros servicios no especificados</t>
  </si>
  <si>
    <t>2.01</t>
  </si>
  <si>
    <t>PRODUCTOS QUÍMICOS Y CONEXOS</t>
  </si>
  <si>
    <t>2.01.01</t>
  </si>
  <si>
    <t>Combustibles y lubricantes</t>
  </si>
  <si>
    <t>2.01.02</t>
  </si>
  <si>
    <t>Productos farmacéuticos y medicinales</t>
  </si>
  <si>
    <t>2.01.03</t>
  </si>
  <si>
    <t>Productos veterinarios</t>
  </si>
  <si>
    <t>2.01.04</t>
  </si>
  <si>
    <t xml:space="preserve">Tintas, pinturas y diluyentes </t>
  </si>
  <si>
    <t>2.01.99</t>
  </si>
  <si>
    <t>Otros productos químicos y conexos</t>
  </si>
  <si>
    <t>2.02</t>
  </si>
  <si>
    <t>ALIMENTOS Y PRODUCTOS AGROPECUARIOS</t>
  </si>
  <si>
    <t>2.02.01</t>
  </si>
  <si>
    <t>Productos pecuarios y otras especies</t>
  </si>
  <si>
    <t>2.02.02</t>
  </si>
  <si>
    <t>Productos agroforestales</t>
  </si>
  <si>
    <t>2.02.03</t>
  </si>
  <si>
    <t>Alimentos y bebidas</t>
  </si>
  <si>
    <t>2.02.04</t>
  </si>
  <si>
    <t>Alimentos para animales</t>
  </si>
  <si>
    <t>2.03</t>
  </si>
  <si>
    <t>MATERIALES Y PRODUCTOS DE USO EN LA CONSTRUCCIÓN Y MANTENIMIENTO</t>
  </si>
  <si>
    <t>2.03.01</t>
  </si>
  <si>
    <t>Materiales y productos metálicos</t>
  </si>
  <si>
    <t>2.03.02</t>
  </si>
  <si>
    <t>Materiales y productos minerales y asfálticos</t>
  </si>
  <si>
    <t>2.03.03</t>
  </si>
  <si>
    <t>Madera y sus derivados</t>
  </si>
  <si>
    <t>2.03.04</t>
  </si>
  <si>
    <t>Materiales y productos eléctricos, telefónicos y de cómputo</t>
  </si>
  <si>
    <t>2.03.05</t>
  </si>
  <si>
    <t>Materiales y productos de vidrio</t>
  </si>
  <si>
    <t>2.03.06</t>
  </si>
  <si>
    <t>Materiales y productos de plástico</t>
  </si>
  <si>
    <t>2.03.99</t>
  </si>
  <si>
    <t>Otros materiales y productos de uso en la construcción y mantenimiento.</t>
  </si>
  <si>
    <t>2.04</t>
  </si>
  <si>
    <t>HERRAMIENTAS, REPUESTOS Y ACCESORIOS</t>
  </si>
  <si>
    <t>2.04.01</t>
  </si>
  <si>
    <t>Herramientas e instrumentos</t>
  </si>
  <si>
    <t>2.04.02</t>
  </si>
  <si>
    <t>Repuestos y accesorios</t>
  </si>
  <si>
    <t>2.05</t>
  </si>
  <si>
    <t>BIENES PARA LA PRODUCCIÓN Y COMERCIALIZACIÓN</t>
  </si>
  <si>
    <t>2.05.01</t>
  </si>
  <si>
    <t>Materia prima</t>
  </si>
  <si>
    <t>2.05.02</t>
  </si>
  <si>
    <t>Productos terminados</t>
  </si>
  <si>
    <t>2.05.03</t>
  </si>
  <si>
    <t>Energía eléctrica</t>
  </si>
  <si>
    <t>2.05.99</t>
  </si>
  <si>
    <t>Otros bienes para la producción y comercialización</t>
  </si>
  <si>
    <t>2.99</t>
  </si>
  <si>
    <t>ÚTILES, MATERIALES Y SUMINISTROS DIVERSOS</t>
  </si>
  <si>
    <t>2.99.01</t>
  </si>
  <si>
    <t>Útiles y materiales de oficina y cómputo</t>
  </si>
  <si>
    <t>2.99.02</t>
  </si>
  <si>
    <t>Útiles y materiales médico, hospitalario y de investigación</t>
  </si>
  <si>
    <t>2.99.03</t>
  </si>
  <si>
    <t>Productos de papel, cartón e impresos</t>
  </si>
  <si>
    <t>2.99.04</t>
  </si>
  <si>
    <t>Textiles y vestuario</t>
  </si>
  <si>
    <t>2.99.05</t>
  </si>
  <si>
    <t>Útiles y materiales de limpieza</t>
  </si>
  <si>
    <t>2.99.06</t>
  </si>
  <si>
    <t>Útiles y materiales de resguardo y seguridad</t>
  </si>
  <si>
    <t>2.99.07</t>
  </si>
  <si>
    <t>Útiles y materiales de cocina y comedor</t>
  </si>
  <si>
    <t>2.99.99</t>
  </si>
  <si>
    <t>Otros útiles, materiales y suministros diversos</t>
  </si>
  <si>
    <t xml:space="preserve">INTERESES Y COMISIONES </t>
  </si>
  <si>
    <t>3.04</t>
  </si>
  <si>
    <t>COMISIONES Y OTROS GASTOS</t>
  </si>
  <si>
    <t>3.04.01</t>
  </si>
  <si>
    <t>Comisiones y otros gastos sobre títulos valores internos</t>
  </si>
  <si>
    <t>3.04.02</t>
  </si>
  <si>
    <t>Comisiones  y otros gastos sobre títulos valores del sector externo</t>
  </si>
  <si>
    <t>3.04.03</t>
  </si>
  <si>
    <t>Comisiones y otros gastos sobre préstamos internos</t>
  </si>
  <si>
    <t>3.04.04</t>
  </si>
  <si>
    <t>Comisiones y otros gastos sobre préstamos del sector externo</t>
  </si>
  <si>
    <t>9.01</t>
  </si>
  <si>
    <t>CUENTAS ESPECIALES DIVERSAS</t>
  </si>
  <si>
    <t>9.01.01</t>
  </si>
  <si>
    <t>Gastos confidenciales</t>
  </si>
  <si>
    <t>3.01</t>
  </si>
  <si>
    <t>INTERESES SOBRE TÍTULOS VALORES</t>
  </si>
  <si>
    <t>3.01.01</t>
  </si>
  <si>
    <t>Intereses sobre títulos valores internos de corto plazo</t>
  </si>
  <si>
    <t>3.01.02</t>
  </si>
  <si>
    <t>Intereses sobre títulos valores internos de largo plazo</t>
  </si>
  <si>
    <t>3.02</t>
  </si>
  <si>
    <t>INTERESES SOBRE PRÉSTAMOS</t>
  </si>
  <si>
    <t>3.02.01</t>
  </si>
  <si>
    <t xml:space="preserve">Intereses sobre préstamos del Gobierno Central </t>
  </si>
  <si>
    <t>3.02.02</t>
  </si>
  <si>
    <t>Intereses sobre préstamos de Órganos Desconcentrados</t>
  </si>
  <si>
    <t>3.02.03</t>
  </si>
  <si>
    <t>Intereses sobre préstamos de Instituciones Descentralizadas  no Empresariales</t>
  </si>
  <si>
    <t>3.02.04</t>
  </si>
  <si>
    <t>Intereses sobre préstamos de Gobiernos Locales</t>
  </si>
  <si>
    <t>3.02.05</t>
  </si>
  <si>
    <t>Intereses sobre préstamos de Empresas Públicas no Financieras</t>
  </si>
  <si>
    <t>3.02.06</t>
  </si>
  <si>
    <t xml:space="preserve">Intereses sobre préstamos de  Instituciones Públicas Financieras   </t>
  </si>
  <si>
    <t>3.02.07</t>
  </si>
  <si>
    <t>Intereses sobre préstamos del Sector Privado</t>
  </si>
  <si>
    <t>3.03</t>
  </si>
  <si>
    <t>INTERESES SOBRE OTRAS OBLIGACIONES</t>
  </si>
  <si>
    <t>3.03.01</t>
  </si>
  <si>
    <t>Intereses sobre depósitos bancarios a la vista</t>
  </si>
  <si>
    <t>3.03.99</t>
  </si>
  <si>
    <t>Intereses sobre otras obligaciones</t>
  </si>
  <si>
    <t>3.04.05</t>
  </si>
  <si>
    <t>Diferencias por tipo de cambio</t>
  </si>
  <si>
    <t>3.01.03</t>
  </si>
  <si>
    <t>Intereses sobre títulos valores del sector externo de corto plazo</t>
  </si>
  <si>
    <t>3.01.04</t>
  </si>
  <si>
    <t>Intereses sobre títulos valores del sector externo de largo plazo</t>
  </si>
  <si>
    <t>3.02.08</t>
  </si>
  <si>
    <t>Intereses sobre préstamos del Sector Externo</t>
  </si>
  <si>
    <t>6.01</t>
  </si>
  <si>
    <t>TRANSFERENCIAS CORRIENTES AL SECTOR PÚBLICO</t>
  </si>
  <si>
    <t>6.01.01</t>
  </si>
  <si>
    <t>Transferencias corrientes al Gobierno Central</t>
  </si>
  <si>
    <t>6.01.02</t>
  </si>
  <si>
    <t>Transferencias corrientes a Órganos Desconcentrados</t>
  </si>
  <si>
    <t>6.01.03</t>
  </si>
  <si>
    <t>Transferencias corrientes a Instituciones Descentralizadas no  Empresariales</t>
  </si>
  <si>
    <t>6.01.04</t>
  </si>
  <si>
    <t>Transferencias corrientes a Gobiernos Locales.</t>
  </si>
  <si>
    <t>6.01.05</t>
  </si>
  <si>
    <t>Transferencias corrientes a Empresas Públicas no Financieras</t>
  </si>
  <si>
    <t>6.01.06</t>
  </si>
  <si>
    <t xml:space="preserve">Transferencias corrientes a Instituciones  Públicas Financieras </t>
  </si>
  <si>
    <t>6.01.07</t>
  </si>
  <si>
    <t>Dividendos</t>
  </si>
  <si>
    <t>6.01.08</t>
  </si>
  <si>
    <t>Fondos en fideicomiso para gasto corriente</t>
  </si>
  <si>
    <t>6.01.09</t>
  </si>
  <si>
    <t>Impuestos por transferir</t>
  </si>
  <si>
    <t>1.09</t>
  </si>
  <si>
    <t>IMPUESTOS</t>
  </si>
  <si>
    <t>1.09.01</t>
  </si>
  <si>
    <t>Impuestos sobre ingresos y utilidades</t>
  </si>
  <si>
    <t>1.09.02</t>
  </si>
  <si>
    <r>
      <t xml:space="preserve">Impuestos sobre </t>
    </r>
    <r>
      <rPr>
        <sz val="9"/>
        <color indexed="10"/>
        <rFont val="Malgun Gothic"/>
        <family val="2"/>
      </rPr>
      <t>la propiedad de</t>
    </r>
    <r>
      <rPr>
        <sz val="9"/>
        <rFont val="Malgun Gothic"/>
        <family val="2"/>
      </rPr>
      <t xml:space="preserve">  bienes inmuebles          </t>
    </r>
  </si>
  <si>
    <t>1.09.03</t>
  </si>
  <si>
    <t>Impuestos de patentes</t>
  </si>
  <si>
    <t>1.09.99</t>
  </si>
  <si>
    <t>Otros impuestos</t>
  </si>
  <si>
    <t>6.02</t>
  </si>
  <si>
    <t>TRANSFERENCIAS CORRIENTES A PERSONAS</t>
  </si>
  <si>
    <t>6.02.01</t>
  </si>
  <si>
    <t>Becas a funcionarios</t>
  </si>
  <si>
    <t>6.02.02</t>
  </si>
  <si>
    <t>Becas a terceras personas</t>
  </si>
  <si>
    <t>6.02.03</t>
  </si>
  <si>
    <t xml:space="preserve">Ayudas a funcionarios </t>
  </si>
  <si>
    <t>6.02.99</t>
  </si>
  <si>
    <t>Otras transferencias a personas</t>
  </si>
  <si>
    <t>6.03</t>
  </si>
  <si>
    <t xml:space="preserve">PRESTACIONES </t>
  </si>
  <si>
    <t>6.03.01</t>
  </si>
  <si>
    <t>Prestaciones legales</t>
  </si>
  <si>
    <t>6.03.02</t>
  </si>
  <si>
    <t xml:space="preserve">Pensiones y jubilaciones contributivas </t>
  </si>
  <si>
    <t>6.03.03</t>
  </si>
  <si>
    <t xml:space="preserve">Pensiones no contributivas </t>
  </si>
  <si>
    <t>6.03.04</t>
  </si>
  <si>
    <t>Decimotercer mes de jubilaciones y pensiones</t>
  </si>
  <si>
    <t>6.03.99</t>
  </si>
  <si>
    <t xml:space="preserve">Otras prestaciones </t>
  </si>
  <si>
    <t>6.04</t>
  </si>
  <si>
    <t>TRANSFERENCIAS CORRIENTES A ENTIDADES PRIVADAS SIN FINES DE LUCRO</t>
  </si>
  <si>
    <t>6.04.01</t>
  </si>
  <si>
    <t>Transferencias corrientes a asociaciones</t>
  </si>
  <si>
    <t>6.04.02</t>
  </si>
  <si>
    <t xml:space="preserve">Transferencias corrientes a fundaciones          </t>
  </si>
  <si>
    <t>6.04.03</t>
  </si>
  <si>
    <t>Transferencias corrientes a cooperativas</t>
  </si>
  <si>
    <t>6.04.04</t>
  </si>
  <si>
    <t>Transferencias corrientes a otras entidades privadas sin fines de lucro</t>
  </si>
  <si>
    <t>6.05</t>
  </si>
  <si>
    <t>TRANSFERENCIAS CORRIENTES A EMPRESAS PRIVADAS</t>
  </si>
  <si>
    <t>6.05.01</t>
  </si>
  <si>
    <t>Transferencias corrientes a empresas privadas</t>
  </si>
  <si>
    <t>6.06</t>
  </si>
  <si>
    <t>OTRAS TRANSFERENCIAS CORRIENTES AL  SECTOR PRIVADO</t>
  </si>
  <si>
    <t>6.06.01</t>
  </si>
  <si>
    <t>Indemnizaciones</t>
  </si>
  <si>
    <t>6.06.02</t>
  </si>
  <si>
    <t>Reintegros o devoluciones</t>
  </si>
  <si>
    <t>6.07</t>
  </si>
  <si>
    <t>TRANSFERENCIAS CORRIENTES AL SECTOR EXTERNO</t>
  </si>
  <si>
    <t>6.07.01</t>
  </si>
  <si>
    <t>Transferencias corrientes a organismos internacionales</t>
  </si>
  <si>
    <t>6.07.02</t>
  </si>
  <si>
    <t xml:space="preserve">Otras transferencias corrientes al sector externo </t>
  </si>
  <si>
    <t>5.02</t>
  </si>
  <si>
    <t>CONSTRUCCIONES, ADICIONES Y MEJORAS</t>
  </si>
  <si>
    <t>5.02.01</t>
  </si>
  <si>
    <t>Edificios</t>
  </si>
  <si>
    <t>5.02.02</t>
  </si>
  <si>
    <t>Vías de comunicación terrestre</t>
  </si>
  <si>
    <t>5.02.03</t>
  </si>
  <si>
    <t>Vías férreas</t>
  </si>
  <si>
    <t>5.02.04</t>
  </si>
  <si>
    <t>Obras marítimas y fluviales</t>
  </si>
  <si>
    <t>5.02.05</t>
  </si>
  <si>
    <t>Aeropuertos</t>
  </si>
  <si>
    <t>5.02.06</t>
  </si>
  <si>
    <t>Obras urbanísticas</t>
  </si>
  <si>
    <t>5.02.07</t>
  </si>
  <si>
    <t>Instalaciones</t>
  </si>
  <si>
    <t>5.02.99</t>
  </si>
  <si>
    <t>Otras construcciones adiciones y mejoras</t>
  </si>
  <si>
    <t>5.01</t>
  </si>
  <si>
    <t>MAQUINARIA, EQUIPO Y MOBILIARIO</t>
  </si>
  <si>
    <t>5.01.01</t>
  </si>
  <si>
    <t>Maquinaria y equipo para la producción</t>
  </si>
  <si>
    <t>5.01.02</t>
  </si>
  <si>
    <t>Equipo de transporte</t>
  </si>
  <si>
    <t>5.01.03</t>
  </si>
  <si>
    <t>Equipo de comunicación</t>
  </si>
  <si>
    <t>5.01.04</t>
  </si>
  <si>
    <t>Equipo y mobiliario de oficina</t>
  </si>
  <si>
    <t>5.01.05</t>
  </si>
  <si>
    <t>Equipo de  cómputo</t>
  </si>
  <si>
    <t>5.01.06</t>
  </si>
  <si>
    <t>Equipo sanitario, de laboratorio e investigación</t>
  </si>
  <si>
    <t>5.01.07</t>
  </si>
  <si>
    <t>Equipo y mobiliario educacional, deportivo y recreativo</t>
  </si>
  <si>
    <t>5.01.99</t>
  </si>
  <si>
    <t>Maquinaria, equipo y mobiliario  diverso</t>
  </si>
  <si>
    <t>5.99</t>
  </si>
  <si>
    <t>BIENES DURADEROS DIVERSOS</t>
  </si>
  <si>
    <t>5.99.01</t>
  </si>
  <si>
    <t>Semovientes</t>
  </si>
  <si>
    <t>5.03</t>
  </si>
  <si>
    <t>BIENES PREEXISTENTES</t>
  </si>
  <si>
    <t>5.03.01</t>
  </si>
  <si>
    <t>Terrenos</t>
  </si>
  <si>
    <t>5.03.02</t>
  </si>
  <si>
    <t>Edificios preexistentes</t>
  </si>
  <si>
    <t>5.03.99</t>
  </si>
  <si>
    <t>Otras obras preexistentes</t>
  </si>
  <si>
    <t>5.99.03</t>
  </si>
  <si>
    <t>Bienes intangibles</t>
  </si>
  <si>
    <t>5.99.02</t>
  </si>
  <si>
    <t>Piezas y obras de colección</t>
  </si>
  <si>
    <t>5.99.99</t>
  </si>
  <si>
    <t>Otros bienes duraderos</t>
  </si>
  <si>
    <t>7.01</t>
  </si>
  <si>
    <t>TRANSFERENCIAS DE CAPITAL  AL SECTOR PÚBLICO</t>
  </si>
  <si>
    <t>7.01.01</t>
  </si>
  <si>
    <t>Transferencias  de capital al Gobierno Central</t>
  </si>
  <si>
    <t>7.01.02</t>
  </si>
  <si>
    <t>Transferencias de capital  a Órganos Desconcentrados</t>
  </si>
  <si>
    <t>7.01.03</t>
  </si>
  <si>
    <t>Transferencias de capital a Instituciones Descentralizadas no Empresariales</t>
  </si>
  <si>
    <t>7.01.04</t>
  </si>
  <si>
    <t>Transferencias de capital a Gobiernos Locales</t>
  </si>
  <si>
    <t>7.01.05</t>
  </si>
  <si>
    <t>Transferencias de capital a Empresas Públicas no Financieras</t>
  </si>
  <si>
    <t>7.01.06</t>
  </si>
  <si>
    <t>Transferencias de capital a Instituciones Públicas Financieras</t>
  </si>
  <si>
    <t>7.01.07</t>
  </si>
  <si>
    <t xml:space="preserve">Fondos en fideicomiso para gasto de capital </t>
  </si>
  <si>
    <t>7.02</t>
  </si>
  <si>
    <t>TRANSFERENCIAS DE CAPITAL  A PERSONAS</t>
  </si>
  <si>
    <t>7.02.01</t>
  </si>
  <si>
    <t>Transferencias de capital a personas</t>
  </si>
  <si>
    <t>7.03</t>
  </si>
  <si>
    <t>TRANSFERENCIAS DE CAPITAL  A ENTIDADES PRIVADAS SIN FINES DE LUCRO</t>
  </si>
  <si>
    <t>7.03.01</t>
  </si>
  <si>
    <t>Transferencias de capital a asociaciones</t>
  </si>
  <si>
    <t>7.03.02</t>
  </si>
  <si>
    <t xml:space="preserve">Transferencias de capital a fundaciones   </t>
  </si>
  <si>
    <t>7.03.03</t>
  </si>
  <si>
    <t>Transferencias de capital a cooperativas</t>
  </si>
  <si>
    <t>7.03.99</t>
  </si>
  <si>
    <t>Transferencias de capital a otras entidades privadas sin fines de lucro</t>
  </si>
  <si>
    <t>7.04</t>
  </si>
  <si>
    <t>TRANSFERENCIAS DE CAPITAL  A EMPRESAS PRIVADAS</t>
  </si>
  <si>
    <t>7.04.01</t>
  </si>
  <si>
    <t>Transferencias de capital a empresas privadas</t>
  </si>
  <si>
    <t>7.05</t>
  </si>
  <si>
    <t>TRANSFERENCIAS DE CAPITAL  AL SECTOR EXTERNO</t>
  </si>
  <si>
    <t>7.05.01</t>
  </si>
  <si>
    <r>
      <t xml:space="preserve">Transferencias de capital  a </t>
    </r>
    <r>
      <rPr>
        <sz val="9"/>
        <color indexed="10"/>
        <rFont val="Malgun Gothic"/>
        <family val="2"/>
      </rPr>
      <t>O</t>
    </r>
    <r>
      <rPr>
        <sz val="9"/>
        <rFont val="Malgun Gothic"/>
        <family val="2"/>
      </rPr>
      <t xml:space="preserve">rganismos </t>
    </r>
    <r>
      <rPr>
        <sz val="9"/>
        <color indexed="10"/>
        <rFont val="Malgun Gothic"/>
        <family val="2"/>
      </rPr>
      <t>I</t>
    </r>
    <r>
      <rPr>
        <sz val="9"/>
        <rFont val="Malgun Gothic"/>
        <family val="2"/>
      </rPr>
      <t>nternacionales</t>
    </r>
  </si>
  <si>
    <t>7.05.02</t>
  </si>
  <si>
    <t>Otras transferencias de capital al sector externo</t>
  </si>
  <si>
    <t>ACTIVOS FINANCIEROS</t>
  </si>
  <si>
    <t>4.01</t>
  </si>
  <si>
    <t>PRÉSTAMOS</t>
  </si>
  <si>
    <t>4.01.01</t>
  </si>
  <si>
    <t>Préstamos al Gobierno Central</t>
  </si>
  <si>
    <t>4.01.02</t>
  </si>
  <si>
    <t>Préstamos a Órganos Desconcentrados</t>
  </si>
  <si>
    <t>4.01.03</t>
  </si>
  <si>
    <t>Préstamos a Instituciones Descentralizadas no  Empresariales</t>
  </si>
  <si>
    <t>4.01.04</t>
  </si>
  <si>
    <t>Préstamos a Gobiernos Locales</t>
  </si>
  <si>
    <t>4.01.05</t>
  </si>
  <si>
    <t>Préstamos a Empresas Públicas no Financieras</t>
  </si>
  <si>
    <t>4.01.06</t>
  </si>
  <si>
    <t>Préstamos a Instituciones Públicas Financieras</t>
  </si>
  <si>
    <t>4.01.07</t>
  </si>
  <si>
    <t>Préstamos al Sector Privado</t>
  </si>
  <si>
    <t>4.01.08</t>
  </si>
  <si>
    <t>Préstamos al  Sector Externo</t>
  </si>
  <si>
    <t>4.02</t>
  </si>
  <si>
    <t>ADQUISICIÓN DE VALORES</t>
  </si>
  <si>
    <t>4.02.01</t>
  </si>
  <si>
    <t>Adquisición de valores del Gobierno Central</t>
  </si>
  <si>
    <t>4.02.02</t>
  </si>
  <si>
    <t>Adquisición de valores de Órganos Desconcentrados</t>
  </si>
  <si>
    <t>4.02.03</t>
  </si>
  <si>
    <t>Adquisición de valores de Instituciones Descentralizadas no Empresariales</t>
  </si>
  <si>
    <t>4.02.04</t>
  </si>
  <si>
    <t>Adquisición de valores de Gobiernos Locales</t>
  </si>
  <si>
    <t>4.02.05</t>
  </si>
  <si>
    <t>Adquisición de valores de Empresas Públicas no Financieras</t>
  </si>
  <si>
    <t>4.02.06</t>
  </si>
  <si>
    <t xml:space="preserve">Adquisición de valores de Instituciones Públicas  Financieras </t>
  </si>
  <si>
    <t>4.02.07</t>
  </si>
  <si>
    <t>Adquisición de valores del Sector Privado</t>
  </si>
  <si>
    <t>4.02.08</t>
  </si>
  <si>
    <t>Adquisición de valores del Sector Externo</t>
  </si>
  <si>
    <t xml:space="preserve">AMORTIZACION </t>
  </si>
  <si>
    <t>8.01</t>
  </si>
  <si>
    <t>AMORTIZACIÓN DE TÍTULOS VALORES</t>
  </si>
  <si>
    <t>8.01.01</t>
  </si>
  <si>
    <t>Amortización de títulos valores internos de corto plazo</t>
  </si>
  <si>
    <t>8.01.02</t>
  </si>
  <si>
    <t>Amortización de títulos valores internos de largo plazo</t>
  </si>
  <si>
    <t>8.02</t>
  </si>
  <si>
    <t>AMORTIZACIÓN DE PRÉSTAMOS</t>
  </si>
  <si>
    <t>8.02.01</t>
  </si>
  <si>
    <t>Amortización de préstamos del  Gobierno Central</t>
  </si>
  <si>
    <t>8.02.02</t>
  </si>
  <si>
    <t>Amortización de préstamos de Órganos Desconcentrados</t>
  </si>
  <si>
    <t>8.02.03</t>
  </si>
  <si>
    <t>Amortización de préstamos de Instituciones Descentralizadas no Empresariales</t>
  </si>
  <si>
    <t>8.02.04</t>
  </si>
  <si>
    <t>Amortización de préstamos de  Gobiernos Locales</t>
  </si>
  <si>
    <t>8.02.05</t>
  </si>
  <si>
    <t>Amortización de préstamos de Empresas Públicas no Financieras</t>
  </si>
  <si>
    <t>8.02.06</t>
  </si>
  <si>
    <t xml:space="preserve">Amortización de préstamos de Instituciones Públicas Financieras </t>
  </si>
  <si>
    <t>8.02.07</t>
  </si>
  <si>
    <t>Amortización de préstamos del Sector Privado</t>
  </si>
  <si>
    <t>8.03</t>
  </si>
  <si>
    <t>AMORTIZACIÓN DE OTRAS OBLIGACIONES</t>
  </si>
  <si>
    <t>8.03.01</t>
  </si>
  <si>
    <t>Amortización de otras obligaciones</t>
  </si>
  <si>
    <t>8.01.03</t>
  </si>
  <si>
    <t>Amortización de títulos valores del sector externo de corto plazo</t>
  </si>
  <si>
    <t>8.01.04</t>
  </si>
  <si>
    <t>Amortización de títulos valores del sector externo de largo plazo</t>
  </si>
  <si>
    <t>8.02.08</t>
  </si>
  <si>
    <t>Amortización de préstamos de Sector Externo</t>
  </si>
  <si>
    <t>4.99</t>
  </si>
  <si>
    <t>OTROS ACTIVOS FINANCIEROS</t>
  </si>
  <si>
    <t>4.99.01</t>
  </si>
  <si>
    <t>Aportes de Capital a Empresas</t>
  </si>
  <si>
    <t>4.99.99</t>
  </si>
  <si>
    <t>Otros activos financieros</t>
  </si>
  <si>
    <t>9.02</t>
  </si>
  <si>
    <t>SUMAS SIN ASIGNACIÓN PRESUPUESTARIA</t>
  </si>
  <si>
    <t>9.02.01</t>
  </si>
  <si>
    <t>Sumas libres sin asignación presupuestaria</t>
  </si>
  <si>
    <t>9.02.02</t>
  </si>
  <si>
    <t>Sumas con destino específico sin asignación presupuestaria</t>
  </si>
  <si>
    <t xml:space="preserve">TOTAL </t>
  </si>
  <si>
    <t>CLASIFICADOR ECONÓMICO DEL GASTO DEL SECTOR PÚBLICO</t>
  </si>
  <si>
    <t>CE</t>
  </si>
  <si>
    <t>1</t>
  </si>
  <si>
    <t>GASTOS CORRIENTES</t>
  </si>
  <si>
    <t>1.1</t>
  </si>
  <si>
    <t>GASTOS DE CONSUMO</t>
  </si>
  <si>
    <t>1.1.1</t>
  </si>
  <si>
    <t>1.1.1.1</t>
  </si>
  <si>
    <t xml:space="preserve">Sueldos y salarios </t>
  </si>
  <si>
    <t>1.1.1.2</t>
  </si>
  <si>
    <t>Contribuciones sociales</t>
  </si>
  <si>
    <r>
      <t xml:space="preserve">Contribución Patronal al Seguro de Pensiones de la Caja Costarricense </t>
    </r>
    <r>
      <rPr>
        <sz val="10"/>
        <color indexed="10"/>
        <rFont val="Malgun Gothic"/>
        <family val="2"/>
      </rPr>
      <t xml:space="preserve">de </t>
    </r>
    <r>
      <rPr>
        <sz val="10"/>
        <rFont val="Malgun Gothic"/>
        <family val="2"/>
      </rPr>
      <t xml:space="preserve">Seguro Social  </t>
    </r>
  </si>
  <si>
    <t>1.1.2</t>
  </si>
  <si>
    <t>ADQUISICIÓN DE BIENES Y SERVICIOS</t>
  </si>
  <si>
    <r>
      <t xml:space="preserve">Alquiler  </t>
    </r>
    <r>
      <rPr>
        <sz val="10"/>
        <color indexed="10"/>
        <rFont val="Malgun Gothic"/>
        <family val="2"/>
      </rPr>
      <t>de equipo</t>
    </r>
    <r>
      <rPr>
        <sz val="10"/>
        <rFont val="Malgun Gothic"/>
        <family val="2"/>
      </rPr>
      <t xml:space="preserve"> y derechos para telecomunicaciones</t>
    </r>
  </si>
  <si>
    <r>
      <t xml:space="preserve">Servicios de ingeniería </t>
    </r>
    <r>
      <rPr>
        <sz val="10"/>
        <color indexed="10"/>
        <rFont val="Malgun Gothic"/>
        <family val="2"/>
      </rPr>
      <t>y arquitectura</t>
    </r>
  </si>
  <si>
    <t>1.2</t>
  </si>
  <si>
    <t>INTERESES</t>
  </si>
  <si>
    <t>1.2.1</t>
  </si>
  <si>
    <t>Internos</t>
  </si>
  <si>
    <t xml:space="preserve">1.2.2 </t>
  </si>
  <si>
    <t>Externos</t>
  </si>
  <si>
    <t>1.2.2</t>
  </si>
  <si>
    <t>1.3</t>
  </si>
  <si>
    <t>1.3.1</t>
  </si>
  <si>
    <t xml:space="preserve">Transferencias corrientes al Sector Público </t>
  </si>
  <si>
    <r>
      <t xml:space="preserve">Impuestos sobre </t>
    </r>
    <r>
      <rPr>
        <sz val="10"/>
        <color indexed="10"/>
        <rFont val="Malgun Gothic"/>
        <family val="2"/>
      </rPr>
      <t>la propiedad de</t>
    </r>
    <r>
      <rPr>
        <sz val="10"/>
        <rFont val="Malgun Gothic"/>
        <family val="2"/>
      </rPr>
      <t xml:space="preserve">  bienes inmuebles          </t>
    </r>
  </si>
  <si>
    <t>1.3.2</t>
  </si>
  <si>
    <t>Transferencias corrientes al Sector Privado</t>
  </si>
  <si>
    <t>1.3.3</t>
  </si>
  <si>
    <t xml:space="preserve"> Transferencias corrientes al Sector Externo</t>
  </si>
  <si>
    <t>2</t>
  </si>
  <si>
    <t>GASTOS DE CAPITAL</t>
  </si>
  <si>
    <t>2.1</t>
  </si>
  <si>
    <t>FORMACIÓN DE CAPITAL</t>
  </si>
  <si>
    <t>2.1.1</t>
  </si>
  <si>
    <t>Edificaciones</t>
  </si>
  <si>
    <t>2.1.2</t>
  </si>
  <si>
    <t>Vías de comunicación</t>
  </si>
  <si>
    <t>2.1.3</t>
  </si>
  <si>
    <t>2.1.4</t>
  </si>
  <si>
    <t>2.1.5</t>
  </si>
  <si>
    <t>Otras obras</t>
  </si>
  <si>
    <t>2.2</t>
  </si>
  <si>
    <t>ADQUISICIÓN DE ACTIVOS</t>
  </si>
  <si>
    <t>2.2.1</t>
  </si>
  <si>
    <t xml:space="preserve">Maquinaria y equipo </t>
  </si>
  <si>
    <t>2.2.2</t>
  </si>
  <si>
    <t>2.2.3</t>
  </si>
  <si>
    <t>2.2.4</t>
  </si>
  <si>
    <t>Intangibles</t>
  </si>
  <si>
    <t>2.2.5</t>
  </si>
  <si>
    <t>Activos de valor</t>
  </si>
  <si>
    <t>2.3</t>
  </si>
  <si>
    <t>2.3.1</t>
  </si>
  <si>
    <t>Transferencias de capital  al Sector Público</t>
  </si>
  <si>
    <t>2.3.2</t>
  </si>
  <si>
    <t>Transferencias de capital al Sector Privado</t>
  </si>
  <si>
    <t>2.3.3</t>
  </si>
  <si>
    <t>Transferencias de capital al Sector Externo</t>
  </si>
  <si>
    <r>
      <t xml:space="preserve">Transferencias de capital  a </t>
    </r>
    <r>
      <rPr>
        <sz val="10"/>
        <color indexed="10"/>
        <rFont val="Malgun Gothic"/>
        <family val="2"/>
      </rPr>
      <t>O</t>
    </r>
    <r>
      <rPr>
        <sz val="10"/>
        <rFont val="Malgun Gothic"/>
        <family val="2"/>
      </rPr>
      <t xml:space="preserve">rganismos </t>
    </r>
    <r>
      <rPr>
        <sz val="10"/>
        <color indexed="10"/>
        <rFont val="Malgun Gothic"/>
        <family val="2"/>
      </rPr>
      <t>I</t>
    </r>
    <r>
      <rPr>
        <sz val="10"/>
        <rFont val="Malgun Gothic"/>
        <family val="2"/>
      </rPr>
      <t>nternacionales</t>
    </r>
  </si>
  <si>
    <t>TRANSACCIONES FINANCIERAS</t>
  </si>
  <si>
    <t>3.1</t>
  </si>
  <si>
    <t>CONCESIÓN DE PRÉSTAMOS</t>
  </si>
  <si>
    <t>3.2</t>
  </si>
  <si>
    <t>3.3</t>
  </si>
  <si>
    <t>AMORTIZACIÓN</t>
  </si>
  <si>
    <t>3.3.1</t>
  </si>
  <si>
    <t>Amortización interna</t>
  </si>
  <si>
    <t>3.3.2</t>
  </si>
  <si>
    <t>Amortización externa</t>
  </si>
  <si>
    <t>3.4</t>
  </si>
  <si>
    <t>SUMAS SIN ASIGNACIÓN</t>
  </si>
  <si>
    <t>AREA ENCARGADA DE PRESUPUESTO</t>
  </si>
  <si>
    <t xml:space="preserve"> SECCIÓN DE LOS EGRESOS</t>
  </si>
  <si>
    <t>DETALLE GENERAL DEL OBJETO DEL GASTO</t>
  </si>
  <si>
    <t>DESCRIPCIÓN</t>
  </si>
  <si>
    <t>DIRECCIÓN Y ADMINISTRACIÓN GENERALES</t>
  </si>
  <si>
    <t>0</t>
  </si>
  <si>
    <t>3</t>
  </si>
  <si>
    <t>Intereses y comisiones</t>
  </si>
  <si>
    <t>5</t>
  </si>
  <si>
    <t>Bienes duraderos</t>
  </si>
  <si>
    <t>6</t>
  </si>
  <si>
    <t>Transferencias corrientes</t>
  </si>
  <si>
    <t>7</t>
  </si>
  <si>
    <t>Transferencias de capital</t>
  </si>
  <si>
    <t>8</t>
  </si>
  <si>
    <t>Amortización</t>
  </si>
  <si>
    <t>9</t>
  </si>
  <si>
    <t>SERVICIOS COMUNALES</t>
  </si>
  <si>
    <t>INVERSIONES</t>
  </si>
  <si>
    <t>5.03.01.01</t>
  </si>
  <si>
    <t>MEJORAS BIBLIOTECA PUBLICA (LEY 7313)</t>
  </si>
  <si>
    <t>5.03.01.01.5</t>
  </si>
  <si>
    <t>5.03.01.01.5.02</t>
  </si>
  <si>
    <t>5.03.01.01.5.02.01</t>
  </si>
  <si>
    <t>(Mejoras entrada principal Biblioteca )</t>
  </si>
  <si>
    <t>5.03.01.02</t>
  </si>
  <si>
    <t>MEJORAS SALONES COMUNALES DEL CANTON (LEY 7313)</t>
  </si>
  <si>
    <t>5.03.01.02.5</t>
  </si>
  <si>
    <t>5.03.01.02.5.02</t>
  </si>
  <si>
    <t>5.03.01.02.5.02.01</t>
  </si>
  <si>
    <t xml:space="preserve">Salon comunal de Corina </t>
  </si>
  <si>
    <t>5.03.01.03</t>
  </si>
  <si>
    <t>MEJORAS BODEGA MUNICIPAL COMISION DE EMERGENCIA (LEY 7313</t>
  </si>
  <si>
    <t>5.03.01.03.5</t>
  </si>
  <si>
    <t>5.03.01.03.5.02</t>
  </si>
  <si>
    <t>5.03.01.03.5.02.01</t>
  </si>
  <si>
    <t>5.03.01.04</t>
  </si>
  <si>
    <t>EMBELLECIMIENTO EDIFICIOS MUNICIPALES</t>
  </si>
  <si>
    <t>5.03.01.04.5</t>
  </si>
  <si>
    <t>5.03.01.04.5.02</t>
  </si>
  <si>
    <t>5.03.01.04.5.02.01</t>
  </si>
  <si>
    <t>5.03.01.05</t>
  </si>
  <si>
    <t>RESTAURACION ESTACIONES FERROCARRILES PARA OFICINA DE LA  CULTURA MUNICIPAL (LEY 7313)</t>
  </si>
  <si>
    <t>5.03.01.05.5</t>
  </si>
  <si>
    <t>5.03.01.05.5.02</t>
  </si>
  <si>
    <t>5.03.01.05.5.02.01</t>
  </si>
  <si>
    <t xml:space="preserve">Proyecto (5) Oficina de la Cultura, Música y Deporte Liderada Por La Juventud. </t>
  </si>
  <si>
    <t>5.03.01.06</t>
  </si>
  <si>
    <t>CONSTRUCCION DE CAPILLA DE VELACION DE MATINA CENTRO (LEY 7313)</t>
  </si>
  <si>
    <t>5.03.01.06.5</t>
  </si>
  <si>
    <t>5.03.01.06.5.02</t>
  </si>
  <si>
    <t>5.03.01.06.5.02.01</t>
  </si>
  <si>
    <t>5.03.01.06.5.99</t>
  </si>
  <si>
    <t>5.03.01.6.5.99.02</t>
  </si>
  <si>
    <t>5.03.01.07</t>
  </si>
  <si>
    <t>REMODELACION Y MEJORAS CENTRO DE CUIDO ADULTO MAYOR DEL CANTON (LEY 7313)</t>
  </si>
  <si>
    <t>5.03.01.07.5</t>
  </si>
  <si>
    <t>5.03.01.07.5.02</t>
  </si>
  <si>
    <t>5.03.01.07.5.02.01</t>
  </si>
  <si>
    <t xml:space="preserve">Proyecto (23) Hogar De Ancianos Matina </t>
  </si>
  <si>
    <t>Centro de cuido Matina</t>
  </si>
  <si>
    <t>5.03.01.08</t>
  </si>
  <si>
    <t>CONSTRUCCION O MEJORAS PARADAS DE BUSES DEL CANTON (LEY 7313)</t>
  </si>
  <si>
    <t>5.03.01.08.5</t>
  </si>
  <si>
    <t>5.03.01.08.5.02</t>
  </si>
  <si>
    <t>5.03.01.08.5.02.01</t>
  </si>
  <si>
    <t>Parada de bus Goschen</t>
  </si>
  <si>
    <t>5.03.01.09</t>
  </si>
  <si>
    <t>CONSTRUCCION O MEJORAS ESCUELAS DEL CANTON (LEY 7313)</t>
  </si>
  <si>
    <t>5.03.01.09.5</t>
  </si>
  <si>
    <t>5.03.01.09.5.02</t>
  </si>
  <si>
    <t>5.03.01.09.5.02.01</t>
  </si>
  <si>
    <t>Escuela de Los Almendros</t>
  </si>
  <si>
    <t>5.03.01.10</t>
  </si>
  <si>
    <t>MEJORAS CEN CINAI DEL CANTON (LEY 7313)</t>
  </si>
  <si>
    <t>5.03.01.10.5</t>
  </si>
  <si>
    <t>5.03.01.10.5.02</t>
  </si>
  <si>
    <t>5.03.01.10.5.02.01</t>
  </si>
  <si>
    <t>Cen Cinai de Corina</t>
  </si>
  <si>
    <t>5.03.01.11</t>
  </si>
  <si>
    <t>REMODELACION Y MEJORAS IGLESIA CATOLICA DE ESPAVEL (LEY 7313)</t>
  </si>
  <si>
    <t>5.03.01.11.5</t>
  </si>
  <si>
    <t>5.03.01.11.5.02</t>
  </si>
  <si>
    <t>5.03.01.11.5.02.01</t>
  </si>
  <si>
    <t>VÍAS DE COMUNICACIÓN TERRESTRE</t>
  </si>
  <si>
    <t>5.03.02.01</t>
  </si>
  <si>
    <t>UNIDAD TECNICA DE GESTION VIAL MUNICIPAL LEY 8114)</t>
  </si>
  <si>
    <t>5.03.02.01.0</t>
  </si>
  <si>
    <t>5.03.02.01.0.01</t>
  </si>
  <si>
    <t>5.03.02.01.0.01.01</t>
  </si>
  <si>
    <t>Sueldos para cargos fijos</t>
  </si>
  <si>
    <t>5.03.02.01.0.01.02</t>
  </si>
  <si>
    <t>5.03.02.01.0.01.05</t>
  </si>
  <si>
    <t>Suplencias</t>
  </si>
  <si>
    <t>5.03.02.01.0.02</t>
  </si>
  <si>
    <t>5.03.02.01.0.02.01</t>
  </si>
  <si>
    <t>Tiempo extraordinarios</t>
  </si>
  <si>
    <t>5.03.02.01.0.02.04</t>
  </si>
  <si>
    <t>compensación de vacaciones</t>
  </si>
  <si>
    <t>5.03.02.01.0.03</t>
  </si>
  <si>
    <t>5.03.02.01.0.03.01</t>
  </si>
  <si>
    <t>Retribución por años servicios</t>
  </si>
  <si>
    <t>5.03.02.01.0.03.02</t>
  </si>
  <si>
    <t>5.03.02.01.0.03.03</t>
  </si>
  <si>
    <t>5.03.02.01.0.03.04</t>
  </si>
  <si>
    <t>Salario Escolar</t>
  </si>
  <si>
    <t>5.03.02.01.0.04</t>
  </si>
  <si>
    <t>5.03.02.01.0.04.01</t>
  </si>
  <si>
    <t>Contribución Patronal al Seguro de Salud de la caja costarricense del Seguro Social</t>
  </si>
  <si>
    <t>5.03.02.01.0.04.05</t>
  </si>
  <si>
    <t>Contribución Patronal al Banco Popular y de desarrollo comunal</t>
  </si>
  <si>
    <t>5.03.02.01.0.05</t>
  </si>
  <si>
    <t>5.03.02.01.0.05.01</t>
  </si>
  <si>
    <t xml:space="preserve">Contribución Patronal al Seguro de Pensiones de la caja costarricense del Seguro </t>
  </si>
  <si>
    <t>5.03.02.01.0.05.02</t>
  </si>
  <si>
    <t>Aporte Patronal al Régimen Obligatorio de Pensiones complementarias</t>
  </si>
  <si>
    <t>5.03.02.01.0.05.03</t>
  </si>
  <si>
    <t>Aporte Patronal al Fondo de capitalización Laboral</t>
  </si>
  <si>
    <t>5.03.02.01.1</t>
  </si>
  <si>
    <t>5.03.02.01.1.01</t>
  </si>
  <si>
    <t>5.03.02.01.1.01.02</t>
  </si>
  <si>
    <t>5.03.02.01.1.01.03</t>
  </si>
  <si>
    <t>Alquiler equipo de cómputo</t>
  </si>
  <si>
    <t>5.03.02.01.1.01.04</t>
  </si>
  <si>
    <t>Alquiler de equipo y derechos para telecomunicaciones</t>
  </si>
  <si>
    <t>5.03.02.01.1.02</t>
  </si>
  <si>
    <t>5.03.02.01.1.02.01</t>
  </si>
  <si>
    <t>Servicio de agua y alcantarillado</t>
  </si>
  <si>
    <t>5.03.02.01.1.02.02</t>
  </si>
  <si>
    <t>5.03.02.01.1.02.03</t>
  </si>
  <si>
    <t>5.03.02.01.1.02.04</t>
  </si>
  <si>
    <t>5.03.02.01.1.03</t>
  </si>
  <si>
    <t>5.03.02.01.1.03.01</t>
  </si>
  <si>
    <t>Informacion</t>
  </si>
  <si>
    <t>5.03.02.01.1.03.02</t>
  </si>
  <si>
    <t>5.03.02.01.1.03.03</t>
  </si>
  <si>
    <t>5.03.02.01.1.03.07</t>
  </si>
  <si>
    <t>Servicios de transferencia electrónica de información</t>
  </si>
  <si>
    <t>5.03.02.01.1.04</t>
  </si>
  <si>
    <t>5.03.02.01.1.04.02</t>
  </si>
  <si>
    <t xml:space="preserve">Servicios Jurídicos    </t>
  </si>
  <si>
    <t>5.03.02.01.1.04.03</t>
  </si>
  <si>
    <t>Servicios de ingeniería y arquitectura</t>
  </si>
  <si>
    <t>5.03.02.01.1.04.06</t>
  </si>
  <si>
    <t>Servicios Generales</t>
  </si>
  <si>
    <t>5.03.02.01.1.04.99</t>
  </si>
  <si>
    <t xml:space="preserve">Otros servicios de gestión y apoyo </t>
  </si>
  <si>
    <t>Revision Tecnica Vehicular</t>
  </si>
  <si>
    <t>Operadores</t>
  </si>
  <si>
    <t>5.03.02.01.1.05</t>
  </si>
  <si>
    <t>GASTOS DE VIAJES Y DE TRANSPORTES</t>
  </si>
  <si>
    <t>5.03.02.01.1.05.01</t>
  </si>
  <si>
    <t>5.03.02.01.1.05.02</t>
  </si>
  <si>
    <t>5.03.02.01.1.05.03</t>
  </si>
  <si>
    <t>Transporte en el Exterior</t>
  </si>
  <si>
    <t>5.03.02.01.1.05.04</t>
  </si>
  <si>
    <t>Viáticos en el Exterior</t>
  </si>
  <si>
    <t>5.03.02.01.1.06</t>
  </si>
  <si>
    <t>5.03.02.01.1.06.01</t>
  </si>
  <si>
    <t>Seguros</t>
  </si>
  <si>
    <t>5.03.02.01.1.06.01.1</t>
  </si>
  <si>
    <t>Póliza de Riesgo 2%</t>
  </si>
  <si>
    <t>5.03.02.01.1.06.01.2</t>
  </si>
  <si>
    <t>Póliza vehicular</t>
  </si>
  <si>
    <t>5.03.02.01.1.07</t>
  </si>
  <si>
    <t>5.03.02.01.1.07.01</t>
  </si>
  <si>
    <t>5.03.02.01.1.07.02</t>
  </si>
  <si>
    <t>5.03.02.01.1.07.03</t>
  </si>
  <si>
    <t>5.03.02.01.1.08</t>
  </si>
  <si>
    <t>5.03.02.01.1.08.01</t>
  </si>
  <si>
    <t>Mantenimiento de edificios y locales</t>
  </si>
  <si>
    <t>5.03.02.01.1.08.04</t>
  </si>
  <si>
    <t>5.03.02.01.1.08.05</t>
  </si>
  <si>
    <t>5.03.02.01.1.08.07</t>
  </si>
  <si>
    <t>5.03.02.01.1.08.08</t>
  </si>
  <si>
    <t>5.03.02.01.1.08.99</t>
  </si>
  <si>
    <t>5.03.02.01.1.09</t>
  </si>
  <si>
    <t>5.03.02.01.1.09.99</t>
  </si>
  <si>
    <t>Otros impuestos (pago marchamo)</t>
  </si>
  <si>
    <t>5.03.02.01.1.99</t>
  </si>
  <si>
    <t>5.03.02.01.1.99.05</t>
  </si>
  <si>
    <t>Deducible</t>
  </si>
  <si>
    <t>5.03.02.01.2</t>
  </si>
  <si>
    <t>5.03.02.01.2.01</t>
  </si>
  <si>
    <t>5.03.02.01.2.01.01</t>
  </si>
  <si>
    <t>Combustibles y Lubricantes</t>
  </si>
  <si>
    <t>5.03.02.01.2.01.02</t>
  </si>
  <si>
    <t>5.03.02.01.2.01.04</t>
  </si>
  <si>
    <t>Tintas, pinturas y diluyentes</t>
  </si>
  <si>
    <t>5.03.02.01.2.01.99</t>
  </si>
  <si>
    <t>5.03.02.01.2.03</t>
  </si>
  <si>
    <t>5.03.02.01.2.03.01</t>
  </si>
  <si>
    <t>5.03.02.01.2.03.02</t>
  </si>
  <si>
    <t xml:space="preserve">Materiales y productos minerales y asfálticos </t>
  </si>
  <si>
    <t>5.03.02.01.2.03.03</t>
  </si>
  <si>
    <t>5.03.02.01.2.03.04</t>
  </si>
  <si>
    <t>5.03.02.01.2.03.05</t>
  </si>
  <si>
    <t>5.03.02.01.2.03.06</t>
  </si>
  <si>
    <t>5.03.02.01.2.03.99</t>
  </si>
  <si>
    <t>5.03.02.01.2.04</t>
  </si>
  <si>
    <t>5.03.02.01.2.04.01</t>
  </si>
  <si>
    <t>5.03.02.01.2.04.02</t>
  </si>
  <si>
    <t>Repuestos y Accesorios</t>
  </si>
  <si>
    <t>5.03.02.01.2.99</t>
  </si>
  <si>
    <t>5.03.02.01.2.99.01</t>
  </si>
  <si>
    <t>5.03.02.01.2.99.03</t>
  </si>
  <si>
    <t>5.03.02.01.2.99.04</t>
  </si>
  <si>
    <t>Textiles y vestuarios</t>
  </si>
  <si>
    <t>5.03.02.01.2.99.05</t>
  </si>
  <si>
    <t>5.03.02.01.2.99.06</t>
  </si>
  <si>
    <t>5.03.02.01.2.99.99</t>
  </si>
  <si>
    <t>5.03.02.01.3</t>
  </si>
  <si>
    <t>5.03.02.01.3.02</t>
  </si>
  <si>
    <t>5.03.02.01.3.02.03</t>
  </si>
  <si>
    <t>Ifam</t>
  </si>
  <si>
    <t>Intereses sobre préstamos de Instituciones descentralizadas no Empresariales (IFAM)</t>
  </si>
  <si>
    <t>5.03.02.01.3.02.06</t>
  </si>
  <si>
    <t>Bco</t>
  </si>
  <si>
    <t>Intereses sobre préstamos de Instituciones  publicas financieras Bancarias</t>
  </si>
  <si>
    <t>5.03.02.01.3.04</t>
  </si>
  <si>
    <t>5.03.02.01.3.04.03</t>
  </si>
  <si>
    <t>Comisiones y otros gastos sobre prestamos internos</t>
  </si>
  <si>
    <t>5.03.02.01.5</t>
  </si>
  <si>
    <t>5.03.02.01.5.01</t>
  </si>
  <si>
    <t>5.03.02.01.5.01.01</t>
  </si>
  <si>
    <t>5.03.02.01.5.01.02</t>
  </si>
  <si>
    <t xml:space="preserve">Equipo de transporte </t>
  </si>
  <si>
    <t>5.03.02.01.5.01.03</t>
  </si>
  <si>
    <t>5.03.02.01.5.01.04</t>
  </si>
  <si>
    <t>5.03.02.01.5.01.05</t>
  </si>
  <si>
    <t>Equipo de cómputo</t>
  </si>
  <si>
    <t>5.03.02.01.5.01.99</t>
  </si>
  <si>
    <t>Maquinaria, equipo y mobiliario diverso</t>
  </si>
  <si>
    <t>5.03.02.01.5.99</t>
  </si>
  <si>
    <t>5.03.02.01.5.99.03</t>
  </si>
  <si>
    <t>5.03.02.01.6</t>
  </si>
  <si>
    <t>5.03.02.01.6.03</t>
  </si>
  <si>
    <t>PRESTACIONES LEGALES</t>
  </si>
  <si>
    <t>5.03.02.01.6.03.01</t>
  </si>
  <si>
    <t>Prestaciones Legales</t>
  </si>
  <si>
    <t>5.03.02.01.6.03.99</t>
  </si>
  <si>
    <t>Otras prestaciones (Incapacidades)</t>
  </si>
  <si>
    <t>5.03.02.01.8</t>
  </si>
  <si>
    <t>5.03.02.01.8.02</t>
  </si>
  <si>
    <t>5.03.02.01.8.02.03</t>
  </si>
  <si>
    <t>Amortización de préstamos de Instituciones descentralizadas no Empresariales</t>
  </si>
  <si>
    <t>5.03.02.01.8.02.06</t>
  </si>
  <si>
    <t>Amortización de préstamos de Instituciones publicas financieras</t>
  </si>
  <si>
    <t>5.03.02.01.9</t>
  </si>
  <si>
    <t>5.03.02.01.9.02</t>
  </si>
  <si>
    <t>5.03.02.01.9.02.02</t>
  </si>
  <si>
    <t>5.03.02.02</t>
  </si>
  <si>
    <t>MANTENIMIENTO RUTINARIO DE LA RED VIAL CANTONAL (LEY 8114)</t>
  </si>
  <si>
    <t>5.03.02.02.2</t>
  </si>
  <si>
    <t>5.03.02.02.2.01</t>
  </si>
  <si>
    <t>5.03.02.02.2.01.01</t>
  </si>
  <si>
    <t>5.03.02.02.05</t>
  </si>
  <si>
    <t xml:space="preserve">BIENES DURADEROS </t>
  </si>
  <si>
    <t>Sumas sin asignacion presupuestaria</t>
  </si>
  <si>
    <t>5.03.02.02.05.02</t>
  </si>
  <si>
    <t>5.03.02.02.05.02.02</t>
  </si>
  <si>
    <t>Vias de comunicación terrestre</t>
  </si>
  <si>
    <t>Contrapartida Microempresas BID</t>
  </si>
  <si>
    <t xml:space="preserve">Compra combustible para maquinaria, intervenir caminos del canton </t>
  </si>
  <si>
    <t>5.03.02.03</t>
  </si>
  <si>
    <t>MANTENIMIENTO PERIÓDICO DE LA RED VIAL CANTONAL (LEY 8114)</t>
  </si>
  <si>
    <t>5.03.02.03.02</t>
  </si>
  <si>
    <t>5.03.02.03.2.03</t>
  </si>
  <si>
    <t>5.03.02.03.2.03.02</t>
  </si>
  <si>
    <t>5.03.02.03.05</t>
  </si>
  <si>
    <t>5.03.02.03.05.02</t>
  </si>
  <si>
    <t>5.03.02.03.05.02.02</t>
  </si>
  <si>
    <t xml:space="preserve">Compra alcantarillas, intervenir caminos del canton </t>
  </si>
  <si>
    <t>5.02.02.</t>
  </si>
  <si>
    <t>Contratacion de bacheos</t>
  </si>
  <si>
    <t>5.03.02.04</t>
  </si>
  <si>
    <t>MEJORAMIENTO DE LA RED VIAL CANTONAL (LEY 8114)</t>
  </si>
  <si>
    <t>5.03.02.04.05</t>
  </si>
  <si>
    <t>5.03.02.04.05.02</t>
  </si>
  <si>
    <t>5.03.02.04.05.02.02</t>
  </si>
  <si>
    <t>Contrapartida proyectos RVC</t>
  </si>
  <si>
    <t xml:space="preserve">Rehabilitación de sistema de drenaje camino 7-05-084 barbilla fincas </t>
  </si>
  <si>
    <t xml:space="preserve">Reconstrucción de estructura de paso pluvial lomas del toro </t>
  </si>
  <si>
    <t>Revestimiento de cuneta camino la unión camino 7-05-069</t>
  </si>
  <si>
    <t xml:space="preserve">Mejoramiento de la superficie de ruedo, demarcación vial vertical y horizontal para caminos del cantón </t>
  </si>
  <si>
    <t>5.03.02.05</t>
  </si>
  <si>
    <t>REHABILITACION DE LA RED VIA CANTONAL (LEY 8114)</t>
  </si>
  <si>
    <t>5.03.02.05.01</t>
  </si>
  <si>
    <t>5.03.02.05.01.02</t>
  </si>
  <si>
    <t>5.03.02.05.1.01.02</t>
  </si>
  <si>
    <t>5.03.02.05.05</t>
  </si>
  <si>
    <t>5.03.02.05.05.02</t>
  </si>
  <si>
    <t>5.03.02.05.05.02.02</t>
  </si>
  <si>
    <t>7-05-030 Proyecto con CORBANA</t>
  </si>
  <si>
    <t>Sistema de drenajes camino Colonia Puriscaleña-Punta de</t>
  </si>
  <si>
    <t>5.03.02.06</t>
  </si>
  <si>
    <t>RECONSTRUCCION DE LA RED VIAL CANTONAL (LEY 8114)</t>
  </si>
  <si>
    <t>5.03.02.06.05</t>
  </si>
  <si>
    <t>5.03.02.06.05.02</t>
  </si>
  <si>
    <t>5.03.02.06.05.02.02</t>
  </si>
  <si>
    <t>Larga Distancia</t>
  </si>
  <si>
    <t>5.03.02.07</t>
  </si>
  <si>
    <t>CONSTRUCCION DE RAMPAS EN ACERAS EN CUMPLIMIENTO A LA LEY 7600 (LEY 7313</t>
  </si>
  <si>
    <t>5.03.02.07.05</t>
  </si>
  <si>
    <t>5.03.02.07.05.02</t>
  </si>
  <si>
    <t>5.03.02.07.05.02.02</t>
  </si>
  <si>
    <t>5.03.02.08</t>
  </si>
  <si>
    <t>CUMPLIMIENTO LEY 9976 MOVILIDAD PEATONAL (BIENES INMUEBLES)</t>
  </si>
  <si>
    <t>5.03.02.08.05</t>
  </si>
  <si>
    <t>5.03.02.08.05.02</t>
  </si>
  <si>
    <t>5.03.02.08.05.02.02</t>
  </si>
  <si>
    <t>5.03.02.09</t>
  </si>
  <si>
    <t>LIMPIEZA Y RECABA ZANJOS DISTRITO DE BATAAN (LEY 7313</t>
  </si>
  <si>
    <t>5.03.02.09.05</t>
  </si>
  <si>
    <t>5.03.02.09.05.02</t>
  </si>
  <si>
    <t>5.03.02.09.05.02.02</t>
  </si>
  <si>
    <t>5.03.06</t>
  </si>
  <si>
    <t>OTROS PROYECTOS</t>
  </si>
  <si>
    <t>5.03.06.01</t>
  </si>
  <si>
    <t>DIRECCION TECNICA Y ESTUDIOS</t>
  </si>
  <si>
    <t>5.03.06.01.1</t>
  </si>
  <si>
    <t>5.03.06.01.1.04</t>
  </si>
  <si>
    <t>5.03.06.01.1.04.02</t>
  </si>
  <si>
    <t>5.03.06.01.1.04.03</t>
  </si>
  <si>
    <r>
      <t>Servicios de ingeniería y arquitectura</t>
    </r>
    <r>
      <rPr>
        <sz val="11"/>
        <color indexed="60"/>
        <rFont val="Malgun Gothic"/>
        <family val="2"/>
      </rPr>
      <t>(Proyectos de inversiones)</t>
    </r>
  </si>
  <si>
    <t>5.03.06.02</t>
  </si>
  <si>
    <t>UTILIDAD PARA MEJORAR LA CALIDAD DEL SERVICIO DE LA RECOLECCION DE BASURA (RECOLECCION DE BASURA)</t>
  </si>
  <si>
    <t>5.03.06.02.1</t>
  </si>
  <si>
    <t>5.03.06.02.1.03</t>
  </si>
  <si>
    <t>5.03.06.02.1.03.02</t>
  </si>
  <si>
    <t>5.03.06.02.1.03.03</t>
  </si>
  <si>
    <t>5.03.06.02.1.04</t>
  </si>
  <si>
    <t>5.03.06.02.1.04.06</t>
  </si>
  <si>
    <t>5.03.06.02.1.04.99</t>
  </si>
  <si>
    <t>5.03.06.02.1.06</t>
  </si>
  <si>
    <t>5.03.06.02.1.06.01</t>
  </si>
  <si>
    <t>5.03.06.02.1.07</t>
  </si>
  <si>
    <t>5.03.06.02.1.07.02</t>
  </si>
  <si>
    <t>Actividades Protocolarias y Sociales</t>
  </si>
  <si>
    <t>5.03.06.02.1.08</t>
  </si>
  <si>
    <t>5.03.06.02.1.08.05</t>
  </si>
  <si>
    <t>5.03.06.02.1.09</t>
  </si>
  <si>
    <t>5.03.06.02.1.09.99</t>
  </si>
  <si>
    <t>5.03.06.02.2</t>
  </si>
  <si>
    <t>5.03.06.02.2.01</t>
  </si>
  <si>
    <t>5.03.06.02.2.01.01</t>
  </si>
  <si>
    <t>5.03.06.02.2.02</t>
  </si>
  <si>
    <t>5.03.06.02.2.02.03</t>
  </si>
  <si>
    <t>5.03.06.02.2.04</t>
  </si>
  <si>
    <t>5.03.06.02.2.04.02</t>
  </si>
  <si>
    <t>5.03.06.02.2.99</t>
  </si>
  <si>
    <t>5.03.06.02.2.99.03</t>
  </si>
  <si>
    <t>5.03.06.02.2.99.04</t>
  </si>
  <si>
    <t>5.03.06.02.2.99.05</t>
  </si>
  <si>
    <t>5.03.06.02.2.99.06</t>
  </si>
  <si>
    <t>5.03.06.02.5</t>
  </si>
  <si>
    <t>5.03.06.02.5.01</t>
  </si>
  <si>
    <t>5.03.06.02.5.01.99</t>
  </si>
  <si>
    <t>5.03.06.03</t>
  </si>
  <si>
    <t>FORTALECIMIENTO AL CATASTRO MUNICIPAL (IBI)</t>
  </si>
  <si>
    <t>5.03.06.03.1</t>
  </si>
  <si>
    <t>5.03.06.03.1.04</t>
  </si>
  <si>
    <t>5.03.06.03.1.04.02</t>
  </si>
  <si>
    <t>5.03.06.03.1.04.03</t>
  </si>
  <si>
    <r>
      <t>Servicios de ingeniería y arquitectura</t>
    </r>
    <r>
      <rPr>
        <sz val="11"/>
        <color indexed="60"/>
        <rFont val="Malgun Gothic"/>
        <family val="2"/>
      </rPr>
      <t xml:space="preserve"> (Valoracion y actualizacion base de datos municipal.)</t>
    </r>
  </si>
  <si>
    <t>5.03.06.03.1.04.04</t>
  </si>
  <si>
    <t>5.03.06.03.1.04.99</t>
  </si>
  <si>
    <t>(Apoyo en censo y actualizacion catastrales)</t>
  </si>
  <si>
    <t>5.03.06.04</t>
  </si>
  <si>
    <t>UTILIDAD PARA MEJORAR LA CALIDAD DEL SERVICIO DE ASEO DE VIAS (ASEO VIAS Y SITIO PUBLICOS)</t>
  </si>
  <si>
    <t>5.03.06.04.1</t>
  </si>
  <si>
    <t>5.03.06.04.1.04</t>
  </si>
  <si>
    <t>5.03.06.04.1.04.06</t>
  </si>
  <si>
    <t>5.03.06.05</t>
  </si>
  <si>
    <t>UTILIDAD PARA MEJORAR LA CALIDAD DEL SERVICIO DE CEMENTERIOS (SERVICIO DE CEMENTERIOS)</t>
  </si>
  <si>
    <t>5.03.06.05.1</t>
  </si>
  <si>
    <t>5.03.06.05.1.04</t>
  </si>
  <si>
    <t>5.03.06.05.1.04.06</t>
  </si>
  <si>
    <t>5.03.06.06</t>
  </si>
  <si>
    <t>MODERNIZACION Y DESARROLLO MUNICIPAL (LEY 7313)</t>
  </si>
  <si>
    <t>5.03.06.06.5</t>
  </si>
  <si>
    <t>5.03.06.06.5.01</t>
  </si>
  <si>
    <t>5.03.06.06.5.01.01</t>
  </si>
  <si>
    <t>Maquinaria y equipo para la producción (planta electrica</t>
  </si>
  <si>
    <t>5.03.06.06.5.01.02</t>
  </si>
  <si>
    <t>5.03.06.06.5.01.03</t>
  </si>
  <si>
    <t>5.03.06.06.5.01.04</t>
  </si>
  <si>
    <t>Equipo y mobiliario de oficina (relojes, archivos seguridad)</t>
  </si>
  <si>
    <t>5.03.06.06.5.01.05</t>
  </si>
  <si>
    <t>Equipo de  cómputo (impresora carnet)</t>
  </si>
  <si>
    <t>5.03.06.06.5.01.06</t>
  </si>
  <si>
    <t>5.03.06.06.5.01.99</t>
  </si>
  <si>
    <t>5.03.06.06.5.02</t>
  </si>
  <si>
    <t>5.03.06.06.5.02.07</t>
  </si>
  <si>
    <t>Instalaciones (paneles solares)</t>
  </si>
  <si>
    <t xml:space="preserve">Proyecto (1) Modernización y Desarrollo Municipal </t>
  </si>
  <si>
    <t>5.03.06.07</t>
  </si>
  <si>
    <t>MATINA TRANSPARENTE (LEY 7313</t>
  </si>
  <si>
    <t>5.03.06.07.1</t>
  </si>
  <si>
    <t>5.03.06.07.1.03</t>
  </si>
  <si>
    <t>5.03.06.07.1.03.01</t>
  </si>
  <si>
    <t>5.03.06.07.1.03.02</t>
  </si>
  <si>
    <t>5.03.06.07.1.03.03</t>
  </si>
  <si>
    <t>5.03.06.07.1.07</t>
  </si>
  <si>
    <t>5.03.06.07.1.07.02</t>
  </si>
  <si>
    <t>Actividades protocolarias y sociales</t>
  </si>
  <si>
    <t xml:space="preserve">Proyecto (8) Formulación del Plan de Desarrollo Humano Cantonal (PDHC) a 10 y 5 años. </t>
  </si>
  <si>
    <t xml:space="preserve">Proyecto (9) Evaluación Semestral y Anual del PDHC </t>
  </si>
  <si>
    <t xml:space="preserve">Proyecto (10) Matina Transparente </t>
  </si>
  <si>
    <t>5.03.06.08</t>
  </si>
  <si>
    <t>OFICINA MUNICIPAL DE SERVICIOS SOCIALES  (IBI)</t>
  </si>
  <si>
    <t>5.03.06.08.1</t>
  </si>
  <si>
    <t>5.03.06.08.1.04</t>
  </si>
  <si>
    <t>5.03.06.08.1.04.01</t>
  </si>
  <si>
    <t>5.03.06.08.1.04.02</t>
  </si>
  <si>
    <t>5.03.06.08.1.04.99</t>
  </si>
  <si>
    <t>5.03.06.08.2</t>
  </si>
  <si>
    <t>5.03.06.08.2.02</t>
  </si>
  <si>
    <t>5.03.06.08.2.02.03</t>
  </si>
  <si>
    <t>5.03.06.08.5</t>
  </si>
  <si>
    <t>5.03.06.08.5.01</t>
  </si>
  <si>
    <t>MAQUINARIA, EQUIPO Y MOBILIARIO  (LEY 7313)</t>
  </si>
  <si>
    <t>5.03.06.08.5.01.02</t>
  </si>
  <si>
    <t xml:space="preserve">Proyecto (4) Oficina de Servicios Sociales </t>
  </si>
  <si>
    <t>Ayuda humanitaria (concejo /alimentos)</t>
  </si>
  <si>
    <t>5.03.06.09</t>
  </si>
  <si>
    <t>PLAN DE TECNOLOGIAS DE INFORMACION MUNICIPAL (LEY 7313</t>
  </si>
  <si>
    <t>5.03.06.09.1</t>
  </si>
  <si>
    <t>5.03.06.09.1.01</t>
  </si>
  <si>
    <t>5.03.06.09.1.01.03</t>
  </si>
  <si>
    <t>5.03.06.09.5</t>
  </si>
  <si>
    <t>5.03.06.09.5.01</t>
  </si>
  <si>
    <t>5.03.06.09.5.01.05</t>
  </si>
  <si>
    <t>5.03.06.09.5.99</t>
  </si>
  <si>
    <t>5.03.06.09.5.99.03</t>
  </si>
  <si>
    <t>Bienes intangibles (licencia pagina weeb/ tramite mpales)</t>
  </si>
  <si>
    <t xml:space="preserve">Proyecto (11) Diseño Y Operación Del Sitio Electrónico Municipal </t>
  </si>
  <si>
    <t>5.03.06.10</t>
  </si>
  <si>
    <t>BOLSAS PERSONALIZADAS PARA LA RECOLECCION DE RESIDUOS VALORIZABLES (LEY 7313</t>
  </si>
  <si>
    <t>5.03.06.10.2</t>
  </si>
  <si>
    <t>5.03.06.10.2,99</t>
  </si>
  <si>
    <t>5.03.06.10.2.99.05</t>
  </si>
  <si>
    <t>Utiles y materiales de limpieza</t>
  </si>
  <si>
    <t xml:space="preserve">Proyecto (13) Plan de Manejo de Desechos Sólidos en la Gestión Ambiental Municipal </t>
  </si>
  <si>
    <t>5.03.06.11</t>
  </si>
  <si>
    <t>PROTECCIÓN HUMANITARIA ANTE LA PANDEMIA COVID-19 (LEY 7313)</t>
  </si>
  <si>
    <t>5.03.06.11.2</t>
  </si>
  <si>
    <t>5.03.06.11.2.02</t>
  </si>
  <si>
    <t>5.03.06.11.2.02.03</t>
  </si>
  <si>
    <t>Proyecto (19) Protección Humanitaria ante la Pandemia COVID-19</t>
  </si>
  <si>
    <t>5.03.06.12</t>
  </si>
  <si>
    <t>COMPRA DE TERRENO PLAN DE  LOTIFICACION VIVIENDA SOCIAL (LEY 7313)</t>
  </si>
  <si>
    <t>5.03.06.12.5</t>
  </si>
  <si>
    <t>5.03.06.12.5.03</t>
  </si>
  <si>
    <t>5.03.06.12.5.03.01</t>
  </si>
  <si>
    <t xml:space="preserve">Proyecto (29) Vivienda Social </t>
  </si>
  <si>
    <t>5.03.06.13</t>
  </si>
  <si>
    <t>MEJORAS CAMPOS DEPORTIVOS MUNICIPALES DEL CANTON (LEY 7313)</t>
  </si>
  <si>
    <t>5.03.06.13.5</t>
  </si>
  <si>
    <t>5.03.06.13.5.02</t>
  </si>
  <si>
    <t>5.03.06.13.5.02.07</t>
  </si>
  <si>
    <t>5.03.06.13.5.02.99</t>
  </si>
  <si>
    <t>Otras construcciones, adiciones y mejoras</t>
  </si>
  <si>
    <t xml:space="preserve">Proyecto (32) Desarrollo Deportivo Del Cantón </t>
  </si>
  <si>
    <t>Iluminacion cancha de futbol Matina</t>
  </si>
  <si>
    <t>Remodelacion y mejoras Polideportivo Estrada</t>
  </si>
  <si>
    <t>Continuacion enmallado plaza futbol Barbilla</t>
  </si>
  <si>
    <t>Construccion graderia plaza futbol Santa Martha</t>
  </si>
  <si>
    <t>Consstruccion entechado plaza futbol Bataan centro</t>
  </si>
  <si>
    <t>Mejoras planché cancha multiuso 28 Millas</t>
  </si>
  <si>
    <t>5.03.06.14</t>
  </si>
  <si>
    <t>COMPRA DE IMPLEMENTOS DEPORTIVOS  (LEY 7313)</t>
  </si>
  <si>
    <t>5.03.06.14.2</t>
  </si>
  <si>
    <t>5.03.06.14.2.99</t>
  </si>
  <si>
    <t>5.03.06.14.2.99.04</t>
  </si>
  <si>
    <t>Texytiles y vestuarios</t>
  </si>
  <si>
    <t>Uniformes deportivos (Veronica)</t>
  </si>
  <si>
    <t>Uniformes deportivos (Carrandi)</t>
  </si>
  <si>
    <t>Equipo deportivos</t>
  </si>
  <si>
    <t>5.03.06.15</t>
  </si>
  <si>
    <t>REMODELACION Y MEJORAS PARQUES MUNICIPALES DEL CANTON (LEY 7313)</t>
  </si>
  <si>
    <t>5.03.06.15.5</t>
  </si>
  <si>
    <t>5.03.06.15.5.02</t>
  </si>
  <si>
    <t>5.03.06.15.5.02.99</t>
  </si>
  <si>
    <t xml:space="preserve">Proyecto (38) Parques Infantiles </t>
  </si>
  <si>
    <t>Remodelacion y mejoras parque de Estrada</t>
  </si>
  <si>
    <t>Mejora parque de Barrio Jackson</t>
  </si>
  <si>
    <t>Remodelacion y mejoras parque de Barrio San Antonio</t>
  </si>
  <si>
    <t>5.03.06.16</t>
  </si>
  <si>
    <t>COMPRA DE MOTOBOMBA Y DESBROZADORA PARA ASOCIACION DESARROLLO INTEGRAL LARGA DISTANCIA (LEY 7313)</t>
  </si>
  <si>
    <t>5.03.06.16.5</t>
  </si>
  <si>
    <t>5.03.06.16.5.01</t>
  </si>
  <si>
    <t>5.03.06.16.5.01.99</t>
  </si>
  <si>
    <t>5.03.06.17</t>
  </si>
  <si>
    <t>REMODELACION Y MEJORAS CAMERINO DE FUTBOL DEL CANTON (LEY 7313)</t>
  </si>
  <si>
    <t>5.03.06.17.5</t>
  </si>
  <si>
    <t>5.03.06.17.5.02</t>
  </si>
  <si>
    <t>5.03.06.17.5.02.99</t>
  </si>
  <si>
    <t>Camerino Cuba Creek</t>
  </si>
  <si>
    <t>5.03.06.18</t>
  </si>
  <si>
    <t>MEJORAS CEMENTERIO, CONSTRUCCION DE NICHOS Y COMPRA DE EQUIPO CEMENTERIO DE MATINA (LEY 7313)</t>
  </si>
  <si>
    <t>5.03.06.18.5</t>
  </si>
  <si>
    <t>5.03.06.18.5,01</t>
  </si>
  <si>
    <t>5.03.06.18.5.01.99</t>
  </si>
  <si>
    <t>5.03.06.18.5.02</t>
  </si>
  <si>
    <t>5.03.06.18.5.02.99</t>
  </si>
  <si>
    <t xml:space="preserve">Proyecto (22) Embellecimiento de Cementerios </t>
  </si>
  <si>
    <t>5.03.06.19</t>
  </si>
  <si>
    <t>EQUIPAMIENTO Y MOBILIARIO ASOCIACION DESARROLLO INTEGRAL DE LARGA DISTANCIA (LEY 7313)</t>
  </si>
  <si>
    <t>5.03.06.19.5</t>
  </si>
  <si>
    <t>5.03.06.19.5,01</t>
  </si>
  <si>
    <t>5.03.06.19.5.01.03</t>
  </si>
  <si>
    <t>5.03.06.19.5.01.04</t>
  </si>
  <si>
    <t>5.03.06.19.5.01.99</t>
  </si>
  <si>
    <t>5.03.06.20</t>
  </si>
  <si>
    <t>COMPRA DE PLAY GROUND Y GIMNASION BIOSALUDABLE EN EL CANTON DE MATINA (LEY 7313)</t>
  </si>
  <si>
    <t>5.03.06.20.5</t>
  </si>
  <si>
    <t>5.03.06.20.5,01</t>
  </si>
  <si>
    <t>5.03.06.20.5.01.07</t>
  </si>
  <si>
    <t>Proyecto (42) Gimnasios Bio Saludable al Aire Libre.</t>
  </si>
  <si>
    <t>Play ground (Lomas del Toro, Larga Distancia, Cuba Creek, Boston, Gallo Manzo y 1 modulo Zent</t>
  </si>
  <si>
    <t>Equipo Biosaludable (Larga Distancia, Lomas del Toro, Cuba Creek, Boston, Gallo Manzo</t>
  </si>
  <si>
    <t>Play ground (28 millas</t>
  </si>
  <si>
    <t>Equipo Biosaludable (Parque Barrio Jackson</t>
  </si>
  <si>
    <t>5.03.06.21</t>
  </si>
  <si>
    <t>REMODELACION, MEJORAS BOULEVARD DE BATAAN (LEY 7313)</t>
  </si>
  <si>
    <t>5.03.06.21.5</t>
  </si>
  <si>
    <t>5.03.06.21.5.02</t>
  </si>
  <si>
    <t>5.03.06.21.5.02.99</t>
  </si>
  <si>
    <t>5.03.06.22</t>
  </si>
  <si>
    <t>COMPRA E INSTALACION TUBERIA AGUA POTABLE BARRIO LAS MACHAS (LEY 7313)</t>
  </si>
  <si>
    <t>5.03.06.22.5</t>
  </si>
  <si>
    <t>5.03.06.22.5.02</t>
  </si>
  <si>
    <t>5.03.06.22.5.02.07</t>
  </si>
  <si>
    <t>Proyecto (33) Agua Potable y de calidad</t>
  </si>
  <si>
    <t>5.03.06.23</t>
  </si>
  <si>
    <t>COMPRA MOBILIARIO SALON COMUNAL DEL CANTON (LEY 7313)</t>
  </si>
  <si>
    <t>5.03.06.23.5</t>
  </si>
  <si>
    <t>5.03.06.23.5.01</t>
  </si>
  <si>
    <t>5.03.06.23.5.01.04</t>
  </si>
  <si>
    <t>Compra de silla y mesas Cuba Creek</t>
  </si>
  <si>
    <t>Compra de silla y mesas Corina</t>
  </si>
  <si>
    <t>5.03.07</t>
  </si>
  <si>
    <t>OTROS FONDOS DE INVERSIONES</t>
  </si>
  <si>
    <t>5.03.07.01</t>
  </si>
  <si>
    <t>SUMAS IMPROBADAS EN PRESUPUESTO ORDINARIO 2022</t>
  </si>
  <si>
    <t>5.03.06.01.9</t>
  </si>
  <si>
    <t>5.03.06.01.9,02</t>
  </si>
  <si>
    <t>5.03.06.01.9.02.01</t>
  </si>
  <si>
    <t>PROGRAMA DE INVERSIONES</t>
  </si>
  <si>
    <t>GASTOS CAPITALIZABLE</t>
  </si>
  <si>
    <t>PROYECTOS: EDIFICIOS</t>
  </si>
  <si>
    <t>PROYECTO: VIAS DE COMUNICACIÓN</t>
  </si>
  <si>
    <t>PROYECTO:  OTROS PROYECTOS</t>
  </si>
  <si>
    <t>III-01-01</t>
  </si>
  <si>
    <t>III-01-02</t>
  </si>
  <si>
    <t>III-01-03</t>
  </si>
  <si>
    <t>III-01-04</t>
  </si>
  <si>
    <t>III-01-05</t>
  </si>
  <si>
    <t>III-01-06</t>
  </si>
  <si>
    <t>III-01-07</t>
  </si>
  <si>
    <t>III-01-08</t>
  </si>
  <si>
    <t>III-01-09</t>
  </si>
  <si>
    <t>III-01-10</t>
  </si>
  <si>
    <t>III-01-11</t>
  </si>
  <si>
    <t>III-02-01</t>
  </si>
  <si>
    <t>III-02-02</t>
  </si>
  <si>
    <t>III-02-03</t>
  </si>
  <si>
    <t>III-02-04</t>
  </si>
  <si>
    <t>III-02-05</t>
  </si>
  <si>
    <t>III-02-06</t>
  </si>
  <si>
    <t>III-02-07</t>
  </si>
  <si>
    <t>III-02-08</t>
  </si>
  <si>
    <t>III-02-09</t>
  </si>
  <si>
    <t>III-02-10</t>
  </si>
  <si>
    <t>III-06-01</t>
  </si>
  <si>
    <t>III-06-02</t>
  </si>
  <si>
    <t>III-06-03</t>
  </si>
  <si>
    <t>III-06-04</t>
  </si>
  <si>
    <t>III-06-05</t>
  </si>
  <si>
    <t>III-06-06</t>
  </si>
  <si>
    <t>III-06-07</t>
  </si>
  <si>
    <t>III-06-08</t>
  </si>
  <si>
    <t>III-06-09</t>
  </si>
  <si>
    <t>III-06-10</t>
  </si>
  <si>
    <t>III-06-11</t>
  </si>
  <si>
    <t>III-06-12</t>
  </si>
  <si>
    <t>III-06-13</t>
  </si>
  <si>
    <t>III-06-14</t>
  </si>
  <si>
    <t>III-06-15</t>
  </si>
  <si>
    <t>III-06-16</t>
  </si>
  <si>
    <t>III-06-17</t>
  </si>
  <si>
    <t>III-06-18</t>
  </si>
  <si>
    <t>III-06-19</t>
  </si>
  <si>
    <t>III-06-20</t>
  </si>
  <si>
    <t>III-06-21</t>
  </si>
  <si>
    <t>III-06-22</t>
  </si>
  <si>
    <t>III-06-23</t>
  </si>
  <si>
    <t>Mejoras biblioteca Municipal (ley 7313)</t>
  </si>
  <si>
    <t>Mejoras Salones Comunales del cantón (ley 7313)</t>
  </si>
  <si>
    <t>Mejoras bodega municipal comisión de emergencia (ley 7313</t>
  </si>
  <si>
    <t>Embellecimiento edificios municipales</t>
  </si>
  <si>
    <t>Restauración estaciones ferrocarriles para oficina de la  cultura municipal (ley 7313)</t>
  </si>
  <si>
    <t>Construcción de capilla de velación de Matina centro (ley 7313)</t>
  </si>
  <si>
    <t>Remodelación y mejoras centro de cuido adulto mayor del cantón (ley 7313)</t>
  </si>
  <si>
    <t>Construcción o mejoras paradas de buses del cantón (ley 7313)</t>
  </si>
  <si>
    <t>Construcción o mejoras escuelas del cantón (ley 7313)</t>
  </si>
  <si>
    <t>Mejoras Cen Cinai del cantón (ley 7313)</t>
  </si>
  <si>
    <t>Remodelación y mejoras iglesia católica de Espavel (ley 7313)</t>
  </si>
  <si>
    <t>Unidad Tecnica de Gestión Vial Municipal (Ley 8114)</t>
  </si>
  <si>
    <t>Mantenimiento rutinario de la red vial cantonal (ley 8114)</t>
  </si>
  <si>
    <t>Mantenimiento periódico de la red vial cantonal (ley 8114)</t>
  </si>
  <si>
    <t>Mejoramiento de la red vial cantonal (ley 8114)</t>
  </si>
  <si>
    <t>Rehabilitación de la red vial cantonal (ley 8114)</t>
  </si>
  <si>
    <t>Reconstrucción de la red vial cantonal (ley 8114)</t>
  </si>
  <si>
    <t>Construcción de rampas en aceras en cumplimiento a la ley 7600 (ley 7313</t>
  </si>
  <si>
    <t>Cumplimiento ley 9976 movilidad peatonal (bienes inmuebles)</t>
  </si>
  <si>
    <t>Limpieza y recaba zanjos distrito de Bataan (ley 7313</t>
  </si>
  <si>
    <t>Dirección técnica y estudios</t>
  </si>
  <si>
    <t>10% utilidad para el desarrollo del servicio de la recolección de basura</t>
  </si>
  <si>
    <t>Fortalecimiento al catastro municipal</t>
  </si>
  <si>
    <t>10% utilidad para el desarrollo del servicio de aseo de vías</t>
  </si>
  <si>
    <t>10% utilidad para el desarrollo del servicio de cementerio</t>
  </si>
  <si>
    <t>Modernización y desarrollo municipal (ley 7313)</t>
  </si>
  <si>
    <t>Matina transparente (ley 7313</t>
  </si>
  <si>
    <t>Oficina Municipal de servicios sociales (IBI)</t>
  </si>
  <si>
    <t>Plan de tecnologías de información municipal (ley 7313</t>
  </si>
  <si>
    <t>Bolsas de reciclaje personalizadas manejo desechos sólidos (ley 7313</t>
  </si>
  <si>
    <t>Protección humanitaria ante la pandemia covid-19 (ley 7313)</t>
  </si>
  <si>
    <t>Compra de terreno plan de lotificación social (ley 7313)</t>
  </si>
  <si>
    <t>Mejoras campos deportivos municipales del cantón (ley 7313)</t>
  </si>
  <si>
    <t>Compra de implementos deportivos (ley 7313)</t>
  </si>
  <si>
    <t>Remodelación y mejoras parques municipales del cantón (ley 7313)</t>
  </si>
  <si>
    <t>Compra de motobomba y desbrozadora para asociación desarrollo integral larga distancia (ley 7313)</t>
  </si>
  <si>
    <t>Remodelación y mejoras camerino de futbol del cantón (ley 7313)</t>
  </si>
  <si>
    <t>Mejoras cementerio, construcción de nichos y compra de equipo cementerio de Matina (ley 7313)</t>
  </si>
  <si>
    <t>Equipamiento y mobiliario asociación desarrollo integral de Larga Distancia (ley 7313)</t>
  </si>
  <si>
    <t>Compra de play ground y gimnasio biosaludable en el cantón de Matina (ley 7313)</t>
  </si>
  <si>
    <t>Remodelación, mejoras boulevard de Bataan (ley 7313)</t>
  </si>
  <si>
    <t>Compra e instalación tubería agua potable barrio las machas (ley 7313)</t>
  </si>
  <si>
    <t>Compra mobiliario salon comunal del Canton (ley 7313)</t>
  </si>
  <si>
    <t>TOTAL PROYECTO</t>
  </si>
  <si>
    <t>CODIFICADOR POR OBJETO DEL GASTO</t>
  </si>
  <si>
    <t>PROGRAMA No. II: SERVICIOS COMUNALES</t>
  </si>
  <si>
    <t>Recursos Humanos</t>
  </si>
  <si>
    <t>Gerencia Administrativa</t>
  </si>
  <si>
    <t>Secretaria concejo Mpal</t>
  </si>
  <si>
    <t>Area Tributaria</t>
  </si>
  <si>
    <t>Informatico</t>
  </si>
  <si>
    <t>Archivo</t>
  </si>
  <si>
    <t>Area Financiera</t>
  </si>
  <si>
    <t>Administracion General</t>
  </si>
  <si>
    <t>Auditoria Interna</t>
  </si>
  <si>
    <t>Administración de Inversiones Propias</t>
  </si>
  <si>
    <t>Registro de deudas, Fondos y Transfeencias</t>
  </si>
  <si>
    <t>TOTAL PROGRAMA I</t>
  </si>
  <si>
    <t>Aseos de Vias</t>
  </si>
  <si>
    <t>Recolección de Basura</t>
  </si>
  <si>
    <t>Mantenimiento de Caminos y Calles</t>
  </si>
  <si>
    <t>Cementerios</t>
  </si>
  <si>
    <t>Mercados, Plazas y Ferias</t>
  </si>
  <si>
    <t xml:space="preserve">Biblioteca </t>
  </si>
  <si>
    <t xml:space="preserve">Cultural y Deportivo- CPJ y Festividades </t>
  </si>
  <si>
    <t>Educativo. Cultural, y Deportivos</t>
  </si>
  <si>
    <t>Oficina de la Mujer</t>
  </si>
  <si>
    <t>Servicios Sociales - VICE ALCALDIA</t>
  </si>
  <si>
    <t>CONAPAM</t>
  </si>
  <si>
    <t>Servicios Sociales y Complementarios</t>
  </si>
  <si>
    <t>Alcantarillado Sanitario</t>
  </si>
  <si>
    <t>Depósito y Tratamiento de Basura</t>
  </si>
  <si>
    <t>Seguridad Vial</t>
  </si>
  <si>
    <t>Proteccion al Medio Ambiente</t>
  </si>
  <si>
    <t>Seguridad y Vigilancia en la comunidad</t>
  </si>
  <si>
    <t>Atención de Emergencias Cantonales</t>
  </si>
  <si>
    <t>Aporte en especie para servicios comunitarios</t>
  </si>
  <si>
    <t>TOTAL PROGRAMA II</t>
  </si>
  <si>
    <t>0.01</t>
  </si>
  <si>
    <t xml:space="preserve">Contribución Patronal al Seguro de Pensiones de la Caja Costarricense de Seguro Social  </t>
  </si>
  <si>
    <t>Alquiler  de equipo y derechos para telecomunicaciones</t>
  </si>
  <si>
    <t>Poliza de riesgo</t>
  </si>
  <si>
    <t>Poliza vehicular</t>
  </si>
  <si>
    <t>Ministerio de Hacienda (MHD)  Anexo Nº4</t>
  </si>
  <si>
    <t>Junta Administrativa del Registro Nacional  Anexo Nº4</t>
  </si>
  <si>
    <t xml:space="preserve">Comisión Nacional para la Gestión de la Biodiversidad </t>
  </si>
  <si>
    <t>Consejo Nacional de Persona con discapacidad  (CONAPDIS)</t>
  </si>
  <si>
    <t>Fondos de Parques Nacionales</t>
  </si>
  <si>
    <t>Juntas de Educación   (Anexo Nº3)</t>
  </si>
  <si>
    <t>Comités cantónales de deportes y Recreación</t>
  </si>
  <si>
    <t>Federación de Municipalidades de cantones Productores de Banano (caproba)</t>
  </si>
  <si>
    <t xml:space="preserve">Aporte cuota Federación </t>
  </si>
  <si>
    <t>Aporte convenio Unidad Técnica Municipal</t>
  </si>
  <si>
    <t>Distribucion Alcaldia</t>
  </si>
  <si>
    <t>Organización estructural</t>
  </si>
  <si>
    <t>Unión Nacional de Gobiernos Locales</t>
  </si>
  <si>
    <t xml:space="preserve">Impuestos sobre la propiedad de  bienes inmuebles          </t>
  </si>
  <si>
    <t>Otros impuestos (pago de marchamos</t>
  </si>
  <si>
    <t>TOTAL PROGRAMA</t>
  </si>
  <si>
    <t>(prestamo bco)</t>
  </si>
  <si>
    <t>salario /ins</t>
  </si>
  <si>
    <t>UTAMA</t>
  </si>
  <si>
    <t>INS</t>
  </si>
  <si>
    <t>amort/interes</t>
  </si>
  <si>
    <t>considerado en la propuesta</t>
  </si>
  <si>
    <t>considera inicialmente</t>
  </si>
  <si>
    <t>total</t>
  </si>
  <si>
    <t>INCAP</t>
  </si>
  <si>
    <t>rebajo en capacitacion</t>
  </si>
  <si>
    <t>Salarios</t>
  </si>
  <si>
    <t>proyectos (intangibles</t>
  </si>
  <si>
    <t>Códificador por Clasificador Económico</t>
  </si>
  <si>
    <t>Códificador por Objeto al Gasto</t>
  </si>
  <si>
    <t>PROGRAMA No. I: DIRECCION Y ADMINISTRACION GENERAL</t>
  </si>
  <si>
    <t xml:space="preserve">Aseo de Vias </t>
  </si>
  <si>
    <t>Cultural y Deportivo</t>
  </si>
  <si>
    <t>Centros de cuido</t>
  </si>
  <si>
    <t>PROYECTOS</t>
  </si>
  <si>
    <t xml:space="preserve">TOTAL PRESUPUESTO ORDINARIO </t>
  </si>
  <si>
    <t>PROYECTOS PERIODO 2022</t>
  </si>
  <si>
    <t>Mejoras biblioteca  Municipal (ley 7313)</t>
  </si>
  <si>
    <t>REGIDORES</t>
  </si>
  <si>
    <t>Mejoras Salones comunales del cantón (ley 7313)</t>
  </si>
  <si>
    <t>Se incluyeron el aporte a la EMPRESA SERVICIOS</t>
  </si>
  <si>
    <t>Unidad técnica de gestión vial municipal ley 8114)</t>
  </si>
  <si>
    <t>Utilidad para mejorar la calidad del servicio de la recolección de basura (recolección de basura)</t>
  </si>
  <si>
    <t xml:space="preserve">Fortalecimiento al catastro municipal </t>
  </si>
  <si>
    <t>Utilidad para mejorar la calidad del servicio de aseo de vías (aseo vías y sitio públicos)</t>
  </si>
  <si>
    <t>Utilidad para mejorar la calidad del servicio de cementerios (servicio de cementerios)</t>
  </si>
  <si>
    <t>Bolsas personalizadas para la recolección de residuos valorizables (ley 7313</t>
  </si>
  <si>
    <t>Compra de terreno plan de lotificación vivienda social (ley 7313)</t>
  </si>
  <si>
    <t>DISTRIBUCION DE RETRIBUCION POR AÑOS DE SERVICIOS PERIODO 2022</t>
  </si>
  <si>
    <t>DISTRIBUCION DEFINITIVA DE RETRIBUCION POR AÑOS DE SERVICIOS PERIODO 2021</t>
  </si>
  <si>
    <t>DIFERENCIA ENTRE 2021 Y 2022</t>
  </si>
  <si>
    <t>PRESUPUESTO INICIAL 2021</t>
  </si>
  <si>
    <t>PERIODO 2021</t>
  </si>
  <si>
    <t>VARIACIONES</t>
  </si>
  <si>
    <t xml:space="preserve">CLASIFICADOR ECONÓMICO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</si>
</sst>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₡&quot;* #,##0.00_-;\-&quot;₡&quot;* #,##0.00_-;_-&quot;₡&quot;* &quot;-&quot;??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.00_ ;[Red]\-#,##0.00\ "/>
  </numFmts>
  <fonts count="126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Malgun Gothic"/>
      <family val="2"/>
    </font>
    <font>
      <sz val="9"/>
      <name val="Malgun Gothic"/>
      <family val="2"/>
    </font>
    <font>
      <b/>
      <u/>
      <sz val="9"/>
      <name val="Malgun Gothic"/>
      <family val="2"/>
    </font>
    <font>
      <sz val="9"/>
      <color indexed="10"/>
      <name val="Malgun Gothic"/>
      <family val="2"/>
    </font>
    <font>
      <sz val="10"/>
      <name val="Malgun Gothic"/>
      <family val="2"/>
    </font>
    <font>
      <sz val="11"/>
      <name val="Malgun Gothic"/>
      <family val="2"/>
    </font>
    <font>
      <b/>
      <sz val="10"/>
      <name val="Malgun Gothic"/>
      <family val="2"/>
    </font>
    <font>
      <b/>
      <sz val="11"/>
      <name val="Book Antiqua"/>
      <family val="1"/>
    </font>
    <font>
      <sz val="11"/>
      <name val="Book Antiqua"/>
      <family val="1"/>
    </font>
    <font>
      <sz val="10"/>
      <name val="Arial"/>
      <family val="2"/>
    </font>
    <font>
      <sz val="11"/>
      <color indexed="8"/>
      <name val="Malgun Gothic"/>
      <family val="2"/>
    </font>
    <font>
      <b/>
      <sz val="11"/>
      <color indexed="8"/>
      <name val="Malgun Gothic"/>
      <family val="2"/>
    </font>
    <font>
      <b/>
      <sz val="11"/>
      <name val="Malgun Gothic"/>
      <family val="2"/>
    </font>
    <font>
      <b/>
      <i/>
      <sz val="10"/>
      <name val="Arial"/>
      <family val="2"/>
    </font>
    <font>
      <b/>
      <i/>
      <sz val="11"/>
      <name val="Malgun Gothic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Malgun Gothic"/>
      <family val="2"/>
    </font>
    <font>
      <i/>
      <sz val="9"/>
      <name val="Malgun Gothic"/>
      <family val="2"/>
    </font>
    <font>
      <b/>
      <sz val="12"/>
      <name val="Malgun Gothic"/>
      <family val="2"/>
    </font>
    <font>
      <b/>
      <i/>
      <sz val="10"/>
      <name val="Malgun Gothic"/>
      <family val="2"/>
    </font>
    <font>
      <sz val="10"/>
      <name val="Arial"/>
      <family val="2"/>
    </font>
    <font>
      <b/>
      <sz val="10"/>
      <name val="Bradley Hand ITC"/>
      <family val="4"/>
    </font>
    <font>
      <b/>
      <u/>
      <sz val="10"/>
      <name val="Malgun Gothic"/>
      <family val="2"/>
    </font>
    <font>
      <sz val="9"/>
      <color indexed="62"/>
      <name val="Malgun Gothic"/>
      <family val="2"/>
    </font>
    <font>
      <b/>
      <i/>
      <sz val="11"/>
      <name val="Arial"/>
      <family val="2"/>
    </font>
    <font>
      <sz val="10"/>
      <color indexed="8"/>
      <name val="Arial"/>
      <family val="2"/>
    </font>
    <font>
      <sz val="10"/>
      <color indexed="8"/>
      <name val="Malgun Gothic"/>
      <family val="2"/>
    </font>
    <font>
      <b/>
      <sz val="10"/>
      <color indexed="8"/>
      <name val="Malgun Gothic"/>
      <family val="2"/>
    </font>
    <font>
      <sz val="11"/>
      <color indexed="60"/>
      <name val="Malgun Gothic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FF0000"/>
      <name val="Malgun Gothic"/>
      <family val="2"/>
    </font>
    <font>
      <b/>
      <sz val="9"/>
      <color rgb="FFFF0000"/>
      <name val="Malgun Gothic"/>
      <family val="2"/>
    </font>
    <font>
      <b/>
      <u/>
      <sz val="9"/>
      <color rgb="FFFF0000"/>
      <name val="Malgun Gothic"/>
      <family val="2"/>
    </font>
    <font>
      <sz val="9"/>
      <color theme="1"/>
      <name val="Malgun Gothic"/>
      <family val="2"/>
    </font>
    <font>
      <b/>
      <u/>
      <sz val="9"/>
      <color theme="1"/>
      <name val="Malgun Gothic"/>
      <family val="2"/>
    </font>
    <font>
      <b/>
      <sz val="9"/>
      <color theme="1"/>
      <name val="Malgun Gothic"/>
      <family val="2"/>
    </font>
    <font>
      <b/>
      <sz val="12"/>
      <color theme="9" tint="-0.249977111117893"/>
      <name val="Book Antiqua"/>
      <family val="1"/>
    </font>
    <font>
      <b/>
      <sz val="11"/>
      <color theme="6" tint="-0.499984740745262"/>
      <name val="Malgun Gothic"/>
      <family val="2"/>
    </font>
    <font>
      <b/>
      <sz val="11"/>
      <color theme="4" tint="-0.249977111117893"/>
      <name val="Malgun Gothic"/>
      <family val="2"/>
    </font>
    <font>
      <sz val="11"/>
      <color rgb="FF993300"/>
      <name val="Malgun Gothic"/>
      <family val="2"/>
    </font>
    <font>
      <sz val="9"/>
      <color rgb="FF993300"/>
      <name val="Malgun Gothic"/>
      <family val="2"/>
    </font>
    <font>
      <b/>
      <sz val="9"/>
      <color rgb="FF993300"/>
      <name val="Malgun Gothic"/>
      <family val="2"/>
    </font>
    <font>
      <b/>
      <u/>
      <sz val="9"/>
      <color rgb="FF993300"/>
      <name val="Malgun Gothic"/>
      <family val="2"/>
    </font>
    <font>
      <b/>
      <sz val="11"/>
      <color theme="4" tint="-0.249977111117893"/>
      <name val="Lucida Handwriting"/>
      <family val="4"/>
    </font>
    <font>
      <sz val="11"/>
      <color theme="6" tint="-0.499984740745262"/>
      <name val="Malgun Gothic"/>
      <family val="2"/>
    </font>
    <font>
      <sz val="11"/>
      <color theme="4" tint="-0.249977111117893"/>
      <name val="Book Antiqua"/>
      <family val="1"/>
    </font>
    <font>
      <b/>
      <sz val="11"/>
      <color theme="4" tint="-0.499984740745262"/>
      <name val="Book Antiqua"/>
      <family val="1"/>
    </font>
    <font>
      <sz val="9"/>
      <color theme="5" tint="-0.499984740745262"/>
      <name val="Malgun Gothic"/>
      <family val="2"/>
    </font>
    <font>
      <i/>
      <sz val="9"/>
      <color theme="1"/>
      <name val="Malgun Gothic"/>
      <family val="2"/>
    </font>
    <font>
      <sz val="11"/>
      <color theme="5" tint="-0.249977111117893"/>
      <name val="Malgun Gothic"/>
      <family val="2"/>
    </font>
    <font>
      <sz val="11"/>
      <color rgb="FF000000"/>
      <name val="Malgun Gothic"/>
      <family val="2"/>
    </font>
    <font>
      <sz val="11"/>
      <color rgb="FFC65911"/>
      <name val="Malgun Gothic"/>
      <family val="2"/>
    </font>
    <font>
      <sz val="11"/>
      <color theme="4" tint="-0.249977111117893"/>
      <name val="Malgun Gothic"/>
      <family val="2"/>
    </font>
    <font>
      <b/>
      <u/>
      <sz val="9"/>
      <color theme="5" tint="-0.249977111117893"/>
      <name val="Malgun Gothic"/>
      <family val="2"/>
    </font>
    <font>
      <sz val="9"/>
      <color theme="5" tint="-0.249977111117893"/>
      <name val="Malgun Gothic"/>
      <family val="2"/>
    </font>
    <font>
      <b/>
      <sz val="9"/>
      <color theme="5" tint="-0.249977111117893"/>
      <name val="Malgun Gothic"/>
      <family val="2"/>
    </font>
    <font>
      <b/>
      <u/>
      <sz val="9"/>
      <color rgb="FFC65911"/>
      <name val="Malgun Gothic"/>
      <family val="2"/>
    </font>
    <font>
      <b/>
      <sz val="9"/>
      <color rgb="FFC65911"/>
      <name val="Malgun Gothic"/>
      <family val="2"/>
    </font>
    <font>
      <sz val="9"/>
      <color rgb="FFC65911"/>
      <name val="Malgun Gothic"/>
      <family val="2"/>
    </font>
    <font>
      <sz val="9"/>
      <color rgb="FFC00000"/>
      <name val="Malgun Gothic"/>
      <family val="2"/>
    </font>
    <font>
      <b/>
      <u/>
      <sz val="9"/>
      <color rgb="FFC00000"/>
      <name val="Malgun Gothic"/>
      <family val="2"/>
    </font>
    <font>
      <b/>
      <sz val="9"/>
      <color rgb="FFC00000"/>
      <name val="Malgun Gothic"/>
      <family val="2"/>
    </font>
    <font>
      <sz val="10"/>
      <color theme="1"/>
      <name val="Malgun Gothic"/>
      <family val="2"/>
    </font>
    <font>
      <sz val="11"/>
      <color theme="1"/>
      <name val="Malgun Gothic"/>
      <family val="2"/>
    </font>
    <font>
      <sz val="10"/>
      <color theme="6" tint="-0.499984740745262"/>
      <name val="Malgun Gothic"/>
      <family val="2"/>
    </font>
    <font>
      <sz val="11"/>
      <color rgb="FFC00000"/>
      <name val="Malgun Gothic"/>
      <family val="2"/>
    </font>
    <font>
      <b/>
      <sz val="11"/>
      <color theme="8" tint="-0.249977111117893"/>
      <name val="Malgun Gothic"/>
      <family val="2"/>
    </font>
    <font>
      <b/>
      <sz val="9"/>
      <color theme="7" tint="-0.249977111117893"/>
      <name val="Malgun Gothic"/>
      <family val="2"/>
    </font>
    <font>
      <sz val="11"/>
      <name val="Calibri"/>
      <family val="2"/>
      <scheme val="minor"/>
    </font>
    <font>
      <sz val="9"/>
      <color rgb="FF9C6500"/>
      <name val="Malgun Gothic"/>
      <family val="2"/>
    </font>
    <font>
      <sz val="9"/>
      <color rgb="FF2F5496"/>
      <name val="Malgun Gothic"/>
      <family val="2"/>
    </font>
    <font>
      <sz val="9"/>
      <color rgb="FF00B0F0"/>
      <name val="Malgun Gothic"/>
      <family val="2"/>
    </font>
    <font>
      <sz val="11"/>
      <color rgb="FF9C0006"/>
      <name val="Malgun Gothic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006100"/>
      <name val="Calibri"/>
      <family val="2"/>
      <scheme val="minor"/>
    </font>
    <font>
      <b/>
      <u/>
      <sz val="12"/>
      <color theme="1"/>
      <name val="Malgun Gothic"/>
      <family val="2"/>
    </font>
    <font>
      <sz val="12"/>
      <color theme="1"/>
      <name val="Malgun Gothic"/>
      <family val="2"/>
    </font>
    <font>
      <sz val="9"/>
      <color rgb="FF9C5700"/>
      <name val="Malgun Gothic"/>
      <family val="2"/>
    </font>
    <font>
      <b/>
      <sz val="11"/>
      <color rgb="FF000000"/>
      <name val="Malgun Gothic"/>
      <family val="2"/>
    </font>
    <font>
      <b/>
      <i/>
      <sz val="11"/>
      <color theme="1"/>
      <name val="Malgun Gothic"/>
      <family val="2"/>
    </font>
    <font>
      <b/>
      <sz val="11"/>
      <color theme="1"/>
      <name val="Malgun Gothic"/>
      <family val="2"/>
    </font>
    <font>
      <sz val="11"/>
      <color theme="8" tint="-0.249977111117893"/>
      <name val="Malgun Gothic"/>
      <family val="2"/>
    </font>
    <font>
      <sz val="10"/>
      <color theme="8" tint="-0.249977111117893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2"/>
      <color theme="4" tint="-0.249977111117893"/>
      <name val="Malgun Gothic"/>
      <family val="2"/>
    </font>
    <font>
      <b/>
      <sz val="11"/>
      <color theme="0"/>
      <name val="Malgun Gothic"/>
      <family val="2"/>
    </font>
    <font>
      <b/>
      <sz val="10"/>
      <color theme="0"/>
      <name val="Malgun Gothic"/>
      <family val="2"/>
    </font>
    <font>
      <b/>
      <sz val="11"/>
      <color rgb="FF2F75B5"/>
      <name val="Malgun Gothic"/>
      <family val="2"/>
    </font>
    <font>
      <b/>
      <sz val="12"/>
      <color theme="0"/>
      <name val="Malgun Gothic"/>
      <family val="2"/>
    </font>
    <font>
      <b/>
      <i/>
      <sz val="11"/>
      <color rgb="FF000000"/>
      <name val="Malgun Gothic"/>
      <family val="2"/>
    </font>
    <font>
      <sz val="10"/>
      <color indexed="62"/>
      <name val="Malgun Gothic"/>
      <family val="2"/>
    </font>
    <font>
      <sz val="10"/>
      <color indexed="10"/>
      <name val="Malgun Gothic"/>
      <family val="2"/>
    </font>
    <font>
      <sz val="10"/>
      <color rgb="FFFF0000"/>
      <name val="Malgun Gothic"/>
      <family val="2"/>
    </font>
    <font>
      <b/>
      <sz val="10"/>
      <color rgb="FFFF0000"/>
      <name val="Malgun Gothic"/>
      <family val="2"/>
    </font>
    <font>
      <b/>
      <u/>
      <sz val="10"/>
      <color rgb="FFFF0000"/>
      <name val="Malgun Gothic"/>
      <family val="2"/>
    </font>
    <font>
      <b/>
      <sz val="10"/>
      <color theme="9" tint="-0.249977111117893"/>
      <name val="Malgun Gothic"/>
      <family val="2"/>
    </font>
    <font>
      <sz val="11"/>
      <color rgb="FF9C0006"/>
      <name val="Calibri"/>
      <family val="2"/>
      <scheme val="minor"/>
    </font>
    <font>
      <sz val="11"/>
      <color theme="0"/>
      <name val="Malgun Gothic"/>
      <family val="2"/>
    </font>
    <font>
      <b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61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610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theme="4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theme="8"/>
        <bgColor theme="8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5B9BD5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38" fillId="3" borderId="0" applyNumberFormat="0" applyBorder="0" applyAlignment="0" applyProtection="0"/>
    <xf numFmtId="0" fontId="39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41" fillId="0" borderId="0" applyNumberFormat="0" applyFill="0" applyBorder="0" applyAlignment="0" applyProtection="0"/>
    <xf numFmtId="43" fontId="37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3" fillId="0" borderId="0"/>
    <xf numFmtId="0" fontId="31" fillId="0" borderId="0"/>
    <xf numFmtId="0" fontId="13" fillId="0" borderId="0"/>
    <xf numFmtId="0" fontId="21" fillId="0" borderId="0"/>
    <xf numFmtId="0" fontId="26" fillId="0" borderId="0"/>
    <xf numFmtId="0" fontId="36" fillId="0" borderId="0"/>
    <xf numFmtId="0" fontId="3" fillId="0" borderId="0"/>
    <xf numFmtId="0" fontId="3" fillId="0" borderId="0"/>
    <xf numFmtId="0" fontId="112" fillId="12" borderId="0" applyNumberFormat="0" applyBorder="0" applyAlignment="0" applyProtection="0"/>
  </cellStyleXfs>
  <cellXfs count="817">
    <xf numFmtId="0" fontId="0" fillId="0" borderId="0" xfId="0"/>
    <xf numFmtId="0" fontId="2" fillId="0" borderId="0" xfId="13" applyFont="1"/>
    <xf numFmtId="0" fontId="1" fillId="0" borderId="0" xfId="13" applyFont="1"/>
    <xf numFmtId="0" fontId="5" fillId="0" borderId="0" xfId="13" applyFont="1"/>
    <xf numFmtId="0" fontId="5" fillId="0" borderId="0" xfId="13" applyFont="1" applyAlignment="1">
      <alignment vertical="top" wrapText="1"/>
    </xf>
    <xf numFmtId="0" fontId="4" fillId="0" borderId="0" xfId="13" applyFont="1" applyAlignment="1">
      <alignment horizontal="right"/>
    </xf>
    <xf numFmtId="0" fontId="4" fillId="0" borderId="0" xfId="13" applyFont="1"/>
    <xf numFmtId="0" fontId="4" fillId="0" borderId="0" xfId="13" applyFont="1" applyAlignment="1">
      <alignment vertical="top" wrapText="1"/>
    </xf>
    <xf numFmtId="0" fontId="6" fillId="0" borderId="0" xfId="13" applyFont="1" applyAlignment="1">
      <alignment vertical="top" wrapText="1"/>
    </xf>
    <xf numFmtId="4" fontId="5" fillId="0" borderId="0" xfId="13" applyNumberFormat="1" applyFont="1"/>
    <xf numFmtId="0" fontId="5" fillId="0" borderId="0" xfId="13" applyFont="1" applyAlignment="1">
      <alignment horizontal="right"/>
    </xf>
    <xf numFmtId="0" fontId="44" fillId="0" borderId="0" xfId="13" applyFont="1" applyAlignment="1">
      <alignment vertical="top" wrapText="1"/>
    </xf>
    <xf numFmtId="0" fontId="7" fillId="0" borderId="0" xfId="13" applyFont="1" applyAlignment="1">
      <alignment vertical="top" wrapText="1"/>
    </xf>
    <xf numFmtId="0" fontId="5" fillId="0" borderId="1" xfId="13" applyFont="1" applyBorder="1" applyAlignment="1">
      <alignment horizontal="right"/>
    </xf>
    <xf numFmtId="0" fontId="5" fillId="0" borderId="1" xfId="13" applyFont="1" applyBorder="1" applyAlignment="1">
      <alignment vertical="top" wrapText="1"/>
    </xf>
    <xf numFmtId="0" fontId="4" fillId="0" borderId="0" xfId="13" applyFont="1" applyAlignment="1">
      <alignment horizontal="center"/>
    </xf>
    <xf numFmtId="0" fontId="45" fillId="0" borderId="0" xfId="13" applyFont="1" applyAlignment="1">
      <alignment horizontal="right"/>
    </xf>
    <xf numFmtId="0" fontId="46" fillId="0" borderId="0" xfId="13" applyFont="1" applyAlignment="1">
      <alignment vertical="top" wrapText="1"/>
    </xf>
    <xf numFmtId="0" fontId="44" fillId="0" borderId="0" xfId="13" applyFont="1" applyAlignment="1">
      <alignment horizontal="right"/>
    </xf>
    <xf numFmtId="0" fontId="47" fillId="0" borderId="0" xfId="0" applyFont="1" applyAlignment="1">
      <alignment horizontal="left"/>
    </xf>
    <xf numFmtId="0" fontId="47" fillId="0" borderId="0" xfId="0" applyFont="1"/>
    <xf numFmtId="4" fontId="47" fillId="0" borderId="0" xfId="0" applyNumberFormat="1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left"/>
    </xf>
    <xf numFmtId="0" fontId="6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4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45" fillId="0" borderId="0" xfId="0" applyFont="1" applyAlignment="1">
      <alignment horizontal="left"/>
    </xf>
    <xf numFmtId="0" fontId="46" fillId="0" borderId="0" xfId="0" applyFont="1" applyAlignment="1">
      <alignment vertical="top"/>
    </xf>
    <xf numFmtId="0" fontId="44" fillId="0" borderId="0" xfId="0" applyFont="1" applyAlignment="1">
      <alignment horizontal="left"/>
    </xf>
    <xf numFmtId="4" fontId="4" fillId="0" borderId="0" xfId="13" applyNumberFormat="1" applyFont="1"/>
    <xf numFmtId="0" fontId="50" fillId="0" borderId="0" xfId="0" applyFont="1" applyAlignment="1">
      <alignment horizontal="left"/>
    </xf>
    <xf numFmtId="4" fontId="5" fillId="0" borderId="0" xfId="7" applyNumberFormat="1" applyFont="1" applyFill="1" applyBorder="1" applyAlignment="1"/>
    <xf numFmtId="2" fontId="51" fillId="0" borderId="0" xfId="19" applyNumberFormat="1" applyFont="1" applyAlignment="1">
      <alignment vertical="center"/>
    </xf>
    <xf numFmtId="4" fontId="51" fillId="0" borderId="0" xfId="19" applyNumberFormat="1" applyFont="1" applyAlignment="1">
      <alignment vertical="center"/>
    </xf>
    <xf numFmtId="0" fontId="51" fillId="0" borderId="0" xfId="19" applyFont="1" applyAlignment="1">
      <alignment vertical="center"/>
    </xf>
    <xf numFmtId="2" fontId="52" fillId="0" borderId="0" xfId="19" applyNumberFormat="1" applyFont="1" applyAlignment="1">
      <alignment vertical="center"/>
    </xf>
    <xf numFmtId="0" fontId="52" fillId="0" borderId="0" xfId="19" applyFont="1" applyAlignment="1">
      <alignment vertic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10" fontId="5" fillId="0" borderId="0" xfId="13" applyNumberFormat="1" applyFont="1"/>
    <xf numFmtId="10" fontId="4" fillId="0" borderId="0" xfId="13" applyNumberFormat="1" applyFont="1"/>
    <xf numFmtId="0" fontId="53" fillId="0" borderId="5" xfId="0" applyFont="1" applyBorder="1" applyAlignment="1">
      <alignment horizontal="center" vertical="center" wrapText="1"/>
    </xf>
    <xf numFmtId="4" fontId="54" fillId="0" borderId="0" xfId="7" applyNumberFormat="1" applyFont="1" applyFill="1" applyBorder="1" applyAlignment="1"/>
    <xf numFmtId="4" fontId="54" fillId="0" borderId="10" xfId="7" applyNumberFormat="1" applyFont="1" applyFill="1" applyBorder="1" applyAlignment="1"/>
    <xf numFmtId="2" fontId="57" fillId="0" borderId="0" xfId="19" applyNumberFormat="1" applyFont="1" applyAlignment="1">
      <alignment horizontal="right" vertical="center"/>
    </xf>
    <xf numFmtId="0" fontId="3" fillId="0" borderId="0" xfId="13"/>
    <xf numFmtId="0" fontId="57" fillId="0" borderId="0" xfId="19" applyFont="1" applyAlignment="1">
      <alignment horizontal="right" vertical="center"/>
    </xf>
    <xf numFmtId="0" fontId="58" fillId="0" borderId="0" xfId="13" applyFont="1"/>
    <xf numFmtId="0" fontId="59" fillId="0" borderId="0" xfId="13" applyFont="1"/>
    <xf numFmtId="0" fontId="58" fillId="0" borderId="0" xfId="19" applyFont="1" applyAlignment="1">
      <alignment horizontal="right" vertical="center"/>
    </xf>
    <xf numFmtId="0" fontId="59" fillId="0" borderId="0" xfId="19" applyFont="1" applyAlignment="1">
      <alignment horizontal="right" vertical="center"/>
    </xf>
    <xf numFmtId="0" fontId="57" fillId="0" borderId="0" xfId="19" applyFont="1" applyAlignment="1">
      <alignment horizontal="center" vertical="center"/>
    </xf>
    <xf numFmtId="0" fontId="60" fillId="0" borderId="0" xfId="13" applyFont="1" applyAlignment="1">
      <alignment horizontal="center" vertical="justify"/>
    </xf>
    <xf numFmtId="0" fontId="10" fillId="0" borderId="0" xfId="19" applyFont="1" applyAlignment="1">
      <alignment horizontal="justify"/>
    </xf>
    <xf numFmtId="10" fontId="10" fillId="0" borderId="0" xfId="19" applyNumberFormat="1" applyFont="1" applyAlignment="1">
      <alignment horizontal="right"/>
    </xf>
    <xf numFmtId="10" fontId="11" fillId="0" borderId="0" xfId="19" applyNumberFormat="1" applyFont="1" applyAlignment="1">
      <alignment horizontal="right"/>
    </xf>
    <xf numFmtId="0" fontId="8" fillId="0" borderId="0" xfId="19" applyFont="1" applyAlignment="1">
      <alignment horizontal="justify"/>
    </xf>
    <xf numFmtId="10" fontId="8" fillId="0" borderId="0" xfId="19" applyNumberFormat="1" applyFont="1" applyAlignment="1">
      <alignment horizontal="right"/>
    </xf>
    <xf numFmtId="10" fontId="12" fillId="0" borderId="0" xfId="19" applyNumberFormat="1" applyFont="1" applyAlignment="1">
      <alignment horizontal="right"/>
    </xf>
    <xf numFmtId="0" fontId="12" fillId="0" borderId="0" xfId="19" applyFont="1" applyAlignment="1">
      <alignment horizontal="right"/>
    </xf>
    <xf numFmtId="10" fontId="11" fillId="0" borderId="0" xfId="9" applyNumberFormat="1" applyFont="1" applyFill="1" applyBorder="1" applyAlignment="1">
      <alignment horizontal="right"/>
    </xf>
    <xf numFmtId="10" fontId="12" fillId="0" borderId="0" xfId="20" applyNumberFormat="1" applyFont="1" applyAlignment="1">
      <alignment horizontal="right"/>
    </xf>
    <xf numFmtId="0" fontId="8" fillId="0" borderId="0" xfId="13" applyFont="1"/>
    <xf numFmtId="0" fontId="12" fillId="0" borderId="0" xfId="13" applyFont="1"/>
    <xf numFmtId="4" fontId="61" fillId="0" borderId="0" xfId="7" applyNumberFormat="1" applyFont="1" applyFill="1" applyBorder="1" applyAlignment="1"/>
    <xf numFmtId="4" fontId="9" fillId="0" borderId="0" xfId="15" applyNumberFormat="1" applyFont="1"/>
    <xf numFmtId="4" fontId="13" fillId="0" borderId="0" xfId="15" applyNumberFormat="1"/>
    <xf numFmtId="0" fontId="13" fillId="0" borderId="0" xfId="15"/>
    <xf numFmtId="0" fontId="14" fillId="0" borderId="0" xfId="15" applyFont="1"/>
    <xf numFmtId="49" fontId="14" fillId="0" borderId="0" xfId="15" applyNumberFormat="1" applyFont="1"/>
    <xf numFmtId="4" fontId="9" fillId="0" borderId="0" xfId="9" applyNumberFormat="1" applyFont="1" applyFill="1" applyBorder="1" applyAlignment="1"/>
    <xf numFmtId="10" fontId="9" fillId="0" borderId="0" xfId="15" applyNumberFormat="1" applyFont="1"/>
    <xf numFmtId="0" fontId="15" fillId="0" borderId="0" xfId="15" applyFont="1" applyAlignment="1">
      <alignment horizontal="left"/>
    </xf>
    <xf numFmtId="49" fontId="15" fillId="0" borderId="0" xfId="15" applyNumberFormat="1" applyFont="1" applyAlignment="1">
      <alignment horizontal="left"/>
    </xf>
    <xf numFmtId="0" fontId="15" fillId="0" borderId="0" xfId="15" applyFont="1"/>
    <xf numFmtId="4" fontId="16" fillId="0" borderId="0" xfId="9" applyNumberFormat="1" applyFont="1" applyFill="1" applyBorder="1" applyAlignment="1"/>
    <xf numFmtId="10" fontId="16" fillId="0" borderId="0" xfId="15" applyNumberFormat="1" applyFont="1"/>
    <xf numFmtId="49" fontId="15" fillId="0" borderId="0" xfId="15" applyNumberFormat="1" applyFont="1"/>
    <xf numFmtId="4" fontId="17" fillId="0" borderId="0" xfId="15" applyNumberFormat="1" applyFont="1"/>
    <xf numFmtId="0" fontId="17" fillId="0" borderId="0" xfId="15" applyFont="1"/>
    <xf numFmtId="0" fontId="9" fillId="0" borderId="0" xfId="15" applyFont="1"/>
    <xf numFmtId="4" fontId="63" fillId="0" borderId="0" xfId="9" applyNumberFormat="1" applyFont="1" applyFill="1" applyBorder="1" applyAlignment="1"/>
    <xf numFmtId="0" fontId="14" fillId="0" borderId="0" xfId="15" applyFont="1" applyAlignment="1">
      <alignment horizontal="left"/>
    </xf>
    <xf numFmtId="49" fontId="14" fillId="0" borderId="0" xfId="15" applyNumberFormat="1" applyFont="1" applyAlignment="1">
      <alignment horizontal="left"/>
    </xf>
    <xf numFmtId="49" fontId="9" fillId="0" borderId="0" xfId="15" applyNumberFormat="1" applyFont="1"/>
    <xf numFmtId="0" fontId="15" fillId="0" borderId="0" xfId="15" applyFont="1" applyAlignment="1">
      <alignment horizontal="justify" vertical="justify"/>
    </xf>
    <xf numFmtId="49" fontId="63" fillId="0" borderId="0" xfId="15" applyNumberFormat="1" applyFont="1" applyAlignment="1">
      <alignment horizontal="left"/>
    </xf>
    <xf numFmtId="0" fontId="63" fillId="0" borderId="0" xfId="3" applyFont="1" applyFill="1" applyBorder="1" applyAlignment="1"/>
    <xf numFmtId="4" fontId="16" fillId="0" borderId="0" xfId="15" applyNumberFormat="1" applyFont="1"/>
    <xf numFmtId="0" fontId="14" fillId="0" borderId="0" xfId="15" applyFont="1" applyAlignment="1">
      <alignment horizontal="justify" vertical="justify"/>
    </xf>
    <xf numFmtId="4" fontId="16" fillId="0" borderId="0" xfId="9" applyNumberFormat="1" applyFont="1" applyFill="1" applyBorder="1"/>
    <xf numFmtId="0" fontId="16" fillId="0" borderId="0" xfId="15" applyFont="1"/>
    <xf numFmtId="4" fontId="9" fillId="0" borderId="0" xfId="9" applyNumberFormat="1" applyFont="1" applyFill="1" applyBorder="1"/>
    <xf numFmtId="0" fontId="15" fillId="0" borderId="0" xfId="15" applyFont="1" applyAlignment="1">
      <alignment horizontal="justify" vertical="top"/>
    </xf>
    <xf numFmtId="4" fontId="16" fillId="0" borderId="0" xfId="15" applyNumberFormat="1" applyFont="1" applyAlignment="1">
      <alignment vertical="top" wrapText="1"/>
    </xf>
    <xf numFmtId="0" fontId="14" fillId="0" borderId="0" xfId="15" applyFont="1" applyAlignment="1">
      <alignment horizontal="left" wrapText="1"/>
    </xf>
    <xf numFmtId="0" fontId="15" fillId="0" borderId="0" xfId="15" applyFont="1" applyAlignment="1">
      <alignment horizontal="right"/>
    </xf>
    <xf numFmtId="10" fontId="16" fillId="0" borderId="0" xfId="9" applyNumberFormat="1" applyFont="1" applyFill="1" applyBorder="1" applyAlignment="1"/>
    <xf numFmtId="0" fontId="15" fillId="0" borderId="0" xfId="0" applyFont="1"/>
    <xf numFmtId="0" fontId="64" fillId="0" borderId="0" xfId="0" applyFont="1" applyAlignment="1">
      <alignment vertical="center"/>
    </xf>
    <xf numFmtId="0" fontId="65" fillId="0" borderId="0" xfId="3" applyFont="1" applyFill="1" applyBorder="1" applyAlignment="1"/>
    <xf numFmtId="4" fontId="65" fillId="0" borderId="0" xfId="9" applyNumberFormat="1" applyFont="1" applyFill="1" applyBorder="1" applyAlignment="1"/>
    <xf numFmtId="4" fontId="5" fillId="0" borderId="3" xfId="7" applyNumberFormat="1" applyFont="1" applyFill="1" applyBorder="1" applyAlignment="1"/>
    <xf numFmtId="0" fontId="19" fillId="0" borderId="0" xfId="13" applyFont="1"/>
    <xf numFmtId="49" fontId="58" fillId="0" borderId="0" xfId="13" applyNumberFormat="1" applyFont="1"/>
    <xf numFmtId="4" fontId="58" fillId="0" borderId="0" xfId="13" applyNumberFormat="1" applyFont="1"/>
    <xf numFmtId="10" fontId="58" fillId="0" borderId="0" xfId="13" applyNumberFormat="1" applyFont="1"/>
    <xf numFmtId="49" fontId="9" fillId="0" borderId="0" xfId="13" applyNumberFormat="1" applyFont="1"/>
    <xf numFmtId="4" fontId="9" fillId="0" borderId="0" xfId="13" applyNumberFormat="1" applyFont="1"/>
    <xf numFmtId="10" fontId="9" fillId="0" borderId="0" xfId="13" applyNumberFormat="1" applyFont="1"/>
    <xf numFmtId="0" fontId="9" fillId="0" borderId="0" xfId="13" applyFont="1"/>
    <xf numFmtId="0" fontId="8" fillId="0" borderId="0" xfId="16" applyFont="1"/>
    <xf numFmtId="4" fontId="21" fillId="0" borderId="0" xfId="16" applyNumberFormat="1"/>
    <xf numFmtId="0" fontId="21" fillId="0" borderId="0" xfId="16"/>
    <xf numFmtId="49" fontId="10" fillId="0" borderId="0" xfId="16" applyNumberFormat="1" applyFont="1" applyAlignment="1">
      <alignment horizontal="center"/>
    </xf>
    <xf numFmtId="0" fontId="10" fillId="0" borderId="0" xfId="16" applyFont="1" applyAlignment="1">
      <alignment horizontal="right"/>
    </xf>
    <xf numFmtId="0" fontId="10" fillId="0" borderId="0" xfId="16" applyFont="1"/>
    <xf numFmtId="0" fontId="10" fillId="0" borderId="6" xfId="16" applyFont="1" applyBorder="1" applyAlignment="1">
      <alignment vertical="top"/>
    </xf>
    <xf numFmtId="49" fontId="10" fillId="0" borderId="6" xfId="16" applyNumberFormat="1" applyFont="1" applyBorder="1" applyAlignment="1">
      <alignment horizontal="center" vertical="top"/>
    </xf>
    <xf numFmtId="4" fontId="10" fillId="0" borderId="6" xfId="16" applyNumberFormat="1" applyFont="1" applyBorder="1" applyAlignment="1">
      <alignment horizontal="right"/>
    </xf>
    <xf numFmtId="0" fontId="20" fillId="0" borderId="0" xfId="16" applyFont="1"/>
    <xf numFmtId="0" fontId="10" fillId="0" borderId="3" xfId="16" applyFont="1" applyBorder="1" applyAlignment="1">
      <alignment vertical="top"/>
    </xf>
    <xf numFmtId="49" fontId="10" fillId="0" borderId="3" xfId="16" applyNumberFormat="1" applyFont="1" applyBorder="1" applyAlignment="1">
      <alignment horizontal="center" vertical="top"/>
    </xf>
    <xf numFmtId="0" fontId="22" fillId="0" borderId="3" xfId="16" applyFont="1" applyBorder="1" applyAlignment="1">
      <alignment vertical="top"/>
    </xf>
    <xf numFmtId="4" fontId="8" fillId="0" borderId="3" xfId="16" applyNumberFormat="1" applyFont="1" applyBorder="1" applyAlignment="1">
      <alignment horizontal="right"/>
    </xf>
    <xf numFmtId="49" fontId="10" fillId="0" borderId="3" xfId="16" applyNumberFormat="1" applyFont="1" applyBorder="1" applyAlignment="1">
      <alignment horizontal="center"/>
    </xf>
    <xf numFmtId="4" fontId="10" fillId="0" borderId="3" xfId="16" applyNumberFormat="1" applyFont="1" applyBorder="1" applyAlignment="1">
      <alignment horizontal="right"/>
    </xf>
    <xf numFmtId="0" fontId="23" fillId="0" borderId="3" xfId="16" applyFont="1" applyBorder="1" applyAlignment="1">
      <alignment vertical="top"/>
    </xf>
    <xf numFmtId="49" fontId="4" fillId="0" borderId="3" xfId="16" applyNumberFormat="1" applyFont="1" applyBorder="1" applyAlignment="1">
      <alignment horizontal="center" vertical="top"/>
    </xf>
    <xf numFmtId="4" fontId="22" fillId="0" borderId="3" xfId="16" applyNumberFormat="1" applyFont="1" applyBorder="1" applyAlignment="1">
      <alignment horizontal="right"/>
    </xf>
    <xf numFmtId="0" fontId="8" fillId="0" borderId="13" xfId="16" applyFont="1" applyBorder="1"/>
    <xf numFmtId="49" fontId="10" fillId="0" borderId="13" xfId="16" applyNumberFormat="1" applyFont="1" applyBorder="1" applyAlignment="1">
      <alignment horizontal="center"/>
    </xf>
    <xf numFmtId="4" fontId="22" fillId="0" borderId="13" xfId="16" applyNumberFormat="1" applyFont="1" applyBorder="1" applyAlignment="1">
      <alignment horizontal="right"/>
    </xf>
    <xf numFmtId="0" fontId="8" fillId="0" borderId="0" xfId="16" applyFont="1" applyAlignment="1">
      <alignment horizontal="right"/>
    </xf>
    <xf numFmtId="0" fontId="10" fillId="0" borderId="3" xfId="16" applyFont="1" applyBorder="1"/>
    <xf numFmtId="49" fontId="10" fillId="0" borderId="6" xfId="16" applyNumberFormat="1" applyFont="1" applyBorder="1" applyAlignment="1">
      <alignment horizontal="center"/>
    </xf>
    <xf numFmtId="0" fontId="25" fillId="0" borderId="3" xfId="16" applyFont="1" applyBorder="1" applyAlignment="1">
      <alignment horizontal="right"/>
    </xf>
    <xf numFmtId="0" fontId="23" fillId="0" borderId="3" xfId="16" applyFont="1" applyBorder="1"/>
    <xf numFmtId="49" fontId="4" fillId="0" borderId="3" xfId="16" applyNumberFormat="1" applyFont="1" applyBorder="1" applyAlignment="1">
      <alignment horizontal="center"/>
    </xf>
    <xf numFmtId="165" fontId="8" fillId="0" borderId="14" xfId="16" applyNumberFormat="1" applyFont="1" applyBorder="1" applyAlignment="1">
      <alignment horizontal="right"/>
    </xf>
    <xf numFmtId="4" fontId="25" fillId="0" borderId="3" xfId="16" applyNumberFormat="1" applyFont="1" applyBorder="1" applyAlignment="1">
      <alignment horizontal="right"/>
    </xf>
    <xf numFmtId="0" fontId="23" fillId="0" borderId="10" xfId="16" applyFont="1" applyBorder="1"/>
    <xf numFmtId="0" fontId="10" fillId="0" borderId="10" xfId="16" applyFont="1" applyBorder="1"/>
    <xf numFmtId="49" fontId="10" fillId="0" borderId="9" xfId="16" applyNumberFormat="1" applyFont="1" applyBorder="1" applyAlignment="1">
      <alignment horizontal="center"/>
    </xf>
    <xf numFmtId="4" fontId="10" fillId="0" borderId="14" xfId="16" applyNumberFormat="1" applyFont="1" applyBorder="1" applyAlignment="1">
      <alignment horizontal="right"/>
    </xf>
    <xf numFmtId="0" fontId="8" fillId="0" borderId="10" xfId="16" applyFont="1" applyBorder="1"/>
    <xf numFmtId="49" fontId="8" fillId="0" borderId="10" xfId="16" applyNumberFormat="1" applyFont="1" applyBorder="1" applyAlignment="1">
      <alignment horizontal="center"/>
    </xf>
    <xf numFmtId="0" fontId="10" fillId="0" borderId="3" xfId="16" applyFont="1" applyBorder="1" applyAlignment="1">
      <alignment wrapText="1"/>
    </xf>
    <xf numFmtId="4" fontId="8" fillId="0" borderId="14" xfId="16" applyNumberFormat="1" applyFont="1" applyBorder="1" applyAlignment="1">
      <alignment horizontal="right"/>
    </xf>
    <xf numFmtId="0" fontId="8" fillId="0" borderId="3" xfId="16" applyFont="1" applyBorder="1"/>
    <xf numFmtId="0" fontId="10" fillId="0" borderId="14" xfId="16" applyFont="1" applyBorder="1" applyAlignment="1">
      <alignment horizontal="right"/>
    </xf>
    <xf numFmtId="49" fontId="10" fillId="0" borderId="10" xfId="16" applyNumberFormat="1" applyFont="1" applyBorder="1" applyAlignment="1">
      <alignment horizontal="center"/>
    </xf>
    <xf numFmtId="0" fontId="10" fillId="0" borderId="3" xfId="16" applyFont="1" applyBorder="1" applyAlignment="1">
      <alignment horizontal="left" wrapText="1"/>
    </xf>
    <xf numFmtId="4" fontId="10" fillId="0" borderId="3" xfId="16" applyNumberFormat="1" applyFont="1" applyBorder="1" applyAlignment="1">
      <alignment wrapText="1"/>
    </xf>
    <xf numFmtId="0" fontId="10" fillId="0" borderId="3" xfId="16" applyFont="1" applyBorder="1" applyAlignment="1">
      <alignment horizontal="right"/>
    </xf>
    <xf numFmtId="49" fontId="8" fillId="0" borderId="3" xfId="16" applyNumberFormat="1" applyFont="1" applyBorder="1" applyAlignment="1">
      <alignment horizontal="center"/>
    </xf>
    <xf numFmtId="165" fontId="10" fillId="0" borderId="0" xfId="16" applyNumberFormat="1" applyFont="1" applyAlignment="1">
      <alignment horizontal="right"/>
    </xf>
    <xf numFmtId="4" fontId="10" fillId="0" borderId="0" xfId="16" applyNumberFormat="1" applyFont="1" applyAlignment="1">
      <alignment horizontal="right"/>
    </xf>
    <xf numFmtId="4" fontId="19" fillId="0" borderId="0" xfId="13" applyNumberFormat="1" applyFont="1"/>
    <xf numFmtId="10" fontId="52" fillId="0" borderId="0" xfId="19" applyNumberFormat="1" applyFont="1" applyAlignment="1">
      <alignment horizontal="left" vertical="center"/>
    </xf>
    <xf numFmtId="4" fontId="52" fillId="0" borderId="0" xfId="19" applyNumberFormat="1" applyFont="1" applyAlignment="1">
      <alignment horizontal="left" vertical="center"/>
    </xf>
    <xf numFmtId="10" fontId="66" fillId="0" borderId="0" xfId="15" applyNumberFormat="1" applyFont="1"/>
    <xf numFmtId="0" fontId="66" fillId="0" borderId="0" xfId="15" applyFont="1"/>
    <xf numFmtId="49" fontId="66" fillId="0" borderId="0" xfId="15" applyNumberFormat="1" applyFont="1"/>
    <xf numFmtId="4" fontId="66" fillId="0" borderId="0" xfId="9" applyNumberFormat="1" applyFont="1" applyFill="1" applyBorder="1" applyAlignment="1"/>
    <xf numFmtId="0" fontId="26" fillId="0" borderId="0" xfId="17"/>
    <xf numFmtId="0" fontId="51" fillId="0" borderId="0" xfId="17" applyFont="1"/>
    <xf numFmtId="0" fontId="58" fillId="0" borderId="0" xfId="17" applyFont="1"/>
    <xf numFmtId="0" fontId="10" fillId="0" borderId="0" xfId="17" applyFont="1" applyAlignment="1">
      <alignment horizontal="center"/>
    </xf>
    <xf numFmtId="0" fontId="8" fillId="0" borderId="0" xfId="17" applyFont="1"/>
    <xf numFmtId="0" fontId="10" fillId="0" borderId="0" xfId="17" applyFont="1"/>
    <xf numFmtId="0" fontId="27" fillId="0" borderId="0" xfId="17" applyFont="1"/>
    <xf numFmtId="0" fontId="28" fillId="0" borderId="0" xfId="17" applyFont="1"/>
    <xf numFmtId="0" fontId="15" fillId="0" borderId="0" xfId="15" applyFont="1" applyAlignment="1">
      <alignment wrapText="1"/>
    </xf>
    <xf numFmtId="0" fontId="4" fillId="0" borderId="12" xfId="13" applyFont="1" applyBorder="1" applyAlignment="1">
      <alignment horizontal="right"/>
    </xf>
    <xf numFmtId="4" fontId="2" fillId="0" borderId="0" xfId="13" applyNumberFormat="1" applyFont="1"/>
    <xf numFmtId="0" fontId="4" fillId="0" borderId="0" xfId="13" applyFont="1" applyAlignment="1">
      <alignment vertical="center"/>
    </xf>
    <xf numFmtId="0" fontId="5" fillId="0" borderId="0" xfId="13" applyFont="1" applyAlignment="1">
      <alignment vertical="top"/>
    </xf>
    <xf numFmtId="0" fontId="6" fillId="0" borderId="0" xfId="13" applyFont="1" applyAlignment="1">
      <alignment vertical="top"/>
    </xf>
    <xf numFmtId="0" fontId="7" fillId="0" borderId="0" xfId="13" applyFont="1" applyAlignment="1">
      <alignment horizontal="right"/>
    </xf>
    <xf numFmtId="0" fontId="5" fillId="0" borderId="0" xfId="13" applyFont="1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wrapText="1"/>
    </xf>
    <xf numFmtId="0" fontId="43" fillId="0" borderId="0" xfId="0" applyFont="1"/>
    <xf numFmtId="0" fontId="6" fillId="0" borderId="0" xfId="13" applyFont="1" applyAlignment="1">
      <alignment horizontal="center" vertical="center"/>
    </xf>
    <xf numFmtId="4" fontId="0" fillId="0" borderId="16" xfId="0" applyNumberFormat="1" applyBorder="1"/>
    <xf numFmtId="4" fontId="43" fillId="0" borderId="16" xfId="0" applyNumberFormat="1" applyFont="1" applyBorder="1"/>
    <xf numFmtId="0" fontId="44" fillId="0" borderId="0" xfId="13" applyFont="1" applyAlignment="1">
      <alignment vertical="top"/>
    </xf>
    <xf numFmtId="4" fontId="3" fillId="0" borderId="0" xfId="13" applyNumberFormat="1"/>
    <xf numFmtId="0" fontId="4" fillId="0" borderId="7" xfId="13" applyFont="1" applyBorder="1"/>
    <xf numFmtId="0" fontId="29" fillId="0" borderId="0" xfId="13" applyFont="1"/>
    <xf numFmtId="0" fontId="7" fillId="0" borderId="0" xfId="13" applyFont="1"/>
    <xf numFmtId="0" fontId="5" fillId="0" borderId="7" xfId="13" applyFont="1" applyBorder="1"/>
    <xf numFmtId="49" fontId="4" fillId="0" borderId="0" xfId="13" applyNumberFormat="1" applyFont="1"/>
    <xf numFmtId="49" fontId="5" fillId="0" borderId="0" xfId="13" applyNumberFormat="1" applyFont="1"/>
    <xf numFmtId="0" fontId="4" fillId="0" borderId="12" xfId="13" applyFont="1" applyBorder="1"/>
    <xf numFmtId="0" fontId="0" fillId="0" borderId="7" xfId="0" applyBorder="1"/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vertical="top"/>
    </xf>
    <xf numFmtId="0" fontId="63" fillId="0" borderId="9" xfId="0" applyFont="1" applyBorder="1" applyAlignment="1">
      <alignment horizontal="center" vertical="center" wrapText="1"/>
    </xf>
    <xf numFmtId="0" fontId="63" fillId="0" borderId="8" xfId="0" applyFont="1" applyBorder="1" applyAlignment="1">
      <alignment horizontal="center" vertical="center" wrapText="1"/>
    </xf>
    <xf numFmtId="4" fontId="67" fillId="0" borderId="0" xfId="0" applyNumberFormat="1" applyFont="1"/>
    <xf numFmtId="4" fontId="68" fillId="0" borderId="0" xfId="0" applyNumberFormat="1" applyFont="1"/>
    <xf numFmtId="4" fontId="69" fillId="0" borderId="0" xfId="0" applyNumberFormat="1" applyFont="1"/>
    <xf numFmtId="2" fontId="16" fillId="0" borderId="0" xfId="19" applyNumberFormat="1" applyFont="1" applyAlignment="1">
      <alignment vertical="center"/>
    </xf>
    <xf numFmtId="4" fontId="16" fillId="0" borderId="0" xfId="19" applyNumberFormat="1" applyFont="1" applyAlignment="1">
      <alignment vertical="center"/>
    </xf>
    <xf numFmtId="0" fontId="16" fillId="0" borderId="0" xfId="19" applyFont="1" applyAlignment="1">
      <alignment vertical="center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6" fillId="0" borderId="3" xfId="0" applyNumberFormat="1" applyFont="1" applyBorder="1"/>
    <xf numFmtId="4" fontId="4" fillId="0" borderId="10" xfId="0" applyNumberFormat="1" applyFont="1" applyBorder="1"/>
    <xf numFmtId="4" fontId="5" fillId="0" borderId="3" xfId="0" applyNumberFormat="1" applyFont="1" applyBorder="1"/>
    <xf numFmtId="4" fontId="5" fillId="0" borderId="0" xfId="0" applyNumberFormat="1" applyFont="1"/>
    <xf numFmtId="4" fontId="6" fillId="0" borderId="0" xfId="0" applyNumberFormat="1" applyFont="1"/>
    <xf numFmtId="4" fontId="6" fillId="0" borderId="10" xfId="0" applyNumberFormat="1" applyFont="1" applyBorder="1"/>
    <xf numFmtId="4" fontId="23" fillId="0" borderId="3" xfId="0" applyNumberFormat="1" applyFont="1" applyBorder="1"/>
    <xf numFmtId="4" fontId="4" fillId="0" borderId="12" xfId="0" applyNumberFormat="1" applyFont="1" applyBorder="1"/>
    <xf numFmtId="4" fontId="4" fillId="0" borderId="3" xfId="0" applyNumberFormat="1" applyFont="1" applyBorder="1"/>
    <xf numFmtId="4" fontId="4" fillId="0" borderId="7" xfId="0" applyNumberFormat="1" applyFont="1" applyBorder="1"/>
    <xf numFmtId="4" fontId="4" fillId="0" borderId="5" xfId="0" applyNumberFormat="1" applyFont="1" applyBorder="1"/>
    <xf numFmtId="4" fontId="4" fillId="0" borderId="0" xfId="0" applyNumberFormat="1" applyFont="1"/>
    <xf numFmtId="4" fontId="4" fillId="0" borderId="5" xfId="0" applyNumberFormat="1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69" fillId="0" borderId="7" xfId="0" applyNumberFormat="1" applyFont="1" applyBorder="1" applyAlignment="1">
      <alignment horizontal="right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center" vertical="center" wrapText="1"/>
    </xf>
    <xf numFmtId="4" fontId="4" fillId="0" borderId="17" xfId="0" applyNumberFormat="1" applyFont="1" applyBorder="1" applyAlignment="1">
      <alignment horizontal="center" vertical="center" wrapText="1"/>
    </xf>
    <xf numFmtId="4" fontId="6" fillId="0" borderId="14" xfId="0" applyNumberFormat="1" applyFont="1" applyBorder="1"/>
    <xf numFmtId="4" fontId="4" fillId="0" borderId="14" xfId="0" applyNumberFormat="1" applyFont="1" applyBorder="1"/>
    <xf numFmtId="4" fontId="5" fillId="0" borderId="10" xfId="0" applyNumberFormat="1" applyFont="1" applyBorder="1"/>
    <xf numFmtId="4" fontId="5" fillId="0" borderId="14" xfId="0" applyNumberFormat="1" applyFont="1" applyBorder="1"/>
    <xf numFmtId="4" fontId="4" fillId="0" borderId="18" xfId="0" applyNumberFormat="1" applyFont="1" applyBorder="1"/>
    <xf numFmtId="4" fontId="4" fillId="0" borderId="18" xfId="0" applyNumberFormat="1" applyFont="1" applyBorder="1" applyAlignment="1">
      <alignment horizontal="right" vertical="center" wrapText="1"/>
    </xf>
    <xf numFmtId="0" fontId="47" fillId="0" borderId="7" xfId="0" applyFont="1" applyBorder="1" applyAlignment="1">
      <alignment horizontal="left"/>
    </xf>
    <xf numFmtId="0" fontId="49" fillId="0" borderId="18" xfId="0" applyFont="1" applyBorder="1"/>
    <xf numFmtId="4" fontId="5" fillId="0" borderId="10" xfId="7" applyNumberFormat="1" applyFont="1" applyFill="1" applyBorder="1" applyAlignment="1"/>
    <xf numFmtId="0" fontId="10" fillId="0" borderId="0" xfId="20" applyFont="1" applyAlignment="1">
      <alignment horizontal="justify"/>
    </xf>
    <xf numFmtId="4" fontId="6" fillId="0" borderId="9" xfId="0" applyNumberFormat="1" applyFont="1" applyBorder="1"/>
    <xf numFmtId="4" fontId="6" fillId="0" borderId="8" xfId="0" applyNumberFormat="1" applyFont="1" applyBorder="1"/>
    <xf numFmtId="4" fontId="6" fillId="0" borderId="17" xfId="0" applyNumberFormat="1" applyFont="1" applyBorder="1"/>
    <xf numFmtId="4" fontId="70" fillId="0" borderId="0" xfId="0" applyNumberFormat="1" applyFont="1"/>
    <xf numFmtId="4" fontId="71" fillId="0" borderId="0" xfId="0" applyNumberFormat="1" applyFont="1"/>
    <xf numFmtId="4" fontId="72" fillId="0" borderId="0" xfId="0" applyNumberFormat="1" applyFont="1"/>
    <xf numFmtId="4" fontId="72" fillId="0" borderId="0" xfId="7" applyNumberFormat="1" applyFont="1" applyFill="1" applyBorder="1" applyAlignment="1"/>
    <xf numFmtId="4" fontId="70" fillId="0" borderId="10" xfId="0" applyNumberFormat="1" applyFont="1" applyBorder="1"/>
    <xf numFmtId="4" fontId="71" fillId="0" borderId="10" xfId="0" applyNumberFormat="1" applyFont="1" applyBorder="1"/>
    <xf numFmtId="4" fontId="72" fillId="0" borderId="10" xfId="0" applyNumberFormat="1" applyFont="1" applyBorder="1"/>
    <xf numFmtId="4" fontId="72" fillId="0" borderId="10" xfId="7" applyNumberFormat="1" applyFont="1" applyFill="1" applyBorder="1" applyAlignment="1"/>
    <xf numFmtId="4" fontId="71" fillId="0" borderId="12" xfId="0" applyNumberFormat="1" applyFont="1" applyBorder="1"/>
    <xf numFmtId="4" fontId="71" fillId="0" borderId="12" xfId="0" applyNumberFormat="1" applyFont="1" applyBorder="1" applyAlignment="1">
      <alignment horizontal="right" vertical="center" wrapText="1"/>
    </xf>
    <xf numFmtId="4" fontId="71" fillId="0" borderId="7" xfId="0" applyNumberFormat="1" applyFont="1" applyBorder="1" applyAlignment="1">
      <alignment horizontal="right" vertical="center" wrapText="1"/>
    </xf>
    <xf numFmtId="4" fontId="70" fillId="0" borderId="9" xfId="0" applyNumberFormat="1" applyFont="1" applyBorder="1"/>
    <xf numFmtId="4" fontId="70" fillId="0" borderId="8" xfId="0" applyNumberFormat="1" applyFont="1" applyBorder="1"/>
    <xf numFmtId="4" fontId="73" fillId="0" borderId="0" xfId="0" applyNumberFormat="1" applyFont="1"/>
    <xf numFmtId="4" fontId="74" fillId="0" borderId="0" xfId="0" applyNumberFormat="1" applyFont="1"/>
    <xf numFmtId="4" fontId="75" fillId="0" borderId="0" xfId="0" applyNumberFormat="1" applyFont="1"/>
    <xf numFmtId="4" fontId="75" fillId="0" borderId="7" xfId="0" applyNumberFormat="1" applyFont="1" applyBorder="1"/>
    <xf numFmtId="4" fontId="20" fillId="0" borderId="0" xfId="13" applyNumberFormat="1" applyFont="1"/>
    <xf numFmtId="0" fontId="15" fillId="0" borderId="0" xfId="0" applyFont="1" applyAlignment="1">
      <alignment horizontal="justify" vertical="justify"/>
    </xf>
    <xf numFmtId="4" fontId="30" fillId="0" borderId="0" xfId="15" applyNumberFormat="1" applyFont="1"/>
    <xf numFmtId="0" fontId="30" fillId="0" borderId="0" xfId="15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8" fillId="0" borderId="0" xfId="0" applyFont="1"/>
    <xf numFmtId="4" fontId="16" fillId="0" borderId="0" xfId="0" applyNumberFormat="1" applyFont="1"/>
    <xf numFmtId="49" fontId="63" fillId="0" borderId="0" xfId="0" applyNumberFormat="1" applyFont="1" applyAlignment="1">
      <alignment horizontal="left"/>
    </xf>
    <xf numFmtId="0" fontId="63" fillId="0" borderId="0" xfId="0" applyFont="1"/>
    <xf numFmtId="4" fontId="63" fillId="0" borderId="0" xfId="0" applyNumberFormat="1" applyFont="1"/>
    <xf numFmtId="4" fontId="4" fillId="0" borderId="12" xfId="0" applyNumberFormat="1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4" fontId="49" fillId="0" borderId="18" xfId="0" applyNumberFormat="1" applyFont="1" applyBorder="1" applyAlignment="1">
      <alignment horizontal="center" vertical="center" wrapText="1"/>
    </xf>
    <xf numFmtId="0" fontId="76" fillId="0" borderId="0" xfId="0" applyFont="1" applyAlignment="1">
      <alignment horizontal="justify" vertical="center"/>
    </xf>
    <xf numFmtId="0" fontId="77" fillId="0" borderId="0" xfId="0" applyFont="1" applyAlignment="1">
      <alignment vertical="center"/>
    </xf>
    <xf numFmtId="0" fontId="9" fillId="0" borderId="0" xfId="15" applyFont="1" applyAlignment="1">
      <alignment horizontal="left"/>
    </xf>
    <xf numFmtId="4" fontId="54" fillId="0" borderId="0" xfId="0" applyNumberFormat="1" applyFont="1"/>
    <xf numFmtId="4" fontId="20" fillId="0" borderId="0" xfId="16" applyNumberFormat="1" applyFont="1"/>
    <xf numFmtId="4" fontId="4" fillId="0" borderId="10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0" fontId="4" fillId="0" borderId="0" xfId="13" applyFont="1" applyAlignment="1">
      <alignment horizontal="center" vertical="center" wrapText="1"/>
    </xf>
    <xf numFmtId="0" fontId="32" fillId="0" borderId="0" xfId="19" applyFont="1" applyAlignment="1">
      <alignment horizontal="justify"/>
    </xf>
    <xf numFmtId="0" fontId="8" fillId="0" borderId="0" xfId="19" applyFont="1" applyAlignment="1">
      <alignment horizontal="right"/>
    </xf>
    <xf numFmtId="10" fontId="10" fillId="0" borderId="0" xfId="9" applyNumberFormat="1" applyFont="1" applyFill="1" applyBorder="1" applyAlignment="1">
      <alignment horizontal="right"/>
    </xf>
    <xf numFmtId="10" fontId="8" fillId="0" borderId="0" xfId="20" applyNumberFormat="1" applyFont="1" applyAlignment="1">
      <alignment horizontal="right"/>
    </xf>
    <xf numFmtId="0" fontId="10" fillId="0" borderId="0" xfId="13" applyFont="1" applyAlignment="1">
      <alignment horizontal="left"/>
    </xf>
    <xf numFmtId="10" fontId="10" fillId="0" borderId="0" xfId="9" applyNumberFormat="1" applyFont="1" applyAlignment="1">
      <alignment horizontal="right"/>
    </xf>
    <xf numFmtId="4" fontId="58" fillId="0" borderId="0" xfId="13" applyNumberFormat="1" applyFont="1" applyAlignment="1">
      <alignment horizontal="right"/>
    </xf>
    <xf numFmtId="4" fontId="58" fillId="0" borderId="0" xfId="9" applyNumberFormat="1" applyFont="1" applyFill="1" applyBorder="1" applyAlignment="1">
      <alignment horizontal="right"/>
    </xf>
    <xf numFmtId="4" fontId="10" fillId="0" borderId="0" xfId="9" applyNumberFormat="1" applyFont="1" applyFill="1" applyBorder="1" applyAlignment="1">
      <alignment horizontal="right"/>
    </xf>
    <xf numFmtId="4" fontId="8" fillId="0" borderId="0" xfId="4" applyNumberFormat="1" applyFont="1" applyFill="1" applyBorder="1" applyAlignment="1">
      <alignment horizontal="right"/>
    </xf>
    <xf numFmtId="4" fontId="8" fillId="0" borderId="0" xfId="9" applyNumberFormat="1" applyFont="1" applyFill="1" applyBorder="1" applyAlignment="1">
      <alignment horizontal="right"/>
    </xf>
    <xf numFmtId="4" fontId="10" fillId="0" borderId="0" xfId="19" applyNumberFormat="1" applyFont="1" applyAlignment="1">
      <alignment horizontal="right"/>
    </xf>
    <xf numFmtId="4" fontId="8" fillId="0" borderId="0" xfId="19" applyNumberFormat="1" applyFont="1" applyAlignment="1">
      <alignment horizontal="right"/>
    </xf>
    <xf numFmtId="4" fontId="8" fillId="0" borderId="0" xfId="5" applyNumberFormat="1" applyFont="1" applyFill="1" applyBorder="1" applyAlignment="1">
      <alignment horizontal="right"/>
    </xf>
    <xf numFmtId="4" fontId="10" fillId="0" borderId="0" xfId="9" applyNumberFormat="1" applyFont="1" applyAlignment="1">
      <alignment horizontal="right"/>
    </xf>
    <xf numFmtId="4" fontId="8" fillId="0" borderId="0" xfId="13" applyNumberFormat="1" applyFont="1" applyAlignment="1">
      <alignment horizontal="right"/>
    </xf>
    <xf numFmtId="0" fontId="78" fillId="0" borderId="0" xfId="13" applyFont="1"/>
    <xf numFmtId="0" fontId="78" fillId="0" borderId="0" xfId="19" applyFont="1" applyAlignment="1">
      <alignment horizontal="left"/>
    </xf>
    <xf numFmtId="49" fontId="79" fillId="0" borderId="0" xfId="15" applyNumberFormat="1" applyFont="1"/>
    <xf numFmtId="0" fontId="53" fillId="0" borderId="0" xfId="1" applyFont="1" applyFill="1" applyBorder="1" applyAlignment="1"/>
    <xf numFmtId="0" fontId="63" fillId="0" borderId="0" xfId="15" applyFont="1" applyAlignment="1">
      <alignment horizontal="left"/>
    </xf>
    <xf numFmtId="4" fontId="9" fillId="0" borderId="0" xfId="2" applyNumberFormat="1" applyFont="1" applyFill="1" applyAlignment="1"/>
    <xf numFmtId="4" fontId="80" fillId="0" borderId="0" xfId="9" applyNumberFormat="1" applyFont="1" applyFill="1" applyBorder="1"/>
    <xf numFmtId="0" fontId="80" fillId="0" borderId="0" xfId="15" applyFont="1" applyAlignment="1">
      <alignment horizontal="right"/>
    </xf>
    <xf numFmtId="4" fontId="76" fillId="0" borderId="0" xfId="0" applyNumberFormat="1" applyFont="1" applyAlignment="1">
      <alignment horizontal="justify" vertical="center"/>
    </xf>
    <xf numFmtId="4" fontId="81" fillId="0" borderId="0" xfId="0" applyNumberFormat="1" applyFont="1"/>
    <xf numFmtId="4" fontId="5" fillId="0" borderId="20" xfId="0" applyNumberFormat="1" applyFont="1" applyBorder="1"/>
    <xf numFmtId="4" fontId="5" fillId="0" borderId="1" xfId="0" applyNumberFormat="1" applyFont="1" applyBorder="1"/>
    <xf numFmtId="4" fontId="5" fillId="0" borderId="13" xfId="0" applyNumberFormat="1" applyFont="1" applyBorder="1"/>
    <xf numFmtId="4" fontId="62" fillId="0" borderId="0" xfId="0" applyNumberFormat="1" applyFont="1"/>
    <xf numFmtId="4" fontId="35" fillId="0" borderId="0" xfId="15" applyNumberFormat="1" applyFont="1"/>
    <xf numFmtId="49" fontId="63" fillId="0" borderId="0" xfId="15" applyNumberFormat="1" applyFont="1"/>
    <xf numFmtId="0" fontId="63" fillId="0" borderId="0" xfId="15" applyFont="1"/>
    <xf numFmtId="4" fontId="63" fillId="0" borderId="0" xfId="9" applyNumberFormat="1" applyFont="1" applyFill="1" applyBorder="1"/>
    <xf numFmtId="0" fontId="16" fillId="0" borderId="0" xfId="13" applyFont="1" applyAlignment="1">
      <alignment vertical="top" wrapText="1"/>
    </xf>
    <xf numFmtId="10" fontId="16" fillId="0" borderId="0" xfId="0" applyNumberFormat="1" applyFont="1"/>
    <xf numFmtId="10" fontId="9" fillId="0" borderId="0" xfId="0" applyNumberFormat="1" applyFont="1"/>
    <xf numFmtId="0" fontId="58" fillId="0" borderId="0" xfId="13" applyFont="1" applyAlignment="1">
      <alignment vertical="top"/>
    </xf>
    <xf numFmtId="0" fontId="58" fillId="0" borderId="0" xfId="19" applyFont="1" applyAlignment="1">
      <alignment horizontal="centerContinuous" vertical="top"/>
    </xf>
    <xf numFmtId="0" fontId="10" fillId="0" borderId="0" xfId="19" applyFont="1" applyAlignment="1">
      <alignment horizontal="left" vertical="top"/>
    </xf>
    <xf numFmtId="0" fontId="10" fillId="0" borderId="0" xfId="19" applyFont="1" applyAlignment="1">
      <alignment horizontal="justify" vertical="top"/>
    </xf>
    <xf numFmtId="0" fontId="8" fillId="0" borderId="0" xfId="19" applyFont="1" applyAlignment="1">
      <alignment horizontal="justify" vertical="top"/>
    </xf>
    <xf numFmtId="4" fontId="10" fillId="0" borderId="0" xfId="13" applyNumberFormat="1" applyFont="1" applyAlignment="1">
      <alignment vertical="top"/>
    </xf>
    <xf numFmtId="0" fontId="33" fillId="0" borderId="0" xfId="19" applyFont="1" applyAlignment="1">
      <alignment horizontal="justify" vertical="top"/>
    </xf>
    <xf numFmtId="4" fontId="8" fillId="0" borderId="0" xfId="13" applyNumberFormat="1" applyFont="1" applyAlignment="1">
      <alignment vertical="top"/>
    </xf>
    <xf numFmtId="0" fontId="32" fillId="0" borderId="0" xfId="19" applyFont="1" applyAlignment="1">
      <alignment horizontal="justify" vertical="top"/>
    </xf>
    <xf numFmtId="0" fontId="10" fillId="0" borderId="0" xfId="20" applyFont="1" applyAlignment="1">
      <alignment horizontal="justify" vertical="top"/>
    </xf>
    <xf numFmtId="0" fontId="8" fillId="0" borderId="0" xfId="13" applyFont="1" applyAlignment="1">
      <alignment horizontal="left" vertical="top"/>
    </xf>
    <xf numFmtId="0" fontId="10" fillId="0" borderId="0" xfId="13" applyFont="1" applyAlignment="1">
      <alignment horizontal="left" vertical="top"/>
    </xf>
    <xf numFmtId="0" fontId="8" fillId="0" borderId="0" xfId="13" applyFont="1" applyAlignment="1">
      <alignment vertical="top"/>
    </xf>
    <xf numFmtId="4" fontId="8" fillId="0" borderId="0" xfId="9" applyNumberFormat="1" applyFont="1" applyFill="1" applyBorder="1" applyAlignment="1">
      <alignment horizontal="right" vertical="top"/>
    </xf>
    <xf numFmtId="0" fontId="8" fillId="0" borderId="0" xfId="20" applyFont="1" applyAlignment="1">
      <alignment horizontal="justify" vertical="top"/>
    </xf>
    <xf numFmtId="4" fontId="8" fillId="0" borderId="0" xfId="9" applyNumberFormat="1" applyFont="1" applyFill="1" applyAlignment="1">
      <alignment horizontal="right" vertical="top"/>
    </xf>
    <xf numFmtId="0" fontId="36" fillId="0" borderId="0" xfId="18"/>
    <xf numFmtId="166" fontId="35" fillId="0" borderId="0" xfId="18" applyNumberFormat="1" applyFont="1"/>
    <xf numFmtId="0" fontId="8" fillId="0" borderId="0" xfId="18" applyFont="1"/>
    <xf numFmtId="0" fontId="28" fillId="0" borderId="0" xfId="18" applyFont="1"/>
    <xf numFmtId="0" fontId="10" fillId="0" borderId="0" xfId="18" applyFont="1"/>
    <xf numFmtId="0" fontId="28" fillId="0" borderId="2" xfId="18" applyFont="1" applyBorder="1"/>
    <xf numFmtId="0" fontId="10" fillId="0" borderId="2" xfId="18" applyFont="1" applyBorder="1"/>
    <xf numFmtId="0" fontId="8" fillId="0" borderId="2" xfId="18" applyFont="1" applyBorder="1"/>
    <xf numFmtId="0" fontId="22" fillId="0" borderId="0" xfId="18" applyFont="1"/>
    <xf numFmtId="0" fontId="22" fillId="0" borderId="2" xfId="18" applyFont="1" applyBorder="1"/>
    <xf numFmtId="4" fontId="36" fillId="0" borderId="0" xfId="18" applyNumberFormat="1"/>
    <xf numFmtId="0" fontId="82" fillId="0" borderId="0" xfId="4" applyFont="1" applyFill="1" applyBorder="1" applyAlignment="1">
      <alignment horizontal="left"/>
    </xf>
    <xf numFmtId="0" fontId="82" fillId="0" borderId="0" xfId="4" applyFont="1" applyFill="1" applyBorder="1" applyAlignment="1">
      <alignment vertical="top"/>
    </xf>
    <xf numFmtId="4" fontId="82" fillId="0" borderId="0" xfId="4" applyNumberFormat="1" applyFont="1" applyFill="1"/>
    <xf numFmtId="4" fontId="82" fillId="0" borderId="3" xfId="4" applyNumberFormat="1" applyFont="1" applyFill="1" applyBorder="1"/>
    <xf numFmtId="4" fontId="82" fillId="0" borderId="0" xfId="4" applyNumberFormat="1" applyFont="1" applyFill="1" applyBorder="1"/>
    <xf numFmtId="0" fontId="5" fillId="0" borderId="0" xfId="0" applyFont="1"/>
    <xf numFmtId="0" fontId="82" fillId="0" borderId="0" xfId="0" applyFont="1"/>
    <xf numFmtId="4" fontId="82" fillId="0" borderId="0" xfId="4" applyNumberFormat="1" applyFont="1" applyFill="1" applyBorder="1" applyAlignment="1"/>
    <xf numFmtId="4" fontId="82" fillId="0" borderId="3" xfId="4" applyNumberFormat="1" applyFont="1" applyFill="1" applyBorder="1" applyAlignment="1"/>
    <xf numFmtId="0" fontId="83" fillId="0" borderId="9" xfId="12" applyFont="1" applyFill="1" applyBorder="1" applyAlignment="1">
      <alignment horizontal="center" vertical="center" wrapText="1"/>
    </xf>
    <xf numFmtId="0" fontId="83" fillId="0" borderId="25" xfId="12" applyFont="1" applyFill="1" applyBorder="1" applyAlignment="1">
      <alignment horizontal="center" vertical="center" wrapText="1"/>
    </xf>
    <xf numFmtId="4" fontId="83" fillId="0" borderId="9" xfId="12" applyNumberFormat="1" applyFont="1" applyFill="1" applyBorder="1" applyAlignment="1">
      <alignment horizontal="center" vertical="center" wrapText="1"/>
    </xf>
    <xf numFmtId="4" fontId="83" fillId="0" borderId="8" xfId="12" applyNumberFormat="1" applyFont="1" applyFill="1" applyBorder="1" applyAlignment="1">
      <alignment horizontal="center" vertical="center" wrapText="1"/>
    </xf>
    <xf numFmtId="4" fontId="56" fillId="0" borderId="10" xfId="13" applyNumberFormat="1" applyFont="1" applyBorder="1"/>
    <xf numFmtId="4" fontId="56" fillId="0" borderId="0" xfId="13" applyNumberFormat="1" applyFont="1"/>
    <xf numFmtId="4" fontId="83" fillId="0" borderId="10" xfId="12" applyNumberFormat="1" applyFont="1" applyFill="1" applyBorder="1"/>
    <xf numFmtId="4" fontId="83" fillId="0" borderId="0" xfId="12" applyNumberFormat="1" applyFont="1" applyFill="1" applyBorder="1"/>
    <xf numFmtId="4" fontId="54" fillId="0" borderId="10" xfId="13" applyNumberFormat="1" applyFont="1" applyBorder="1"/>
    <xf numFmtId="4" fontId="54" fillId="0" borderId="0" xfId="13" applyNumberFormat="1" applyFont="1"/>
    <xf numFmtId="4" fontId="83" fillId="0" borderId="26" xfId="12" applyNumberFormat="1" applyFont="1" applyFill="1" applyBorder="1"/>
    <xf numFmtId="4" fontId="55" fillId="0" borderId="10" xfId="13" applyNumberFormat="1" applyFont="1" applyBorder="1"/>
    <xf numFmtId="4" fontId="55" fillId="0" borderId="0" xfId="13" applyNumberFormat="1" applyFont="1"/>
    <xf numFmtId="4" fontId="83" fillId="0" borderId="20" xfId="12" applyNumberFormat="1" applyFont="1" applyFill="1" applyBorder="1"/>
    <xf numFmtId="4" fontId="83" fillId="0" borderId="1" xfId="12" applyNumberFormat="1" applyFont="1" applyFill="1" applyBorder="1"/>
    <xf numFmtId="4" fontId="55" fillId="0" borderId="12" xfId="13" applyNumberFormat="1" applyFont="1" applyBorder="1"/>
    <xf numFmtId="4" fontId="55" fillId="0" borderId="7" xfId="13" applyNumberFormat="1" applyFont="1" applyBorder="1"/>
    <xf numFmtId="4" fontId="47" fillId="0" borderId="0" xfId="13" applyNumberFormat="1" applyFont="1"/>
    <xf numFmtId="4" fontId="54" fillId="0" borderId="10" xfId="12" applyNumberFormat="1" applyFont="1" applyFill="1" applyBorder="1"/>
    <xf numFmtId="4" fontId="54" fillId="0" borderId="0" xfId="12" applyNumberFormat="1" applyFont="1" applyFill="1" applyBorder="1"/>
    <xf numFmtId="4" fontId="85" fillId="0" borderId="10" xfId="12" applyNumberFormat="1" applyFont="1" applyFill="1" applyBorder="1"/>
    <xf numFmtId="4" fontId="85" fillId="0" borderId="0" xfId="12" applyNumberFormat="1" applyFont="1" applyFill="1" applyBorder="1"/>
    <xf numFmtId="0" fontId="85" fillId="0" borderId="0" xfId="0" applyFont="1" applyAlignment="1">
      <alignment vertical="top"/>
    </xf>
    <xf numFmtId="4" fontId="85" fillId="0" borderId="0" xfId="9" applyNumberFormat="1" applyFont="1" applyFill="1" applyAlignment="1"/>
    <xf numFmtId="4" fontId="85" fillId="0" borderId="0" xfId="5" applyNumberFormat="1" applyFont="1" applyFill="1" applyBorder="1" applyAlignment="1"/>
    <xf numFmtId="0" fontId="49" fillId="0" borderId="0" xfId="13" applyFont="1" applyAlignment="1">
      <alignment horizontal="left"/>
    </xf>
    <xf numFmtId="0" fontId="47" fillId="0" borderId="0" xfId="13" applyFont="1" applyAlignment="1">
      <alignment horizontal="left"/>
    </xf>
    <xf numFmtId="0" fontId="47" fillId="0" borderId="27" xfId="13" applyFont="1" applyBorder="1" applyAlignment="1">
      <alignment horizontal="left"/>
    </xf>
    <xf numFmtId="0" fontId="45" fillId="0" borderId="0" xfId="13" applyFont="1" applyAlignment="1">
      <alignment horizontal="left"/>
    </xf>
    <xf numFmtId="0" fontId="44" fillId="0" borderId="0" xfId="13" applyFont="1" applyAlignment="1">
      <alignment horizontal="left"/>
    </xf>
    <xf numFmtId="4" fontId="47" fillId="0" borderId="0" xfId="12" applyNumberFormat="1" applyFont="1" applyFill="1" applyBorder="1"/>
    <xf numFmtId="4" fontId="83" fillId="0" borderId="14" xfId="12" applyNumberFormat="1" applyFont="1" applyFill="1" applyBorder="1"/>
    <xf numFmtId="4" fontId="3" fillId="0" borderId="0" xfId="16" applyNumberFormat="1" applyFont="1"/>
    <xf numFmtId="4" fontId="87" fillId="0" borderId="0" xfId="16" applyNumberFormat="1" applyFont="1"/>
    <xf numFmtId="4" fontId="88" fillId="0" borderId="0" xfId="16" applyNumberFormat="1" applyFont="1"/>
    <xf numFmtId="4" fontId="56" fillId="0" borderId="14" xfId="13" applyNumberFormat="1" applyFont="1" applyBorder="1"/>
    <xf numFmtId="4" fontId="92" fillId="0" borderId="10" xfId="11" applyNumberFormat="1" applyFont="1" applyFill="1" applyBorder="1"/>
    <xf numFmtId="0" fontId="53" fillId="0" borderId="18" xfId="0" applyFont="1" applyBorder="1" applyAlignment="1">
      <alignment horizontal="center" vertical="center" wrapText="1"/>
    </xf>
    <xf numFmtId="0" fontId="5" fillId="0" borderId="0" xfId="13" applyFont="1" applyAlignment="1">
      <alignment horizontal="right" wrapText="1"/>
    </xf>
    <xf numFmtId="0" fontId="9" fillId="0" borderId="0" xfId="13" applyFont="1" applyAlignment="1">
      <alignment vertical="top" wrapText="1"/>
    </xf>
    <xf numFmtId="0" fontId="93" fillId="0" borderId="0" xfId="0" applyFont="1" applyAlignment="1">
      <alignment horizontal="left" vertical="center"/>
    </xf>
    <xf numFmtId="0" fontId="94" fillId="0" borderId="0" xfId="0" applyFont="1"/>
    <xf numFmtId="4" fontId="95" fillId="0" borderId="0" xfId="0" applyNumberFormat="1" applyFont="1" applyAlignment="1">
      <alignment vertical="top" wrapText="1"/>
    </xf>
    <xf numFmtId="4" fontId="95" fillId="0" borderId="0" xfId="0" applyNumberFormat="1" applyFont="1"/>
    <xf numFmtId="10" fontId="95" fillId="0" borderId="0" xfId="0" applyNumberFormat="1" applyFont="1"/>
    <xf numFmtId="0" fontId="93" fillId="0" borderId="0" xfId="0" applyFont="1" applyAlignment="1">
      <alignment horizontal="left"/>
    </xf>
    <xf numFmtId="49" fontId="64" fillId="0" borderId="0" xfId="0" applyNumberFormat="1" applyFont="1" applyAlignment="1">
      <alignment horizontal="left"/>
    </xf>
    <xf numFmtId="0" fontId="64" fillId="0" borderId="0" xfId="0" applyFont="1" applyAlignment="1">
      <alignment horizontal="left"/>
    </xf>
    <xf numFmtId="49" fontId="93" fillId="0" borderId="0" xfId="0" applyNumberFormat="1" applyFont="1" applyAlignment="1">
      <alignment horizontal="left"/>
    </xf>
    <xf numFmtId="0" fontId="64" fillId="0" borderId="0" xfId="0" applyFont="1" applyAlignment="1">
      <alignment horizontal="left" vertical="center"/>
    </xf>
    <xf numFmtId="4" fontId="77" fillId="0" borderId="0" xfId="0" applyNumberFormat="1" applyFont="1"/>
    <xf numFmtId="10" fontId="77" fillId="0" borderId="0" xfId="0" applyNumberFormat="1" applyFont="1"/>
    <xf numFmtId="0" fontId="9" fillId="0" borderId="0" xfId="13" applyFont="1" applyAlignment="1">
      <alignment vertical="top"/>
    </xf>
    <xf numFmtId="4" fontId="82" fillId="0" borderId="0" xfId="5" applyNumberFormat="1" applyFont="1" applyFill="1" applyBorder="1"/>
    <xf numFmtId="4" fontId="3" fillId="0" borderId="0" xfId="15" applyNumberFormat="1" applyFont="1"/>
    <xf numFmtId="0" fontId="64" fillId="0" borderId="0" xfId="0" applyFont="1"/>
    <xf numFmtId="4" fontId="5" fillId="0" borderId="14" xfId="7" applyNumberFormat="1" applyFont="1" applyFill="1" applyBorder="1" applyAlignment="1"/>
    <xf numFmtId="4" fontId="5" fillId="0" borderId="21" xfId="0" applyNumberFormat="1" applyFont="1" applyBorder="1"/>
    <xf numFmtId="4" fontId="72" fillId="0" borderId="20" xfId="0" applyNumberFormat="1" applyFont="1" applyBorder="1"/>
    <xf numFmtId="0" fontId="43" fillId="0" borderId="0" xfId="0" applyFont="1" applyAlignment="1">
      <alignment horizontal="center"/>
    </xf>
    <xf numFmtId="4" fontId="5" fillId="0" borderId="10" xfId="12" applyNumberFormat="1" applyFont="1" applyFill="1" applyBorder="1"/>
    <xf numFmtId="4" fontId="5" fillId="0" borderId="0" xfId="12" applyNumberFormat="1" applyFont="1" applyFill="1" applyBorder="1"/>
    <xf numFmtId="4" fontId="5" fillId="0" borderId="14" xfId="13" applyNumberFormat="1" applyFont="1" applyBorder="1"/>
    <xf numFmtId="4" fontId="8" fillId="0" borderId="0" xfId="2" applyNumberFormat="1" applyFont="1" applyFill="1" applyBorder="1" applyAlignment="1">
      <alignment horizontal="right"/>
    </xf>
    <xf numFmtId="4" fontId="5" fillId="0" borderId="0" xfId="13" applyNumberFormat="1" applyFont="1" applyAlignment="1">
      <alignment horizontal="right" wrapText="1"/>
    </xf>
    <xf numFmtId="0" fontId="18" fillId="0" borderId="0" xfId="15" applyFont="1"/>
    <xf numFmtId="0" fontId="9" fillId="0" borderId="0" xfId="0" applyFont="1" applyAlignment="1">
      <alignment vertical="top"/>
    </xf>
    <xf numFmtId="0" fontId="93" fillId="0" borderId="0" xfId="0" applyFont="1"/>
    <xf numFmtId="0" fontId="96" fillId="0" borderId="0" xfId="0" applyFont="1"/>
    <xf numFmtId="4" fontId="96" fillId="0" borderId="0" xfId="15" applyNumberFormat="1" applyFont="1"/>
    <xf numFmtId="4" fontId="97" fillId="0" borderId="0" xfId="15" applyNumberFormat="1" applyFont="1"/>
    <xf numFmtId="0" fontId="97" fillId="0" borderId="0" xfId="15" applyFont="1"/>
    <xf numFmtId="49" fontId="93" fillId="0" borderId="0" xfId="0" applyNumberFormat="1" applyFont="1"/>
    <xf numFmtId="0" fontId="41" fillId="0" borderId="0" xfId="6" applyAlignment="1">
      <alignment horizontal="justify" vertical="center"/>
    </xf>
    <xf numFmtId="0" fontId="98" fillId="0" borderId="0" xfId="0" applyFont="1" applyAlignment="1">
      <alignment horizontal="justify" vertical="center"/>
    </xf>
    <xf numFmtId="0" fontId="99" fillId="0" borderId="0" xfId="0" applyFont="1" applyAlignment="1">
      <alignment vertical="center"/>
    </xf>
    <xf numFmtId="0" fontId="100" fillId="0" borderId="0" xfId="19" applyFont="1" applyAlignment="1">
      <alignment horizontal="left" vertical="center"/>
    </xf>
    <xf numFmtId="0" fontId="51" fillId="0" borderId="0" xfId="17" applyFont="1" applyAlignment="1">
      <alignment horizontal="center"/>
    </xf>
    <xf numFmtId="0" fontId="8" fillId="0" borderId="0" xfId="13" applyFont="1" applyAlignment="1">
      <alignment horizontal="justify"/>
    </xf>
    <xf numFmtId="4" fontId="10" fillId="0" borderId="0" xfId="13" applyNumberFormat="1" applyFont="1" applyAlignment="1">
      <alignment horizontal="center" wrapText="1"/>
    </xf>
    <xf numFmtId="165" fontId="10" fillId="0" borderId="0" xfId="13" applyNumberFormat="1" applyFont="1" applyAlignment="1">
      <alignment horizontal="center" wrapText="1"/>
    </xf>
    <xf numFmtId="10" fontId="8" fillId="0" borderId="0" xfId="13" applyNumberFormat="1" applyFont="1" applyAlignment="1">
      <alignment horizontal="justify"/>
    </xf>
    <xf numFmtId="0" fontId="5" fillId="2" borderId="0" xfId="13" applyFont="1" applyFill="1" applyAlignment="1">
      <alignment horizontal="justify"/>
    </xf>
    <xf numFmtId="4" fontId="10" fillId="2" borderId="0" xfId="13" applyNumberFormat="1" applyFont="1" applyFill="1" applyAlignment="1">
      <alignment horizontal="right"/>
    </xf>
    <xf numFmtId="10" fontId="10" fillId="2" borderId="0" xfId="13" applyNumberFormat="1" applyFont="1" applyFill="1"/>
    <xf numFmtId="4" fontId="8" fillId="2" borderId="0" xfId="13" applyNumberFormat="1" applyFont="1" applyFill="1" applyAlignment="1">
      <alignment horizontal="justify"/>
    </xf>
    <xf numFmtId="0" fontId="4" fillId="2" borderId="0" xfId="13" applyFont="1" applyFill="1" applyAlignment="1">
      <alignment horizontal="left"/>
    </xf>
    <xf numFmtId="4" fontId="8" fillId="2" borderId="0" xfId="13" applyNumberFormat="1" applyFont="1" applyFill="1" applyAlignment="1">
      <alignment horizontal="right"/>
    </xf>
    <xf numFmtId="0" fontId="5" fillId="2" borderId="0" xfId="13" applyFont="1" applyFill="1" applyAlignment="1">
      <alignment horizontal="left"/>
    </xf>
    <xf numFmtId="0" fontId="4" fillId="2" borderId="0" xfId="13" applyFont="1" applyFill="1" applyAlignment="1">
      <alignment horizontal="left" vertical="center" wrapText="1"/>
    </xf>
    <xf numFmtId="0" fontId="4" fillId="2" borderId="0" xfId="13" applyFont="1" applyFill="1" applyAlignment="1">
      <alignment horizontal="left" wrapText="1"/>
    </xf>
    <xf numFmtId="4" fontId="9" fillId="2" borderId="0" xfId="13" applyNumberFormat="1" applyFont="1" applyFill="1"/>
    <xf numFmtId="165" fontId="5" fillId="2" borderId="0" xfId="13" applyNumberFormat="1" applyFont="1" applyFill="1"/>
    <xf numFmtId="10" fontId="9" fillId="2" borderId="0" xfId="13" applyNumberFormat="1" applyFont="1" applyFill="1"/>
    <xf numFmtId="165" fontId="5" fillId="0" borderId="0" xfId="13" applyNumberFormat="1" applyFont="1"/>
    <xf numFmtId="4" fontId="100" fillId="0" borderId="0" xfId="19" applyNumberFormat="1" applyFont="1" applyAlignment="1">
      <alignment horizontal="left" vertical="center"/>
    </xf>
    <xf numFmtId="4" fontId="10" fillId="0" borderId="0" xfId="18" applyNumberFormat="1" applyFont="1"/>
    <xf numFmtId="4" fontId="22" fillId="0" borderId="0" xfId="18" applyNumberFormat="1" applyFont="1"/>
    <xf numFmtId="4" fontId="28" fillId="0" borderId="0" xfId="18" applyNumberFormat="1" applyFont="1"/>
    <xf numFmtId="4" fontId="22" fillId="0" borderId="2" xfId="18" applyNumberFormat="1" applyFont="1" applyBorder="1"/>
    <xf numFmtId="4" fontId="8" fillId="0" borderId="0" xfId="18" applyNumberFormat="1" applyFont="1"/>
    <xf numFmtId="0" fontId="101" fillId="6" borderId="0" xfId="4" applyFont="1" applyBorder="1" applyAlignment="1">
      <alignment horizontal="center" vertical="center"/>
    </xf>
    <xf numFmtId="0" fontId="101" fillId="6" borderId="0" xfId="4" applyFont="1" applyBorder="1" applyAlignment="1">
      <alignment horizontal="center" vertical="top"/>
    </xf>
    <xf numFmtId="4" fontId="101" fillId="6" borderId="0" xfId="4" applyNumberFormat="1" applyFont="1" applyBorder="1" applyAlignment="1">
      <alignment horizontal="center" vertical="center"/>
    </xf>
    <xf numFmtId="0" fontId="101" fillId="6" borderId="0" xfId="4" applyFont="1" applyAlignment="1">
      <alignment horizontal="center" vertical="center" wrapText="1"/>
    </xf>
    <xf numFmtId="4" fontId="10" fillId="10" borderId="5" xfId="16" applyNumberFormat="1" applyFont="1" applyFill="1" applyBorder="1" applyAlignment="1">
      <alignment horizontal="right"/>
    </xf>
    <xf numFmtId="4" fontId="16" fillId="10" borderId="5" xfId="16" applyNumberFormat="1" applyFont="1" applyFill="1" applyBorder="1" applyAlignment="1">
      <alignment horizontal="right"/>
    </xf>
    <xf numFmtId="0" fontId="101" fillId="6" borderId="0" xfId="4" applyFont="1" applyAlignment="1">
      <alignment horizontal="center"/>
    </xf>
    <xf numFmtId="4" fontId="101" fillId="6" borderId="0" xfId="4" applyNumberFormat="1" applyFont="1" applyAlignment="1"/>
    <xf numFmtId="0" fontId="102" fillId="6" borderId="17" xfId="4" applyFont="1" applyBorder="1" applyAlignment="1">
      <alignment horizontal="center" vertical="center" wrapText="1"/>
    </xf>
    <xf numFmtId="0" fontId="102" fillId="6" borderId="6" xfId="4" applyFont="1" applyBorder="1" applyAlignment="1">
      <alignment horizontal="justify"/>
    </xf>
    <xf numFmtId="0" fontId="102" fillId="6" borderId="22" xfId="4" applyFont="1" applyBorder="1" applyAlignment="1">
      <alignment horizontal="center" vertical="center" wrapText="1"/>
    </xf>
    <xf numFmtId="10" fontId="102" fillId="6" borderId="17" xfId="4" applyNumberFormat="1" applyFont="1" applyBorder="1" applyAlignment="1">
      <alignment horizontal="center" vertical="center"/>
    </xf>
    <xf numFmtId="49" fontId="5" fillId="2" borderId="0" xfId="13" applyNumberFormat="1" applyFont="1" applyFill="1"/>
    <xf numFmtId="0" fontId="101" fillId="5" borderId="0" xfId="3" applyFont="1"/>
    <xf numFmtId="0" fontId="101" fillId="5" borderId="0" xfId="3" applyFont="1" applyAlignment="1"/>
    <xf numFmtId="4" fontId="101" fillId="5" borderId="0" xfId="3" applyNumberFormat="1" applyFont="1"/>
    <xf numFmtId="0" fontId="40" fillId="6" borderId="22" xfId="4" applyFont="1" applyBorder="1" applyAlignment="1">
      <alignment horizontal="center" vertical="top" wrapText="1"/>
    </xf>
    <xf numFmtId="0" fontId="40" fillId="6" borderId="22" xfId="4" applyFont="1" applyBorder="1" applyAlignment="1">
      <alignment horizontal="center"/>
    </xf>
    <xf numFmtId="0" fontId="40" fillId="6" borderId="22" xfId="4" applyFont="1" applyBorder="1" applyAlignment="1">
      <alignment vertical="top" wrapText="1"/>
    </xf>
    <xf numFmtId="0" fontId="40" fillId="6" borderId="22" xfId="4" applyFont="1" applyBorder="1" applyAlignment="1">
      <alignment horizontal="center" vertical="center" wrapText="1"/>
    </xf>
    <xf numFmtId="10" fontId="40" fillId="6" borderId="22" xfId="4" applyNumberFormat="1" applyFont="1" applyBorder="1" applyAlignment="1">
      <alignment horizontal="center" vertical="center"/>
    </xf>
    <xf numFmtId="0" fontId="40" fillId="6" borderId="7" xfId="4" applyFont="1" applyBorder="1"/>
    <xf numFmtId="0" fontId="40" fillId="6" borderId="7" xfId="4" applyFont="1" applyBorder="1" applyAlignment="1">
      <alignment vertical="top" wrapText="1"/>
    </xf>
    <xf numFmtId="4" fontId="40" fillId="6" borderId="7" xfId="4" applyNumberFormat="1" applyFont="1" applyBorder="1"/>
    <xf numFmtId="10" fontId="40" fillId="6" borderId="7" xfId="4" applyNumberFormat="1" applyFont="1" applyBorder="1"/>
    <xf numFmtId="10" fontId="40" fillId="6" borderId="18" xfId="4" applyNumberFormat="1" applyFont="1" applyBorder="1"/>
    <xf numFmtId="0" fontId="101" fillId="6" borderId="0" xfId="4" applyFont="1" applyBorder="1" applyAlignment="1">
      <alignment horizontal="center"/>
    </xf>
    <xf numFmtId="49" fontId="101" fillId="6" borderId="0" xfId="4" applyNumberFormat="1" applyFont="1" applyBorder="1" applyAlignment="1">
      <alignment horizontal="center"/>
    </xf>
    <xf numFmtId="4" fontId="101" fillId="6" borderId="0" xfId="4" applyNumberFormat="1" applyFont="1" applyBorder="1" applyAlignment="1">
      <alignment horizontal="center"/>
    </xf>
    <xf numFmtId="10" fontId="101" fillId="6" borderId="0" xfId="4" applyNumberFormat="1" applyFont="1" applyBorder="1" applyAlignment="1">
      <alignment horizontal="center"/>
    </xf>
    <xf numFmtId="4" fontId="8" fillId="2" borderId="0" xfId="13" applyNumberFormat="1" applyFont="1" applyFill="1" applyAlignment="1">
      <alignment vertical="center"/>
    </xf>
    <xf numFmtId="4" fontId="10" fillId="2" borderId="0" xfId="13" applyNumberFormat="1" applyFont="1" applyFill="1" applyAlignment="1">
      <alignment vertical="center"/>
    </xf>
    <xf numFmtId="10" fontId="10" fillId="2" borderId="0" xfId="13" applyNumberFormat="1" applyFont="1" applyFill="1" applyAlignment="1">
      <alignment vertical="center"/>
    </xf>
    <xf numFmtId="4" fontId="102" fillId="5" borderId="22" xfId="3" applyNumberFormat="1" applyFont="1" applyBorder="1" applyAlignment="1">
      <alignment horizontal="center" vertical="center" wrapText="1"/>
    </xf>
    <xf numFmtId="10" fontId="102" fillId="5" borderId="22" xfId="3" applyNumberFormat="1" applyFont="1" applyBorder="1" applyAlignment="1">
      <alignment horizontal="center" vertical="center"/>
    </xf>
    <xf numFmtId="0" fontId="102" fillId="5" borderId="22" xfId="3" applyFont="1" applyBorder="1" applyAlignment="1">
      <alignment horizontal="center" vertical="center" wrapText="1"/>
    </xf>
    <xf numFmtId="0" fontId="95" fillId="0" borderId="0" xfId="0" applyFont="1" applyAlignment="1">
      <alignment vertical="top" wrapText="1"/>
    </xf>
    <xf numFmtId="0" fontId="43" fillId="0" borderId="0" xfId="0" applyFont="1" applyAlignment="1">
      <alignment vertical="top"/>
    </xf>
    <xf numFmtId="0" fontId="77" fillId="0" borderId="0" xfId="0" applyFont="1"/>
    <xf numFmtId="4" fontId="77" fillId="0" borderId="0" xfId="0" applyNumberFormat="1" applyFont="1" applyAlignment="1">
      <alignment wrapText="1"/>
    </xf>
    <xf numFmtId="0" fontId="95" fillId="0" borderId="0" xfId="0" applyFont="1"/>
    <xf numFmtId="4" fontId="95" fillId="0" borderId="0" xfId="0" applyNumberFormat="1" applyFont="1" applyAlignment="1">
      <alignment wrapText="1"/>
    </xf>
    <xf numFmtId="4" fontId="101" fillId="5" borderId="15" xfId="3" applyNumberFormat="1" applyFont="1" applyBorder="1" applyAlignment="1">
      <alignment horizontal="center"/>
    </xf>
    <xf numFmtId="0" fontId="101" fillId="5" borderId="0" xfId="3" applyFont="1" applyBorder="1" applyAlignment="1">
      <alignment vertical="top" wrapText="1"/>
    </xf>
    <xf numFmtId="4" fontId="95" fillId="0" borderId="16" xfId="0" applyNumberFormat="1" applyFont="1" applyBorder="1" applyAlignment="1">
      <alignment vertical="center"/>
    </xf>
    <xf numFmtId="4" fontId="77" fillId="0" borderId="16" xfId="0" applyNumberFormat="1" applyFont="1" applyBorder="1"/>
    <xf numFmtId="4" fontId="95" fillId="0" borderId="16" xfId="0" applyNumberFormat="1" applyFont="1" applyBorder="1"/>
    <xf numFmtId="4" fontId="101" fillId="6" borderId="16" xfId="4" applyNumberFormat="1" applyFont="1" applyBorder="1" applyAlignment="1">
      <alignment horizontal="center" vertical="center" wrapText="1"/>
    </xf>
    <xf numFmtId="4" fontId="0" fillId="0" borderId="23" xfId="0" applyNumberFormat="1" applyBorder="1"/>
    <xf numFmtId="0" fontId="77" fillId="0" borderId="0" xfId="13" applyFont="1" applyAlignment="1">
      <alignment horizontal="left"/>
    </xf>
    <xf numFmtId="0" fontId="77" fillId="0" borderId="0" xfId="13" applyFont="1" applyAlignment="1">
      <alignment vertical="top"/>
    </xf>
    <xf numFmtId="4" fontId="63" fillId="0" borderId="0" xfId="15" applyNumberFormat="1" applyFont="1"/>
    <xf numFmtId="49" fontId="80" fillId="0" borderId="0" xfId="15" applyNumberFormat="1" applyFont="1" applyAlignment="1">
      <alignment horizontal="left"/>
    </xf>
    <xf numFmtId="0" fontId="80" fillId="0" borderId="0" xfId="15" applyFont="1"/>
    <xf numFmtId="0" fontId="80" fillId="0" borderId="0" xfId="15" applyFont="1" applyAlignment="1">
      <alignment horizontal="left"/>
    </xf>
    <xf numFmtId="0" fontId="80" fillId="0" borderId="0" xfId="0" applyFont="1" applyAlignment="1">
      <alignment vertical="center"/>
    </xf>
    <xf numFmtId="2" fontId="52" fillId="0" borderId="0" xfId="19" applyNumberFormat="1" applyFont="1" applyAlignment="1">
      <alignment horizontal="left" vertical="center"/>
    </xf>
    <xf numFmtId="0" fontId="63" fillId="0" borderId="0" xfId="3" applyFont="1" applyFill="1" applyBorder="1" applyAlignment="1">
      <alignment wrapText="1"/>
    </xf>
    <xf numFmtId="0" fontId="52" fillId="0" borderId="0" xfId="19" applyFont="1" applyAlignment="1">
      <alignment horizontal="left" vertical="center"/>
    </xf>
    <xf numFmtId="4" fontId="0" fillId="9" borderId="0" xfId="0" applyNumberFormat="1" applyFill="1"/>
    <xf numFmtId="4" fontId="43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4" fontId="65" fillId="0" borderId="0" xfId="15" applyNumberFormat="1" applyFont="1"/>
    <xf numFmtId="0" fontId="8" fillId="0" borderId="0" xfId="15" applyFont="1"/>
    <xf numFmtId="0" fontId="105" fillId="0" borderId="0" xfId="0" applyFont="1" applyAlignment="1">
      <alignment vertical="center"/>
    </xf>
    <xf numFmtId="4" fontId="64" fillId="0" borderId="0" xfId="0" applyNumberFormat="1" applyFont="1" applyAlignment="1">
      <alignment vertical="center"/>
    </xf>
    <xf numFmtId="0" fontId="105" fillId="0" borderId="0" xfId="0" applyFont="1" applyAlignment="1">
      <alignment horizontal="left" vertical="center" indent="15"/>
    </xf>
    <xf numFmtId="0" fontId="8" fillId="0" borderId="0" xfId="16" applyFont="1" applyAlignment="1">
      <alignment wrapText="1"/>
    </xf>
    <xf numFmtId="0" fontId="101" fillId="6" borderId="0" xfId="4" applyFont="1" applyAlignment="1">
      <alignment horizontal="center" wrapText="1"/>
    </xf>
    <xf numFmtId="0" fontId="10" fillId="0" borderId="6" xfId="16" applyFont="1" applyBorder="1" applyAlignment="1">
      <alignment vertical="top" wrapText="1"/>
    </xf>
    <xf numFmtId="0" fontId="22" fillId="0" borderId="3" xfId="16" applyFont="1" applyBorder="1" applyAlignment="1">
      <alignment vertical="top" wrapText="1"/>
    </xf>
    <xf numFmtId="0" fontId="10" fillId="0" borderId="3" xfId="16" applyFont="1" applyBorder="1" applyAlignment="1">
      <alignment vertical="top" wrapText="1"/>
    </xf>
    <xf numFmtId="0" fontId="23" fillId="0" borderId="13" xfId="16" applyFont="1" applyBorder="1" applyAlignment="1">
      <alignment vertical="top" wrapText="1"/>
    </xf>
    <xf numFmtId="0" fontId="23" fillId="0" borderId="3" xfId="16" applyFont="1" applyBorder="1" applyAlignment="1">
      <alignment wrapText="1"/>
    </xf>
    <xf numFmtId="0" fontId="23" fillId="0" borderId="14" xfId="16" applyFont="1" applyBorder="1" applyAlignment="1">
      <alignment wrapText="1"/>
    </xf>
    <xf numFmtId="0" fontId="10" fillId="0" borderId="6" xfId="16" applyFont="1" applyBorder="1" applyAlignment="1">
      <alignment wrapText="1"/>
    </xf>
    <xf numFmtId="0" fontId="22" fillId="0" borderId="3" xfId="16" applyFont="1" applyBorder="1" applyAlignment="1">
      <alignment wrapText="1"/>
    </xf>
    <xf numFmtId="0" fontId="8" fillId="0" borderId="3" xfId="16" applyFont="1" applyBorder="1" applyAlignment="1">
      <alignment wrapText="1"/>
    </xf>
    <xf numFmtId="0" fontId="23" fillId="0" borderId="3" xfId="16" applyFont="1" applyBorder="1" applyAlignment="1">
      <alignment vertical="top" wrapText="1"/>
    </xf>
    <xf numFmtId="0" fontId="10" fillId="0" borderId="0" xfId="13" applyFont="1" applyAlignment="1">
      <alignment horizontal="right"/>
    </xf>
    <xf numFmtId="4" fontId="95" fillId="0" borderId="29" xfId="0" applyNumberFormat="1" applyFont="1" applyBorder="1"/>
    <xf numFmtId="4" fontId="101" fillId="5" borderId="30" xfId="3" applyNumberFormat="1" applyFont="1" applyBorder="1" applyAlignment="1">
      <alignment horizontal="center"/>
    </xf>
    <xf numFmtId="0" fontId="101" fillId="5" borderId="6" xfId="3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vertical="center" wrapText="1"/>
    </xf>
    <xf numFmtId="4" fontId="77" fillId="0" borderId="16" xfId="0" applyNumberFormat="1" applyFont="1" applyBorder="1" applyAlignment="1">
      <alignment wrapText="1"/>
    </xf>
    <xf numFmtId="4" fontId="0" fillId="0" borderId="16" xfId="0" applyNumberFormat="1" applyBorder="1" applyAlignment="1">
      <alignment wrapText="1"/>
    </xf>
    <xf numFmtId="4" fontId="0" fillId="0" borderId="29" xfId="0" applyNumberFormat="1" applyBorder="1" applyAlignment="1">
      <alignment wrapText="1"/>
    </xf>
    <xf numFmtId="0" fontId="5" fillId="0" borderId="16" xfId="13" applyFont="1" applyBorder="1" applyAlignment="1">
      <alignment vertical="top"/>
    </xf>
    <xf numFmtId="4" fontId="0" fillId="0" borderId="23" xfId="0" applyNumberFormat="1" applyBorder="1" applyAlignment="1">
      <alignment wrapText="1"/>
    </xf>
    <xf numFmtId="4" fontId="101" fillId="5" borderId="31" xfId="3" applyNumberFormat="1" applyFont="1" applyBorder="1" applyAlignment="1">
      <alignment horizontal="center"/>
    </xf>
    <xf numFmtId="4" fontId="101" fillId="5" borderId="32" xfId="3" applyNumberFormat="1" applyFont="1" applyBorder="1" applyAlignment="1">
      <alignment horizontal="center"/>
    </xf>
    <xf numFmtId="0" fontId="101" fillId="5" borderId="8" xfId="3" applyFont="1" applyBorder="1" applyAlignment="1">
      <alignment vertical="top" wrapText="1"/>
    </xf>
    <xf numFmtId="0" fontId="101" fillId="5" borderId="33" xfId="3" applyFont="1" applyBorder="1" applyAlignment="1">
      <alignment vertical="top" wrapText="1"/>
    </xf>
    <xf numFmtId="4" fontId="8" fillId="0" borderId="16" xfId="0" applyNumberFormat="1" applyFont="1" applyBorder="1" applyAlignment="1">
      <alignment vertical="center" wrapText="1"/>
    </xf>
    <xf numFmtId="0" fontId="101" fillId="5" borderId="6" xfId="3" applyFont="1" applyBorder="1" applyAlignment="1">
      <alignment vertical="top" wrapText="1"/>
    </xf>
    <xf numFmtId="4" fontId="10" fillId="0" borderId="33" xfId="0" applyNumberFormat="1" applyFont="1" applyBorder="1" applyAlignment="1">
      <alignment vertical="center" wrapText="1"/>
    </xf>
    <xf numFmtId="4" fontId="10" fillId="0" borderId="24" xfId="0" applyNumberFormat="1" applyFont="1" applyBorder="1" applyAlignment="1">
      <alignment vertical="center" wrapText="1"/>
    </xf>
    <xf numFmtId="4" fontId="8" fillId="0" borderId="34" xfId="0" applyNumberFormat="1" applyFont="1" applyBorder="1" applyAlignment="1">
      <alignment vertical="center" wrapText="1"/>
    </xf>
    <xf numFmtId="4" fontId="77" fillId="0" borderId="34" xfId="0" applyNumberFormat="1" applyFont="1" applyBorder="1" applyAlignment="1">
      <alignment wrapText="1"/>
    </xf>
    <xf numFmtId="4" fontId="0" fillId="0" borderId="34" xfId="0" applyNumberFormat="1" applyBorder="1" applyAlignment="1">
      <alignment wrapText="1"/>
    </xf>
    <xf numFmtId="4" fontId="0" fillId="0" borderId="35" xfId="0" applyNumberFormat="1" applyBorder="1" applyAlignment="1">
      <alignment wrapText="1"/>
    </xf>
    <xf numFmtId="0" fontId="5" fillId="0" borderId="34" xfId="13" applyFont="1" applyBorder="1" applyAlignment="1">
      <alignment vertical="top"/>
    </xf>
    <xf numFmtId="4" fontId="0" fillId="0" borderId="36" xfId="0" applyNumberFormat="1" applyBorder="1" applyAlignment="1">
      <alignment wrapText="1"/>
    </xf>
    <xf numFmtId="4" fontId="101" fillId="5" borderId="33" xfId="3" applyNumberFormat="1" applyFont="1" applyBorder="1" applyAlignment="1">
      <alignment vertical="top" wrapText="1"/>
    </xf>
    <xf numFmtId="0" fontId="0" fillId="0" borderId="16" xfId="0" applyBorder="1"/>
    <xf numFmtId="0" fontId="0" fillId="0" borderId="29" xfId="0" applyBorder="1"/>
    <xf numFmtId="4" fontId="95" fillId="0" borderId="23" xfId="0" applyNumberFormat="1" applyFont="1" applyBorder="1"/>
    <xf numFmtId="4" fontId="0" fillId="0" borderId="29" xfId="0" applyNumberFormat="1" applyBorder="1"/>
    <xf numFmtId="4" fontId="77" fillId="0" borderId="34" xfId="0" applyNumberFormat="1" applyFont="1" applyBorder="1"/>
    <xf numFmtId="4" fontId="0" fillId="0" borderId="34" xfId="0" applyNumberFormat="1" applyBorder="1"/>
    <xf numFmtId="4" fontId="0" fillId="0" borderId="35" xfId="0" applyNumberFormat="1" applyBorder="1"/>
    <xf numFmtId="4" fontId="0" fillId="0" borderId="36" xfId="0" applyNumberFormat="1" applyBorder="1"/>
    <xf numFmtId="4" fontId="77" fillId="0" borderId="3" xfId="0" applyNumberFormat="1" applyFont="1" applyBorder="1"/>
    <xf numFmtId="4" fontId="10" fillId="0" borderId="16" xfId="0" applyNumberFormat="1" applyFont="1" applyBorder="1" applyAlignment="1">
      <alignment vertical="center" wrapText="1"/>
    </xf>
    <xf numFmtId="10" fontId="8" fillId="0" borderId="0" xfId="13" applyNumberFormat="1" applyFont="1"/>
    <xf numFmtId="4" fontId="8" fillId="0" borderId="0" xfId="13" applyNumberFormat="1" applyFont="1"/>
    <xf numFmtId="0" fontId="10" fillId="0" borderId="12" xfId="13" applyFont="1" applyBorder="1" applyAlignment="1">
      <alignment horizontal="right"/>
    </xf>
    <xf numFmtId="0" fontId="10" fillId="0" borderId="7" xfId="13" applyFont="1" applyBorder="1"/>
    <xf numFmtId="0" fontId="10" fillId="0" borderId="7" xfId="13" applyFont="1" applyBorder="1" applyAlignment="1">
      <alignment vertical="top" wrapText="1"/>
    </xf>
    <xf numFmtId="4" fontId="10" fillId="0" borderId="7" xfId="13" applyNumberFormat="1" applyFont="1" applyBorder="1"/>
    <xf numFmtId="10" fontId="10" fillId="0" borderId="7" xfId="13" applyNumberFormat="1" applyFont="1" applyBorder="1"/>
    <xf numFmtId="0" fontId="10" fillId="0" borderId="0" xfId="13" applyFont="1"/>
    <xf numFmtId="0" fontId="10" fillId="0" borderId="0" xfId="13" applyFont="1" applyAlignment="1">
      <alignment vertical="top" wrapText="1"/>
    </xf>
    <xf numFmtId="4" fontId="10" fillId="0" borderId="0" xfId="13" applyNumberFormat="1" applyFont="1"/>
    <xf numFmtId="10" fontId="10" fillId="0" borderId="0" xfId="13" applyNumberFormat="1" applyFont="1"/>
    <xf numFmtId="0" fontId="8" fillId="0" borderId="0" xfId="13" applyFont="1" applyAlignment="1">
      <alignment vertical="top" wrapText="1"/>
    </xf>
    <xf numFmtId="4" fontId="28" fillId="0" borderId="0" xfId="13" applyNumberFormat="1" applyFont="1"/>
    <xf numFmtId="10" fontId="28" fillId="0" borderId="0" xfId="13" applyNumberFormat="1" applyFont="1"/>
    <xf numFmtId="0" fontId="28" fillId="0" borderId="0" xfId="13" applyFont="1" applyAlignment="1">
      <alignment vertical="top" wrapText="1"/>
    </xf>
    <xf numFmtId="0" fontId="8" fillId="0" borderId="0" xfId="13" applyFont="1" applyAlignment="1">
      <alignment horizontal="right"/>
    </xf>
    <xf numFmtId="0" fontId="106" fillId="0" borderId="0" xfId="13" applyFont="1"/>
    <xf numFmtId="0" fontId="10" fillId="0" borderId="0" xfId="13" applyFont="1" applyAlignment="1">
      <alignment vertical="center"/>
    </xf>
    <xf numFmtId="0" fontId="108" fillId="0" borderId="0" xfId="13" applyFont="1" applyAlignment="1">
      <alignment vertical="top" wrapText="1"/>
    </xf>
    <xf numFmtId="0" fontId="107" fillId="0" borderId="0" xfId="13" applyFont="1" applyAlignment="1">
      <alignment vertical="top" wrapText="1"/>
    </xf>
    <xf numFmtId="0" fontId="107" fillId="0" borderId="0" xfId="13" applyFont="1"/>
    <xf numFmtId="0" fontId="28" fillId="0" borderId="0" xfId="13" applyFont="1" applyAlignment="1">
      <alignment vertical="top"/>
    </xf>
    <xf numFmtId="0" fontId="8" fillId="0" borderId="7" xfId="13" applyFont="1" applyBorder="1"/>
    <xf numFmtId="0" fontId="3" fillId="0" borderId="7" xfId="13" applyBorder="1"/>
    <xf numFmtId="0" fontId="10" fillId="0" borderId="0" xfId="13" applyFont="1" applyAlignment="1">
      <alignment horizontal="center"/>
    </xf>
    <xf numFmtId="165" fontId="8" fillId="0" borderId="0" xfId="10" applyFont="1"/>
    <xf numFmtId="4" fontId="25" fillId="0" borderId="0" xfId="13" applyNumberFormat="1" applyFont="1"/>
    <xf numFmtId="10" fontId="25" fillId="0" borderId="0" xfId="13" applyNumberFormat="1" applyFont="1"/>
    <xf numFmtId="0" fontId="8" fillId="0" borderId="7" xfId="13" applyFont="1" applyBorder="1" applyAlignment="1">
      <alignment vertical="top" wrapText="1"/>
    </xf>
    <xf numFmtId="49" fontId="10" fillId="0" borderId="0" xfId="13" applyNumberFormat="1" applyFont="1"/>
    <xf numFmtId="49" fontId="8" fillId="0" borderId="0" xfId="13" applyNumberFormat="1" applyFont="1"/>
    <xf numFmtId="0" fontId="8" fillId="0" borderId="0" xfId="13" applyFont="1" applyAlignment="1">
      <alignment horizontal="center"/>
    </xf>
    <xf numFmtId="0" fontId="109" fillId="0" borderId="0" xfId="13" applyFont="1" applyAlignment="1">
      <alignment horizontal="right"/>
    </xf>
    <xf numFmtId="0" fontId="110" fillId="0" borderId="0" xfId="13" applyFont="1" applyAlignment="1">
      <alignment vertical="top" wrapText="1"/>
    </xf>
    <xf numFmtId="0" fontId="108" fillId="0" borderId="0" xfId="13" applyFont="1" applyAlignment="1">
      <alignment horizontal="right"/>
    </xf>
    <xf numFmtId="0" fontId="111" fillId="0" borderId="0" xfId="0" applyFont="1" applyAlignment="1">
      <alignment horizontal="left"/>
    </xf>
    <xf numFmtId="10" fontId="3" fillId="0" borderId="0" xfId="13" applyNumberFormat="1"/>
    <xf numFmtId="0" fontId="10" fillId="0" borderId="12" xfId="13" applyFont="1" applyBorder="1"/>
    <xf numFmtId="0" fontId="8" fillId="0" borderId="7" xfId="13" applyFont="1" applyBorder="1" applyAlignment="1">
      <alignment horizontal="right"/>
    </xf>
    <xf numFmtId="0" fontId="54" fillId="0" borderId="25" xfId="13" applyFont="1" applyBorder="1" applyAlignment="1">
      <alignment horizontal="center" vertical="center" wrapText="1"/>
    </xf>
    <xf numFmtId="0" fontId="54" fillId="0" borderId="6" xfId="13" applyFont="1" applyBorder="1" applyAlignment="1">
      <alignment horizontal="center" vertical="center" wrapText="1"/>
    </xf>
    <xf numFmtId="0" fontId="54" fillId="0" borderId="17" xfId="13" applyFont="1" applyBorder="1" applyAlignment="1">
      <alignment horizontal="center" vertical="center" wrapText="1"/>
    </xf>
    <xf numFmtId="4" fontId="49" fillId="0" borderId="0" xfId="0" applyNumberFormat="1" applyFont="1" applyAlignment="1">
      <alignment horizontal="center" vertical="center" wrapText="1"/>
    </xf>
    <xf numFmtId="4" fontId="49" fillId="0" borderId="5" xfId="0" applyNumberFormat="1" applyFont="1" applyBorder="1" applyAlignment="1">
      <alignment horizontal="center" vertical="center" wrapText="1"/>
    </xf>
    <xf numFmtId="4" fontId="55" fillId="0" borderId="8" xfId="13" applyNumberFormat="1" applyFont="1" applyBorder="1" applyAlignment="1">
      <alignment horizontal="center" vertical="center" wrapText="1"/>
    </xf>
    <xf numFmtId="4" fontId="54" fillId="0" borderId="17" xfId="13" applyNumberFormat="1" applyFont="1" applyBorder="1" applyAlignment="1">
      <alignment vertical="top"/>
    </xf>
    <xf numFmtId="4" fontId="47" fillId="0" borderId="3" xfId="0" applyNumberFormat="1" applyFont="1" applyBorder="1"/>
    <xf numFmtId="4" fontId="55" fillId="0" borderId="9" xfId="0" applyNumberFormat="1" applyFont="1" applyBorder="1" applyAlignment="1">
      <alignment horizontal="center" vertical="center" wrapText="1"/>
    </xf>
    <xf numFmtId="4" fontId="55" fillId="0" borderId="8" xfId="0" applyNumberFormat="1" applyFont="1" applyBorder="1" applyAlignment="1">
      <alignment horizontal="center" vertical="center" wrapText="1"/>
    </xf>
    <xf numFmtId="4" fontId="49" fillId="0" borderId="14" xfId="0" applyNumberFormat="1" applyFont="1" applyBorder="1" applyAlignment="1">
      <alignment horizontal="center" vertical="center" wrapText="1"/>
    </xf>
    <xf numFmtId="4" fontId="49" fillId="0" borderId="3" xfId="0" applyNumberFormat="1" applyFont="1" applyBorder="1" applyAlignment="1">
      <alignment horizontal="center" vertical="center" wrapText="1"/>
    </xf>
    <xf numFmtId="4" fontId="47" fillId="0" borderId="6" xfId="0" applyNumberFormat="1" applyFont="1" applyBorder="1"/>
    <xf numFmtId="4" fontId="48" fillId="0" borderId="0" xfId="0" applyNumberFormat="1" applyFont="1"/>
    <xf numFmtId="4" fontId="48" fillId="0" borderId="3" xfId="0" applyNumberFormat="1" applyFont="1" applyBorder="1"/>
    <xf numFmtId="4" fontId="56" fillId="0" borderId="10" xfId="0" applyNumberFormat="1" applyFont="1" applyBorder="1"/>
    <xf numFmtId="4" fontId="56" fillId="0" borderId="0" xfId="0" applyNumberFormat="1" applyFont="1"/>
    <xf numFmtId="4" fontId="48" fillId="0" borderId="14" xfId="0" applyNumberFormat="1" applyFont="1" applyBorder="1"/>
    <xf numFmtId="4" fontId="54" fillId="0" borderId="14" xfId="13" applyNumberFormat="1" applyFont="1" applyBorder="1"/>
    <xf numFmtId="4" fontId="89" fillId="0" borderId="0" xfId="2" applyNumberFormat="1" applyFont="1" applyFill="1" applyBorder="1"/>
    <xf numFmtId="4" fontId="90" fillId="0" borderId="0" xfId="0" applyNumberFormat="1" applyFont="1"/>
    <xf numFmtId="4" fontId="90" fillId="0" borderId="3" xfId="0" applyNumberFormat="1" applyFont="1" applyBorder="1"/>
    <xf numFmtId="4" fontId="91" fillId="0" borderId="0" xfId="0" applyNumberFormat="1" applyFont="1"/>
    <xf numFmtId="4" fontId="89" fillId="0" borderId="10" xfId="2" applyNumberFormat="1" applyFont="1" applyFill="1" applyBorder="1"/>
    <xf numFmtId="4" fontId="90" fillId="0" borderId="14" xfId="0" applyNumberFormat="1" applyFont="1" applyBorder="1"/>
    <xf numFmtId="4" fontId="54" fillId="0" borderId="10" xfId="0" applyNumberFormat="1" applyFont="1" applyBorder="1"/>
    <xf numFmtId="4" fontId="47" fillId="0" borderId="14" xfId="0" applyNumberFormat="1" applyFont="1" applyBorder="1"/>
    <xf numFmtId="4" fontId="73" fillId="0" borderId="10" xfId="0" applyNumberFormat="1" applyFont="1" applyBorder="1"/>
    <xf numFmtId="4" fontId="74" fillId="0" borderId="10" xfId="0" applyNumberFormat="1" applyFont="1" applyBorder="1"/>
    <xf numFmtId="4" fontId="38" fillId="0" borderId="0" xfId="5" applyNumberFormat="1" applyFill="1" applyBorder="1"/>
    <xf numFmtId="4" fontId="56" fillId="0" borderId="14" xfId="0" applyNumberFormat="1" applyFont="1" applyBorder="1"/>
    <xf numFmtId="4" fontId="48" fillId="0" borderId="0" xfId="13" applyNumberFormat="1" applyFont="1"/>
    <xf numFmtId="4" fontId="48" fillId="0" borderId="10" xfId="0" applyNumberFormat="1" applyFont="1" applyBorder="1"/>
    <xf numFmtId="4" fontId="42" fillId="0" borderId="0" xfId="11" applyNumberFormat="1" applyFill="1"/>
    <xf numFmtId="4" fontId="39" fillId="0" borderId="0" xfId="2" applyNumberFormat="1" applyFill="1"/>
    <xf numFmtId="4" fontId="54" fillId="0" borderId="14" xfId="0" applyNumberFormat="1" applyFont="1" applyBorder="1"/>
    <xf numFmtId="4" fontId="39" fillId="0" borderId="0" xfId="2" applyNumberFormat="1" applyFill="1" applyBorder="1"/>
    <xf numFmtId="4" fontId="86" fillId="0" borderId="0" xfId="13" applyNumberFormat="1" applyFont="1"/>
    <xf numFmtId="4" fontId="42" fillId="0" borderId="0" xfId="11" applyNumberFormat="1" applyFill="1" applyBorder="1"/>
    <xf numFmtId="4" fontId="85" fillId="0" borderId="0" xfId="13" applyNumberFormat="1" applyFont="1"/>
    <xf numFmtId="4" fontId="85" fillId="0" borderId="14" xfId="13" applyNumberFormat="1" applyFont="1" applyBorder="1"/>
    <xf numFmtId="4" fontId="85" fillId="0" borderId="0" xfId="0" applyNumberFormat="1" applyFont="1"/>
    <xf numFmtId="4" fontId="85" fillId="0" borderId="3" xfId="0" applyNumberFormat="1" applyFont="1" applyBorder="1"/>
    <xf numFmtId="4" fontId="38" fillId="0" borderId="0" xfId="4" applyNumberFormat="1" applyFill="1"/>
    <xf numFmtId="4" fontId="38" fillId="0" borderId="0" xfId="4" applyNumberFormat="1" applyFill="1" applyBorder="1"/>
    <xf numFmtId="4" fontId="38" fillId="0" borderId="10" xfId="4" applyNumberFormat="1" applyFill="1" applyBorder="1"/>
    <xf numFmtId="0" fontId="47" fillId="0" borderId="0" xfId="13" applyFont="1" applyAlignment="1">
      <alignment vertical="top"/>
    </xf>
    <xf numFmtId="0" fontId="48" fillId="0" borderId="0" xfId="13" applyFont="1" applyAlignment="1">
      <alignment vertical="top"/>
    </xf>
    <xf numFmtId="0" fontId="47" fillId="0" borderId="27" xfId="13" applyFont="1" applyBorder="1" applyAlignment="1">
      <alignment vertical="top"/>
    </xf>
    <xf numFmtId="4" fontId="54" fillId="0" borderId="27" xfId="13" applyNumberFormat="1" applyFont="1" applyBorder="1"/>
    <xf numFmtId="4" fontId="54" fillId="0" borderId="28" xfId="13" applyNumberFormat="1" applyFont="1" applyBorder="1"/>
    <xf numFmtId="4" fontId="47" fillId="0" borderId="2" xfId="0" applyNumberFormat="1" applyFont="1" applyBorder="1"/>
    <xf numFmtId="4" fontId="47" fillId="0" borderId="4" xfId="0" applyNumberFormat="1" applyFont="1" applyBorder="1"/>
    <xf numFmtId="4" fontId="54" fillId="0" borderId="11" xfId="0" applyNumberFormat="1" applyFont="1" applyBorder="1"/>
    <xf numFmtId="4" fontId="54" fillId="0" borderId="2" xfId="0" applyNumberFormat="1" applyFont="1" applyBorder="1"/>
    <xf numFmtId="4" fontId="47" fillId="0" borderId="19" xfId="0" applyNumberFormat="1" applyFont="1" applyBorder="1"/>
    <xf numFmtId="0" fontId="46" fillId="0" borderId="0" xfId="13" applyFont="1" applyAlignment="1">
      <alignment vertical="top"/>
    </xf>
    <xf numFmtId="4" fontId="55" fillId="0" borderId="14" xfId="13" applyNumberFormat="1" applyFont="1" applyBorder="1"/>
    <xf numFmtId="4" fontId="49" fillId="0" borderId="0" xfId="0" applyNumberFormat="1" applyFont="1"/>
    <xf numFmtId="4" fontId="49" fillId="0" borderId="3" xfId="0" applyNumberFormat="1" applyFont="1" applyBorder="1"/>
    <xf numFmtId="4" fontId="55" fillId="0" borderId="10" xfId="0" applyNumberFormat="1" applyFont="1" applyBorder="1"/>
    <xf numFmtId="4" fontId="55" fillId="0" borderId="0" xfId="0" applyNumberFormat="1" applyFont="1"/>
    <xf numFmtId="4" fontId="49" fillId="0" borderId="14" xfId="0" applyNumberFormat="1" applyFont="1" applyBorder="1"/>
    <xf numFmtId="0" fontId="47" fillId="0" borderId="0" xfId="13" applyFont="1"/>
    <xf numFmtId="4" fontId="54" fillId="0" borderId="1" xfId="13" applyNumberFormat="1" applyFont="1" applyBorder="1"/>
    <xf numFmtId="4" fontId="54" fillId="0" borderId="21" xfId="13" applyNumberFormat="1" applyFont="1" applyBorder="1"/>
    <xf numFmtId="4" fontId="47" fillId="0" borderId="13" xfId="0" applyNumberFormat="1" applyFont="1" applyBorder="1"/>
    <xf numFmtId="4" fontId="54" fillId="0" borderId="20" xfId="0" applyNumberFormat="1" applyFont="1" applyBorder="1"/>
    <xf numFmtId="4" fontId="54" fillId="0" borderId="1" xfId="0" applyNumberFormat="1" applyFont="1" applyBorder="1"/>
    <xf numFmtId="4" fontId="47" fillId="0" borderId="21" xfId="0" applyNumberFormat="1" applyFont="1" applyBorder="1"/>
    <xf numFmtId="0" fontId="49" fillId="0" borderId="0" xfId="13" applyFont="1"/>
    <xf numFmtId="4" fontId="49" fillId="0" borderId="5" xfId="0" applyNumberFormat="1" applyFont="1" applyBorder="1"/>
    <xf numFmtId="4" fontId="49" fillId="0" borderId="12" xfId="0" applyNumberFormat="1" applyFont="1" applyBorder="1"/>
    <xf numFmtId="4" fontId="49" fillId="0" borderId="7" xfId="0" applyNumberFormat="1" applyFont="1" applyBorder="1"/>
    <xf numFmtId="4" fontId="49" fillId="0" borderId="18" xfId="0" applyNumberFormat="1" applyFont="1" applyBorder="1"/>
    <xf numFmtId="4" fontId="47" fillId="0" borderId="5" xfId="0" applyNumberFormat="1" applyFont="1" applyBorder="1"/>
    <xf numFmtId="0" fontId="5" fillId="0" borderId="0" xfId="0" applyFont="1" applyAlignment="1">
      <alignment horizontal="right"/>
    </xf>
    <xf numFmtId="4" fontId="84" fillId="0" borderId="0" xfId="13" applyNumberFormat="1" applyFont="1"/>
    <xf numFmtId="4" fontId="5" fillId="0" borderId="0" xfId="0" applyNumberFormat="1" applyFont="1" applyAlignment="1">
      <alignment horizontal="right"/>
    </xf>
    <xf numFmtId="4" fontId="42" fillId="8" borderId="0" xfId="12" applyNumberFormat="1" applyBorder="1"/>
    <xf numFmtId="4" fontId="42" fillId="8" borderId="0" xfId="12" applyNumberFormat="1"/>
    <xf numFmtId="4" fontId="42" fillId="8" borderId="0" xfId="12" applyNumberFormat="1" applyBorder="1" applyAlignment="1"/>
    <xf numFmtId="4" fontId="112" fillId="12" borderId="0" xfId="21" applyNumberFormat="1" applyBorder="1"/>
    <xf numFmtId="4" fontId="112" fillId="12" borderId="0" xfId="21" applyNumberFormat="1"/>
    <xf numFmtId="4" fontId="112" fillId="12" borderId="3" xfId="21" applyNumberFormat="1" applyBorder="1"/>
    <xf numFmtId="4" fontId="112" fillId="12" borderId="10" xfId="21" applyNumberFormat="1" applyBorder="1"/>
    <xf numFmtId="4" fontId="112" fillId="12" borderId="14" xfId="21" applyNumberFormat="1" applyBorder="1"/>
    <xf numFmtId="0" fontId="93" fillId="0" borderId="0" xfId="0" applyFont="1" applyAlignment="1">
      <alignment horizontal="left" vertical="top"/>
    </xf>
    <xf numFmtId="4" fontId="113" fillId="13" borderId="0" xfId="0" applyNumberFormat="1" applyFont="1" applyFill="1"/>
    <xf numFmtId="0" fontId="77" fillId="0" borderId="0" xfId="0" applyFont="1" applyAlignment="1">
      <alignment vertical="top"/>
    </xf>
    <xf numFmtId="0" fontId="82" fillId="0" borderId="0" xfId="5" applyFont="1" applyFill="1" applyBorder="1" applyAlignment="1">
      <alignment vertical="top"/>
    </xf>
    <xf numFmtId="4" fontId="82" fillId="0" borderId="10" xfId="5" applyNumberFormat="1" applyFont="1" applyFill="1" applyBorder="1"/>
    <xf numFmtId="4" fontId="82" fillId="0" borderId="14" xfId="5" applyNumberFormat="1" applyFont="1" applyFill="1" applyBorder="1"/>
    <xf numFmtId="4" fontId="82" fillId="0" borderId="3" xfId="5" applyNumberFormat="1" applyFont="1" applyFill="1" applyBorder="1"/>
    <xf numFmtId="4" fontId="82" fillId="0" borderId="0" xfId="5" applyNumberFormat="1" applyFont="1" applyFill="1"/>
    <xf numFmtId="4" fontId="82" fillId="0" borderId="0" xfId="5" applyNumberFormat="1" applyFont="1" applyFill="1" applyBorder="1" applyAlignment="1"/>
    <xf numFmtId="4" fontId="82" fillId="0" borderId="3" xfId="5" applyNumberFormat="1" applyFont="1" applyFill="1" applyBorder="1" applyAlignment="1"/>
    <xf numFmtId="4" fontId="42" fillId="8" borderId="0" xfId="11" applyNumberFormat="1" applyBorder="1"/>
    <xf numFmtId="4" fontId="42" fillId="8" borderId="10" xfId="12" applyNumberFormat="1" applyBorder="1"/>
    <xf numFmtId="4" fontId="42" fillId="0" borderId="3" xfId="12" applyNumberFormat="1" applyFill="1" applyBorder="1"/>
    <xf numFmtId="4" fontId="83" fillId="0" borderId="3" xfId="12" applyNumberFormat="1" applyFont="1" applyFill="1" applyBorder="1"/>
    <xf numFmtId="4" fontId="47" fillId="0" borderId="0" xfId="0" applyNumberFormat="1" applyFont="1" applyAlignment="1">
      <alignment wrapText="1"/>
    </xf>
    <xf numFmtId="4" fontId="85" fillId="14" borderId="0" xfId="5" applyNumberFormat="1" applyFont="1" applyFill="1" applyBorder="1" applyAlignment="1"/>
    <xf numFmtId="4" fontId="56" fillId="0" borderId="3" xfId="0" applyNumberFormat="1" applyFont="1" applyBorder="1"/>
    <xf numFmtId="4" fontId="54" fillId="0" borderId="3" xfId="0" applyNumberFormat="1" applyFont="1" applyBorder="1"/>
    <xf numFmtId="4" fontId="0" fillId="0" borderId="37" xfId="0" applyNumberFormat="1" applyBorder="1"/>
    <xf numFmtId="4" fontId="0" fillId="0" borderId="38" xfId="0" applyNumberFormat="1" applyBorder="1"/>
    <xf numFmtId="4" fontId="43" fillId="0" borderId="3" xfId="0" applyNumberFormat="1" applyFont="1" applyBorder="1"/>
    <xf numFmtId="4" fontId="43" fillId="0" borderId="0" xfId="0" applyNumberFormat="1" applyFont="1"/>
    <xf numFmtId="4" fontId="43" fillId="0" borderId="13" xfId="0" applyNumberFormat="1" applyFont="1" applyBorder="1"/>
    <xf numFmtId="0" fontId="120" fillId="0" borderId="0" xfId="0" applyFont="1"/>
    <xf numFmtId="4" fontId="120" fillId="0" borderId="0" xfId="0" applyNumberFormat="1" applyFont="1"/>
    <xf numFmtId="0" fontId="118" fillId="0" borderId="9" xfId="0" applyFont="1" applyBorder="1" applyAlignment="1">
      <alignment vertical="center"/>
    </xf>
    <xf numFmtId="0" fontId="0" fillId="0" borderId="8" xfId="0" applyBorder="1"/>
    <xf numFmtId="4" fontId="0" fillId="0" borderId="8" xfId="0" applyNumberFormat="1" applyBorder="1"/>
    <xf numFmtId="4" fontId="43" fillId="0" borderId="6" xfId="0" applyNumberFormat="1" applyFont="1" applyBorder="1"/>
    <xf numFmtId="4" fontId="0" fillId="0" borderId="6" xfId="0" applyNumberFormat="1" applyBorder="1"/>
    <xf numFmtId="4" fontId="0" fillId="0" borderId="17" xfId="0" applyNumberFormat="1" applyBorder="1"/>
    <xf numFmtId="0" fontId="119" fillId="0" borderId="20" xfId="0" applyFont="1" applyBorder="1"/>
    <xf numFmtId="0" fontId="119" fillId="0" borderId="1" xfId="0" applyFont="1" applyBorder="1"/>
    <xf numFmtId="4" fontId="119" fillId="0" borderId="1" xfId="0" applyNumberFormat="1" applyFont="1" applyBorder="1"/>
    <xf numFmtId="4" fontId="119" fillId="0" borderId="21" xfId="0" applyNumberFormat="1" applyFont="1" applyBorder="1"/>
    <xf numFmtId="0" fontId="114" fillId="0" borderId="9" xfId="0" applyFont="1" applyBorder="1" applyAlignment="1">
      <alignment vertical="center"/>
    </xf>
    <xf numFmtId="0" fontId="120" fillId="0" borderId="20" xfId="0" applyFont="1" applyBorder="1"/>
    <xf numFmtId="0" fontId="120" fillId="0" borderId="1" xfId="0" applyFont="1" applyBorder="1"/>
    <xf numFmtId="4" fontId="120" fillId="0" borderId="1" xfId="0" applyNumberFormat="1" applyFont="1" applyBorder="1"/>
    <xf numFmtId="4" fontId="119" fillId="0" borderId="13" xfId="0" applyNumberFormat="1" applyFont="1" applyBorder="1"/>
    <xf numFmtId="0" fontId="121" fillId="4" borderId="0" xfId="2" applyFont="1"/>
    <xf numFmtId="4" fontId="121" fillId="4" borderId="0" xfId="2" applyNumberFormat="1" applyFont="1"/>
    <xf numFmtId="4" fontId="121" fillId="4" borderId="0" xfId="2" applyNumberFormat="1" applyFont="1" applyBorder="1"/>
    <xf numFmtId="4" fontId="119" fillId="0" borderId="17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left"/>
    </xf>
    <xf numFmtId="0" fontId="0" fillId="0" borderId="10" xfId="0" applyBorder="1"/>
    <xf numFmtId="0" fontId="0" fillId="0" borderId="20" xfId="0" applyBorder="1"/>
    <xf numFmtId="0" fontId="0" fillId="0" borderId="1" xfId="0" applyBorder="1"/>
    <xf numFmtId="4" fontId="0" fillId="0" borderId="1" xfId="0" applyNumberFormat="1" applyBorder="1"/>
    <xf numFmtId="4" fontId="0" fillId="0" borderId="39" xfId="0" applyNumberFormat="1" applyBorder="1"/>
    <xf numFmtId="4" fontId="117" fillId="0" borderId="40" xfId="0" applyNumberFormat="1" applyFont="1" applyBorder="1"/>
    <xf numFmtId="4" fontId="117" fillId="0" borderId="1" xfId="0" applyNumberFormat="1" applyFont="1" applyBorder="1"/>
    <xf numFmtId="0" fontId="53" fillId="0" borderId="41" xfId="0" applyFont="1" applyBorder="1" applyAlignment="1">
      <alignment horizontal="center" vertical="center" wrapText="1"/>
    </xf>
    <xf numFmtId="4" fontId="49" fillId="0" borderId="42" xfId="0" applyNumberFormat="1" applyFont="1" applyBorder="1" applyAlignment="1">
      <alignment horizontal="center" vertical="center" wrapText="1"/>
    </xf>
    <xf numFmtId="4" fontId="122" fillId="0" borderId="12" xfId="0" applyNumberFormat="1" applyFont="1" applyBorder="1"/>
    <xf numFmtId="4" fontId="122" fillId="0" borderId="7" xfId="0" applyNumberFormat="1" applyFont="1" applyBorder="1"/>
    <xf numFmtId="4" fontId="122" fillId="0" borderId="5" xfId="0" applyNumberFormat="1" applyFont="1" applyBorder="1"/>
    <xf numFmtId="4" fontId="122" fillId="0" borderId="18" xfId="0" applyNumberFormat="1" applyFont="1" applyBorder="1"/>
    <xf numFmtId="4" fontId="123" fillId="0" borderId="7" xfId="0" applyNumberFormat="1" applyFont="1" applyBorder="1"/>
    <xf numFmtId="4" fontId="49" fillId="0" borderId="22" xfId="0" applyNumberFormat="1" applyFont="1" applyBorder="1" applyAlignment="1">
      <alignment horizontal="center" vertical="center" wrapText="1"/>
    </xf>
    <xf numFmtId="4" fontId="117" fillId="0" borderId="0" xfId="0" applyNumberFormat="1" applyFont="1"/>
    <xf numFmtId="4" fontId="43" fillId="0" borderId="14" xfId="0" applyNumberFormat="1" applyFont="1" applyBorder="1"/>
    <xf numFmtId="4" fontId="43" fillId="0" borderId="21" xfId="0" applyNumberFormat="1" applyFont="1" applyBorder="1"/>
    <xf numFmtId="4" fontId="49" fillId="0" borderId="6" xfId="0" applyNumberFormat="1" applyFont="1" applyBorder="1" applyAlignment="1">
      <alignment horizontal="center" vertical="center" wrapText="1"/>
    </xf>
    <xf numFmtId="4" fontId="76" fillId="0" borderId="0" xfId="0" applyNumberFormat="1" applyFont="1" applyAlignment="1">
      <alignment horizontal="right" vertical="center"/>
    </xf>
    <xf numFmtId="0" fontId="3" fillId="0" borderId="0" xfId="15" applyFont="1"/>
    <xf numFmtId="4" fontId="3" fillId="0" borderId="0" xfId="15" applyNumberFormat="1" applyFont="1" applyAlignment="1">
      <alignment horizontal="right"/>
    </xf>
    <xf numFmtId="4" fontId="39" fillId="4" borderId="0" xfId="2" applyNumberFormat="1"/>
    <xf numFmtId="0" fontId="124" fillId="4" borderId="0" xfId="2" applyFont="1" applyBorder="1"/>
    <xf numFmtId="0" fontId="124" fillId="4" borderId="0" xfId="2" applyFont="1" applyBorder="1" applyAlignment="1">
      <alignment wrapText="1"/>
    </xf>
    <xf numFmtId="4" fontId="124" fillId="4" borderId="0" xfId="2" applyNumberFormat="1" applyFont="1" applyBorder="1"/>
    <xf numFmtId="10" fontId="124" fillId="4" borderId="0" xfId="2" applyNumberFormat="1" applyFont="1" applyBorder="1"/>
    <xf numFmtId="44" fontId="17" fillId="0" borderId="0" xfId="15" applyNumberFormat="1" applyFont="1"/>
    <xf numFmtId="4" fontId="102" fillId="15" borderId="22" xfId="3" applyNumberFormat="1" applyFont="1" applyFill="1" applyBorder="1" applyAlignment="1">
      <alignment horizontal="center" vertical="center" wrapText="1"/>
    </xf>
    <xf numFmtId="0" fontId="102" fillId="15" borderId="22" xfId="13" applyFont="1" applyFill="1" applyBorder="1" applyAlignment="1">
      <alignment horizontal="center"/>
    </xf>
    <xf numFmtId="0" fontId="102" fillId="15" borderId="22" xfId="13" applyFont="1" applyFill="1" applyBorder="1" applyAlignment="1">
      <alignment horizontal="center" vertical="top" wrapText="1"/>
    </xf>
    <xf numFmtId="0" fontId="102" fillId="15" borderId="22" xfId="13" applyFont="1" applyFill="1" applyBorder="1" applyAlignment="1">
      <alignment horizontal="center" vertical="center" wrapText="1"/>
    </xf>
    <xf numFmtId="0" fontId="101" fillId="6" borderId="0" xfId="4" applyFont="1" applyAlignment="1">
      <alignment horizontal="center"/>
    </xf>
    <xf numFmtId="0" fontId="10" fillId="0" borderId="0" xfId="17" applyFont="1" applyAlignment="1">
      <alignment horizontal="justify" vertical="justify"/>
    </xf>
    <xf numFmtId="2" fontId="52" fillId="0" borderId="0" xfId="19" applyNumberFormat="1" applyFont="1" applyAlignment="1">
      <alignment horizontal="left" vertical="center"/>
    </xf>
    <xf numFmtId="0" fontId="103" fillId="0" borderId="0" xfId="19" applyFont="1" applyAlignment="1">
      <alignment horizontal="left" vertical="center"/>
    </xf>
    <xf numFmtId="0" fontId="52" fillId="0" borderId="0" xfId="19" applyFont="1" applyAlignment="1">
      <alignment horizontal="left" vertical="center"/>
    </xf>
    <xf numFmtId="0" fontId="101" fillId="6" borderId="0" xfId="4" applyFont="1" applyBorder="1" applyAlignment="1">
      <alignment horizontal="center" vertical="center"/>
    </xf>
    <xf numFmtId="0" fontId="104" fillId="6" borderId="0" xfId="4" applyFont="1" applyBorder="1" applyAlignment="1">
      <alignment horizontal="center" vertical="center"/>
    </xf>
    <xf numFmtId="0" fontId="24" fillId="10" borderId="12" xfId="16" applyFont="1" applyFill="1" applyBorder="1" applyAlignment="1">
      <alignment horizontal="right"/>
    </xf>
    <xf numFmtId="0" fontId="24" fillId="10" borderId="7" xfId="16" applyFont="1" applyFill="1" applyBorder="1" applyAlignment="1">
      <alignment horizontal="right"/>
    </xf>
    <xf numFmtId="0" fontId="24" fillId="10" borderId="18" xfId="16" applyFont="1" applyFill="1" applyBorder="1" applyAlignment="1">
      <alignment horizontal="right"/>
    </xf>
    <xf numFmtId="0" fontId="16" fillId="10" borderId="12" xfId="16" applyFont="1" applyFill="1" applyBorder="1" applyAlignment="1">
      <alignment horizontal="right"/>
    </xf>
    <xf numFmtId="0" fontId="16" fillId="10" borderId="7" xfId="16" applyFont="1" applyFill="1" applyBorder="1" applyAlignment="1">
      <alignment horizontal="right"/>
    </xf>
    <xf numFmtId="0" fontId="16" fillId="10" borderId="18" xfId="16" applyFont="1" applyFill="1" applyBorder="1" applyAlignment="1">
      <alignment horizontal="right"/>
    </xf>
    <xf numFmtId="0" fontId="24" fillId="10" borderId="12" xfId="16" applyFont="1" applyFill="1" applyBorder="1" applyAlignment="1">
      <alignment horizontal="center"/>
    </xf>
    <xf numFmtId="0" fontId="24" fillId="10" borderId="7" xfId="16" applyFont="1" applyFill="1" applyBorder="1" applyAlignment="1">
      <alignment horizontal="center"/>
    </xf>
    <xf numFmtId="0" fontId="24" fillId="10" borderId="18" xfId="16" applyFont="1" applyFill="1" applyBorder="1" applyAlignment="1">
      <alignment horizontal="center"/>
    </xf>
    <xf numFmtId="0" fontId="51" fillId="0" borderId="0" xfId="19" applyFont="1" applyAlignment="1">
      <alignment horizontal="right" vertical="center"/>
    </xf>
    <xf numFmtId="0" fontId="16" fillId="10" borderId="12" xfId="16" applyFont="1" applyFill="1" applyBorder="1" applyAlignment="1">
      <alignment horizontal="center"/>
    </xf>
    <xf numFmtId="0" fontId="16" fillId="10" borderId="7" xfId="16" applyFont="1" applyFill="1" applyBorder="1" applyAlignment="1">
      <alignment horizontal="center"/>
    </xf>
    <xf numFmtId="0" fontId="16" fillId="10" borderId="18" xfId="16" applyFont="1" applyFill="1" applyBorder="1" applyAlignment="1">
      <alignment horizontal="center"/>
    </xf>
    <xf numFmtId="2" fontId="100" fillId="0" borderId="0" xfId="19" applyNumberFormat="1" applyFont="1" applyAlignment="1">
      <alignment horizontal="left" vertical="center"/>
    </xf>
    <xf numFmtId="0" fontId="100" fillId="0" borderId="0" xfId="19" applyFont="1" applyAlignment="1">
      <alignment horizontal="left" vertical="center"/>
    </xf>
    <xf numFmtId="0" fontId="4" fillId="0" borderId="0" xfId="13" applyFont="1" applyAlignment="1">
      <alignment horizontal="center" vertical="top" wrapText="1"/>
    </xf>
    <xf numFmtId="0" fontId="102" fillId="15" borderId="1" xfId="4" applyFont="1" applyFill="1" applyBorder="1" applyAlignment="1">
      <alignment horizontal="center" vertical="center" wrapText="1"/>
    </xf>
    <xf numFmtId="0" fontId="125" fillId="6" borderId="0" xfId="4" applyFont="1" applyBorder="1" applyAlignment="1">
      <alignment horizontal="center" vertical="center"/>
    </xf>
    <xf numFmtId="0" fontId="40" fillId="11" borderId="2" xfId="4" applyFont="1" applyFill="1" applyBorder="1" applyAlignment="1">
      <alignment horizontal="center" vertical="center"/>
    </xf>
    <xf numFmtId="0" fontId="4" fillId="0" borderId="7" xfId="13" applyFont="1" applyBorder="1" applyAlignment="1">
      <alignment horizontal="left" wrapText="1"/>
    </xf>
    <xf numFmtId="4" fontId="101" fillId="6" borderId="6" xfId="4" applyNumberFormat="1" applyFont="1" applyBorder="1" applyAlignment="1">
      <alignment horizontal="center" vertical="center"/>
    </xf>
    <xf numFmtId="4" fontId="101" fillId="6" borderId="4" xfId="4" applyNumberFormat="1" applyFont="1" applyBorder="1" applyAlignment="1">
      <alignment horizontal="center" vertical="center"/>
    </xf>
    <xf numFmtId="0" fontId="101" fillId="6" borderId="0" xfId="4" applyFont="1" applyAlignment="1">
      <alignment horizontal="center" vertical="center"/>
    </xf>
    <xf numFmtId="4" fontId="101" fillId="6" borderId="12" xfId="4" applyNumberFormat="1" applyFont="1" applyBorder="1" applyAlignment="1">
      <alignment horizontal="center" vertical="center" wrapText="1"/>
    </xf>
    <xf numFmtId="4" fontId="101" fillId="6" borderId="7" xfId="4" applyNumberFormat="1" applyFont="1" applyBorder="1" applyAlignment="1">
      <alignment horizontal="center" vertical="center" wrapText="1"/>
    </xf>
    <xf numFmtId="4" fontId="101" fillId="6" borderId="18" xfId="4" applyNumberFormat="1" applyFont="1" applyBorder="1" applyAlignment="1">
      <alignment horizontal="center" vertical="center" wrapText="1"/>
    </xf>
    <xf numFmtId="0" fontId="49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9" fillId="0" borderId="12" xfId="0" applyFont="1" applyBorder="1" applyAlignment="1">
      <alignment horizontal="center"/>
    </xf>
    <xf numFmtId="0" fontId="49" fillId="0" borderId="7" xfId="0" applyFont="1" applyBorder="1" applyAlignment="1">
      <alignment horizontal="center"/>
    </xf>
    <xf numFmtId="0" fontId="49" fillId="0" borderId="18" xfId="0" applyFont="1" applyBorder="1" applyAlignment="1">
      <alignment horizontal="center"/>
    </xf>
    <xf numFmtId="0" fontId="4" fillId="0" borderId="0" xfId="13" applyFont="1" applyAlignment="1">
      <alignment horizontal="center" vertical="center" wrapText="1"/>
    </xf>
    <xf numFmtId="0" fontId="4" fillId="0" borderId="7" xfId="13" applyFont="1" applyBorder="1" applyAlignment="1">
      <alignment horizontal="center" wrapText="1"/>
    </xf>
    <xf numFmtId="0" fontId="4" fillId="0" borderId="0" xfId="13" applyFont="1" applyAlignment="1">
      <alignment horizontal="left" vertical="center"/>
    </xf>
    <xf numFmtId="0" fontId="43" fillId="0" borderId="0" xfId="0" applyFont="1" applyAlignment="1">
      <alignment horizontal="center"/>
    </xf>
  </cellXfs>
  <cellStyles count="22">
    <cellStyle name="60% - Énfasis6" xfId="1" builtinId="52"/>
    <cellStyle name="Bueno" xfId="2" builtinId="26"/>
    <cellStyle name="Énfasis1" xfId="3" builtinId="29"/>
    <cellStyle name="Énfasis5" xfId="4" builtinId="45"/>
    <cellStyle name="Énfasis6" xfId="5" builtinId="49"/>
    <cellStyle name="Hipervínculo" xfId="6" builtinId="8"/>
    <cellStyle name="Incorrecto" xfId="21" builtinId="27"/>
    <cellStyle name="Millares" xfId="7" builtinId="3"/>
    <cellStyle name="Millares [0] 2" xfId="8" xr:uid="{00000000-0005-0000-0000-000007000000}"/>
    <cellStyle name="Millares 2" xfId="9" xr:uid="{00000000-0005-0000-0000-000008000000}"/>
    <cellStyle name="Millares 2 2" xfId="10" xr:uid="{00000000-0005-0000-0000-000009000000}"/>
    <cellStyle name="Neutral" xfId="11" builtinId="28"/>
    <cellStyle name="Neutral 2" xfId="12" xr:uid="{00000000-0005-0000-0000-00000B000000}"/>
    <cellStyle name="Normal" xfId="0" builtinId="0"/>
    <cellStyle name="Normal 2" xfId="13" xr:uid="{00000000-0005-0000-0000-00000D000000}"/>
    <cellStyle name="Normal 2 2" xfId="14" xr:uid="{00000000-0005-0000-0000-00000E000000}"/>
    <cellStyle name="Normal 3" xfId="15" xr:uid="{00000000-0005-0000-0000-00000F000000}"/>
    <cellStyle name="Normal 4" xfId="16" xr:uid="{00000000-0005-0000-0000-000010000000}"/>
    <cellStyle name="Normal 5" xfId="17" xr:uid="{00000000-0005-0000-0000-000011000000}"/>
    <cellStyle name="Normal 6" xfId="18" xr:uid="{00000000-0005-0000-0000-000012000000}"/>
    <cellStyle name="Normal_Cuadros para Presupuesto ordinario" xfId="19" xr:uid="{00000000-0005-0000-0000-000013000000}"/>
    <cellStyle name="Normal_Cuadros para Presupuesto ordinario 2" xfId="20" xr:uid="{00000000-0005-0000-0000-000014000000}"/>
  </cellStyles>
  <dxfs count="0"/>
  <tableStyles count="0" defaultTableStyle="TableStyleMedium2" defaultPivotStyle="PivotStyleLight16"/>
  <colors>
    <mruColors>
      <color rgb="FF5B9BD5"/>
      <color rgb="FFC659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26" Type="http://schemas.microsoft.com/office/2017/10/relationships/person" Target="persons/person4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5" Type="http://schemas.microsoft.com/office/2017/10/relationships/person" Target="persons/person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29" Type="http://schemas.microsoft.com/office/2017/10/relationships/person" Target="persons/person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3.xml"/><Relationship Id="rId28" Type="http://schemas.microsoft.com/office/2017/10/relationships/person" Target="persons/person0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31" Type="http://schemas.microsoft.com/office/2017/10/relationships/person" Target="persons/person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2.xml"/><Relationship Id="rId27" Type="http://schemas.microsoft.com/office/2017/10/relationships/person" Target="persons/person.xml"/><Relationship Id="rId30" Type="http://schemas.microsoft.com/office/2017/10/relationships/person" Target="persons/person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561976</xdr:colOff>
      <xdr:row>0</xdr:row>
      <xdr:rowOff>76200</xdr:rowOff>
    </xdr:from>
    <xdr:to>
      <xdr:col>3</xdr:col>
      <xdr:colOff>581026</xdr:colOff>
      <xdr:row>3</xdr:row>
      <xdr:rowOff>19050</xdr:rowOff>
    </xdr:to>
    <xdr:pic>
      <xdr:nvPicPr>
        <xdr:cNvPr id="1030" name="Imagen 2">
          <a:extLst>
            <a:ext uri="{FF2B5EF4-FFF2-40B4-BE49-F238E27FC236}">
              <a16:creationId xmlns:a16="http://schemas.microsoft.com/office/drawing/2014/main" id="{2A185A6A-F77F-4B4B-88EC-8A84D13CB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1" y="76200"/>
          <a:ext cx="10096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152400</xdr:colOff>
      <xdr:row>0</xdr:row>
      <xdr:rowOff>190500</xdr:rowOff>
    </xdr:from>
    <xdr:to>
      <xdr:col>39</xdr:col>
      <xdr:colOff>733425</xdr:colOff>
      <xdr:row>4</xdr:row>
      <xdr:rowOff>9525</xdr:rowOff>
    </xdr:to>
    <xdr:pic>
      <xdr:nvPicPr>
        <xdr:cNvPr id="10246" name="Imagen 1">
          <a:extLst>
            <a:ext uri="{FF2B5EF4-FFF2-40B4-BE49-F238E27FC236}">
              <a16:creationId xmlns:a16="http://schemas.microsoft.com/office/drawing/2014/main" id="{15AF612A-4E1D-436B-ABDA-27C80F575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0" y="190500"/>
          <a:ext cx="7620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1085850</xdr:colOff>
      <xdr:row>0</xdr:row>
      <xdr:rowOff>114300</xdr:rowOff>
    </xdr:from>
    <xdr:to>
      <xdr:col>3</xdr:col>
      <xdr:colOff>638175</xdr:colOff>
      <xdr:row>3</xdr:row>
      <xdr:rowOff>66675</xdr:rowOff>
    </xdr:to>
    <xdr:pic>
      <xdr:nvPicPr>
        <xdr:cNvPr id="2054" name="Imagen 2">
          <a:extLst>
            <a:ext uri="{FF2B5EF4-FFF2-40B4-BE49-F238E27FC236}">
              <a16:creationId xmlns:a16="http://schemas.microsoft.com/office/drawing/2014/main" id="{D51B6C73-4FBD-468C-9464-CBCC049EA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0" y="114300"/>
          <a:ext cx="7524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561975</xdr:colOff>
      <xdr:row>0</xdr:row>
      <xdr:rowOff>133350</xdr:rowOff>
    </xdr:from>
    <xdr:to>
      <xdr:col>5</xdr:col>
      <xdr:colOff>142875</xdr:colOff>
      <xdr:row>3</xdr:row>
      <xdr:rowOff>9525</xdr:rowOff>
    </xdr:to>
    <xdr:pic>
      <xdr:nvPicPr>
        <xdr:cNvPr id="3078" name="Imagen 1">
          <a:extLst>
            <a:ext uri="{FF2B5EF4-FFF2-40B4-BE49-F238E27FC236}">
              <a16:creationId xmlns:a16="http://schemas.microsoft.com/office/drawing/2014/main" id="{D19C672C-747B-455E-9A04-D1595AD05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133350"/>
          <a:ext cx="7620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209550</xdr:colOff>
      <xdr:row>0</xdr:row>
      <xdr:rowOff>0</xdr:rowOff>
    </xdr:to>
    <xdr:sp macro="" textlink="">
      <xdr:nvSpPr>
        <xdr:cNvPr id="4111" name="AutoShape 1">
          <a:extLst>
            <a:ext uri="{FF2B5EF4-FFF2-40B4-BE49-F238E27FC236}">
              <a16:creationId xmlns:a16="http://schemas.microsoft.com/office/drawing/2014/main" id="{A649F6F9-F79E-45F8-95A5-F8C2AB99ABEA}"/>
            </a:ext>
          </a:extLst>
        </xdr:cNvPr>
        <xdr:cNvSpPr>
          <a:spLocks/>
        </xdr:cNvSpPr>
      </xdr:nvSpPr>
      <xdr:spPr bwMode="auto">
        <a:xfrm>
          <a:off x="5295900" y="0"/>
          <a:ext cx="2095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238125</xdr:colOff>
      <xdr:row>0</xdr:row>
      <xdr:rowOff>114300</xdr:rowOff>
    </xdr:from>
    <xdr:to>
      <xdr:col>4</xdr:col>
      <xdr:colOff>990600</xdr:colOff>
      <xdr:row>3</xdr:row>
      <xdr:rowOff>9525</xdr:rowOff>
    </xdr:to>
    <xdr:pic>
      <xdr:nvPicPr>
        <xdr:cNvPr id="4112" name="Imagen 2">
          <a:extLst>
            <a:ext uri="{FF2B5EF4-FFF2-40B4-BE49-F238E27FC236}">
              <a16:creationId xmlns:a16="http://schemas.microsoft.com/office/drawing/2014/main" id="{AA0A15D6-D8D5-4BD8-BBE9-723B6D51B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14300"/>
          <a:ext cx="7524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571500</xdr:colOff>
      <xdr:row>0</xdr:row>
      <xdr:rowOff>114300</xdr:rowOff>
    </xdr:from>
    <xdr:to>
      <xdr:col>7</xdr:col>
      <xdr:colOff>1323975</xdr:colOff>
      <xdr:row>3</xdr:row>
      <xdr:rowOff>85725</xdr:rowOff>
    </xdr:to>
    <xdr:pic>
      <xdr:nvPicPr>
        <xdr:cNvPr id="5126" name="Imagen 1">
          <a:extLst>
            <a:ext uri="{FF2B5EF4-FFF2-40B4-BE49-F238E27FC236}">
              <a16:creationId xmlns:a16="http://schemas.microsoft.com/office/drawing/2014/main" id="{FA9BBC88-FF3D-44CA-BE76-6ECE6EBE4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114300"/>
          <a:ext cx="7524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400050</xdr:colOff>
      <xdr:row>0</xdr:row>
      <xdr:rowOff>114300</xdr:rowOff>
    </xdr:from>
    <xdr:to>
      <xdr:col>17</xdr:col>
      <xdr:colOff>1152525</xdr:colOff>
      <xdr:row>3</xdr:row>
      <xdr:rowOff>109537</xdr:rowOff>
    </xdr:to>
    <xdr:pic>
      <xdr:nvPicPr>
        <xdr:cNvPr id="7174" name="Imagen 1">
          <a:extLst>
            <a:ext uri="{FF2B5EF4-FFF2-40B4-BE49-F238E27FC236}">
              <a16:creationId xmlns:a16="http://schemas.microsoft.com/office/drawing/2014/main" id="{3954020A-64EE-42A1-A027-71605DCBD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114300"/>
          <a:ext cx="7524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428625</xdr:colOff>
      <xdr:row>0</xdr:row>
      <xdr:rowOff>142875</xdr:rowOff>
    </xdr:from>
    <xdr:to>
      <xdr:col>10</xdr:col>
      <xdr:colOff>133350</xdr:colOff>
      <xdr:row>4</xdr:row>
      <xdr:rowOff>28575</xdr:rowOff>
    </xdr:to>
    <xdr:pic>
      <xdr:nvPicPr>
        <xdr:cNvPr id="6150" name="Imagen 1">
          <a:extLst>
            <a:ext uri="{FF2B5EF4-FFF2-40B4-BE49-F238E27FC236}">
              <a16:creationId xmlns:a16="http://schemas.microsoft.com/office/drawing/2014/main" id="{4A7FDCC7-8824-4B01-A6CE-A48EB9358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142875"/>
          <a:ext cx="7524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1028700</xdr:colOff>
      <xdr:row>0</xdr:row>
      <xdr:rowOff>38100</xdr:rowOff>
    </xdr:from>
    <xdr:to>
      <xdr:col>4</xdr:col>
      <xdr:colOff>428625</xdr:colOff>
      <xdr:row>3</xdr:row>
      <xdr:rowOff>95250</xdr:rowOff>
    </xdr:to>
    <xdr:pic>
      <xdr:nvPicPr>
        <xdr:cNvPr id="8203" name="Imagen 1">
          <a:extLst>
            <a:ext uri="{FF2B5EF4-FFF2-40B4-BE49-F238E27FC236}">
              <a16:creationId xmlns:a16="http://schemas.microsoft.com/office/drawing/2014/main" id="{27C94569-939A-473F-8BEC-5C836A096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38100"/>
          <a:ext cx="7620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533400</xdr:colOff>
      <xdr:row>0</xdr:row>
      <xdr:rowOff>28575</xdr:rowOff>
    </xdr:from>
    <xdr:to>
      <xdr:col>7</xdr:col>
      <xdr:colOff>781050</xdr:colOff>
      <xdr:row>4</xdr:row>
      <xdr:rowOff>257175</xdr:rowOff>
    </xdr:to>
    <xdr:pic>
      <xdr:nvPicPr>
        <xdr:cNvPr id="9261" name="Imagen 2">
          <a:extLst>
            <a:ext uri="{FF2B5EF4-FFF2-40B4-BE49-F238E27FC236}">
              <a16:creationId xmlns:a16="http://schemas.microsoft.com/office/drawing/2014/main" id="{0F2FC9E3-6768-4D38-A8F5-0C02B6EFC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28575"/>
          <a:ext cx="142875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XINIA\Presupuesto\2020\PROYECTO%20CONCEJO%20MPAL\PROYECT%20PRESUPUESTO%202020%20CLASIFICADOR%20ECONOMICO%20ACUERD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XINIA\Presupuesto\2019\PRESUPUESTO%20ORDINARIO%20APROBADO%202019\PRESUPUESTO%20ORDINARIO%202019%20APROBAD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imatinacr-my.sharepoint.com/Mi%20unidad/XINIA/Presupuesto/2022/FORMULACION%20PRESUPUESTO%20ALCALDIA/REPORTE%20DE%20AREAS%20MPALES/DETALLE%20GENERAL%20DE%20SOLICITUDES%20ARE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CLAS.ECONOMICO"/>
      <sheetName val="OBG-PROG I Y II "/>
      <sheetName val="DETALLE PROG. III"/>
      <sheetName val="PROY.CORRIENTES"/>
      <sheetName val="PROY.CAPIT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PRES-INGRESOS"/>
      <sheetName val="EGRESOS X PARTI"/>
      <sheetName val="ESTRUCT PROGRAMÁT DEFINITIVA"/>
      <sheetName val="DETALLADO X OBJETO AL GASTO"/>
      <sheetName val="DETALLE PRESUPUESTO"/>
      <sheetName val="OBRAS"/>
      <sheetName val="Proyectos"/>
      <sheetName val="Hoja1"/>
      <sheetName val="DETALLADO X PROG, Y GENERAL"/>
      <sheetName val="OBJETO DEL GASTO"/>
    </sheetNames>
    <sheetDataSet>
      <sheetData sheetId="0"/>
      <sheetData sheetId="1"/>
      <sheetData sheetId="2"/>
      <sheetData sheetId="3"/>
      <sheetData sheetId="4"/>
      <sheetData sheetId="5" refreshError="1">
        <row r="513">
          <cell r="D513">
            <v>0</v>
          </cell>
        </row>
      </sheetData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.HUM"/>
      <sheetName val="GERENCIA "/>
      <sheetName val="SECRET.CONCEJO"/>
      <sheetName val="TRIBUTARIO"/>
      <sheetName val="INFORMATICO"/>
      <sheetName val="FINANCIERO"/>
      <sheetName val="ARCHIVO "/>
      <sheetName val="0BJ PROGR. I-II Y III"/>
      <sheetName val="ASEO VIAS"/>
      <sheetName val="RECOL.BASURA"/>
      <sheetName val="CEMENTERIOS"/>
      <sheetName val="10% UTILIDAD REC.BAS."/>
      <sheetName val="TRATAM.BASURA"/>
      <sheetName val="PROT.,MED AMB,"/>
      <sheetName val="SOCIALES"/>
    </sheetNames>
    <sheetDataSet>
      <sheetData sheetId="0">
        <row r="7">
          <cell r="D7">
            <v>1402000</v>
          </cell>
        </row>
        <row r="9">
          <cell r="D9">
            <v>0</v>
          </cell>
        </row>
        <row r="171">
          <cell r="D171">
            <v>0</v>
          </cell>
        </row>
        <row r="172">
          <cell r="D172">
            <v>0</v>
          </cell>
        </row>
        <row r="173">
          <cell r="D173">
            <v>0</v>
          </cell>
        </row>
        <row r="174">
          <cell r="D174">
            <v>0</v>
          </cell>
        </row>
      </sheetData>
      <sheetData sheetId="1">
        <row r="7">
          <cell r="D7">
            <v>145362200</v>
          </cell>
        </row>
        <row r="9">
          <cell r="D9">
            <v>0</v>
          </cell>
        </row>
        <row r="99">
          <cell r="D99">
            <v>0</v>
          </cell>
        </row>
        <row r="102">
          <cell r="D102">
            <v>0</v>
          </cell>
        </row>
        <row r="171">
          <cell r="D171">
            <v>0</v>
          </cell>
        </row>
        <row r="172">
          <cell r="D172">
            <v>0</v>
          </cell>
        </row>
        <row r="173">
          <cell r="D173">
            <v>1800000</v>
          </cell>
        </row>
        <row r="174">
          <cell r="D174">
            <v>0</v>
          </cell>
        </row>
      </sheetData>
      <sheetData sheetId="2">
        <row r="7">
          <cell r="D7">
            <v>6520000</v>
          </cell>
        </row>
        <row r="9">
          <cell r="D9">
            <v>0</v>
          </cell>
        </row>
        <row r="171">
          <cell r="D171">
            <v>0</v>
          </cell>
        </row>
        <row r="172">
          <cell r="D172">
            <v>0</v>
          </cell>
        </row>
        <row r="173">
          <cell r="D173">
            <v>0</v>
          </cell>
        </row>
        <row r="174">
          <cell r="D174">
            <v>0</v>
          </cell>
        </row>
      </sheetData>
      <sheetData sheetId="3">
        <row r="7">
          <cell r="D7">
            <v>6627600</v>
          </cell>
        </row>
        <row r="99">
          <cell r="D99">
            <v>0</v>
          </cell>
        </row>
        <row r="100">
          <cell r="D100">
            <v>0</v>
          </cell>
        </row>
        <row r="101">
          <cell r="D101">
            <v>0</v>
          </cell>
        </row>
        <row r="102">
          <cell r="D102">
            <v>0</v>
          </cell>
        </row>
        <row r="159">
          <cell r="D159">
            <v>0</v>
          </cell>
        </row>
        <row r="160">
          <cell r="D160">
            <v>0</v>
          </cell>
        </row>
        <row r="161">
          <cell r="D161">
            <v>0</v>
          </cell>
        </row>
        <row r="171">
          <cell r="D171">
            <v>0</v>
          </cell>
        </row>
        <row r="172">
          <cell r="D172">
            <v>0</v>
          </cell>
        </row>
        <row r="173">
          <cell r="D173">
            <v>0</v>
          </cell>
        </row>
        <row r="174">
          <cell r="D174">
            <v>0</v>
          </cell>
        </row>
      </sheetData>
      <sheetData sheetId="4">
        <row r="7">
          <cell r="D7">
            <v>11025000</v>
          </cell>
        </row>
        <row r="99">
          <cell r="D99">
            <v>0</v>
          </cell>
        </row>
        <row r="100">
          <cell r="D100">
            <v>0</v>
          </cell>
        </row>
        <row r="101">
          <cell r="D101">
            <v>0</v>
          </cell>
        </row>
        <row r="102">
          <cell r="D102">
            <v>0</v>
          </cell>
        </row>
        <row r="158">
          <cell r="D158">
            <v>0</v>
          </cell>
        </row>
        <row r="159">
          <cell r="D159">
            <v>0</v>
          </cell>
        </row>
        <row r="160">
          <cell r="D160">
            <v>0</v>
          </cell>
        </row>
        <row r="161">
          <cell r="D161">
            <v>0</v>
          </cell>
        </row>
        <row r="171">
          <cell r="D171">
            <v>0</v>
          </cell>
        </row>
        <row r="172">
          <cell r="D172">
            <v>0</v>
          </cell>
        </row>
        <row r="173">
          <cell r="D173">
            <v>4700000</v>
          </cell>
        </row>
        <row r="174">
          <cell r="D174">
            <v>0</v>
          </cell>
        </row>
      </sheetData>
      <sheetData sheetId="5">
        <row r="7">
          <cell r="D7">
            <v>5149000</v>
          </cell>
        </row>
        <row r="99">
          <cell r="E99">
            <v>0</v>
          </cell>
        </row>
        <row r="100">
          <cell r="E100">
            <v>0</v>
          </cell>
        </row>
        <row r="101">
          <cell r="E101">
            <v>0</v>
          </cell>
        </row>
        <row r="102">
          <cell r="E102">
            <v>0</v>
          </cell>
        </row>
        <row r="171">
          <cell r="D171">
            <v>0</v>
          </cell>
        </row>
        <row r="172">
          <cell r="D172">
            <v>0</v>
          </cell>
        </row>
        <row r="173">
          <cell r="D173">
            <v>0</v>
          </cell>
        </row>
        <row r="174">
          <cell r="D174">
            <v>0</v>
          </cell>
        </row>
      </sheetData>
      <sheetData sheetId="6">
        <row r="7">
          <cell r="D7">
            <v>1903900</v>
          </cell>
        </row>
        <row r="99">
          <cell r="D99">
            <v>0</v>
          </cell>
        </row>
        <row r="100">
          <cell r="D100">
            <v>0</v>
          </cell>
        </row>
        <row r="101">
          <cell r="D101">
            <v>0</v>
          </cell>
        </row>
        <row r="102">
          <cell r="D102">
            <v>0</v>
          </cell>
        </row>
        <row r="171">
          <cell r="D171">
            <v>0</v>
          </cell>
        </row>
        <row r="172">
          <cell r="D172">
            <v>0</v>
          </cell>
        </row>
        <row r="173">
          <cell r="D173">
            <v>0</v>
          </cell>
        </row>
        <row r="174">
          <cell r="D174">
            <v>0</v>
          </cell>
        </row>
      </sheetData>
      <sheetData sheetId="7">
        <row r="189">
          <cell r="C189">
            <v>0</v>
          </cell>
          <cell r="D189">
            <v>0</v>
          </cell>
          <cell r="E189">
            <v>0</v>
          </cell>
        </row>
        <row r="250">
          <cell r="C250">
            <v>0</v>
          </cell>
          <cell r="D250">
            <v>0</v>
          </cell>
          <cell r="E250">
            <v>0</v>
          </cell>
        </row>
        <row r="275">
          <cell r="J275">
            <v>0</v>
          </cell>
          <cell r="K275">
            <v>0</v>
          </cell>
        </row>
        <row r="276">
          <cell r="J276">
            <v>0</v>
          </cell>
          <cell r="K276">
            <v>0</v>
          </cell>
        </row>
        <row r="277">
          <cell r="J277">
            <v>0</v>
          </cell>
          <cell r="K277">
            <v>0</v>
          </cell>
        </row>
        <row r="287">
          <cell r="C287">
            <v>0</v>
          </cell>
          <cell r="D287">
            <v>0</v>
          </cell>
          <cell r="E287">
            <v>0</v>
          </cell>
        </row>
        <row r="317">
          <cell r="C317">
            <v>0</v>
          </cell>
          <cell r="D317">
            <v>0</v>
          </cell>
          <cell r="E317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6"/>
  <sheetViews>
    <sheetView tabSelected="1" workbookViewId="0">
      <selection activeCell="D16" sqref="D16"/>
    </sheetView>
  </sheetViews>
  <sheetFormatPr baseColWidth="10" defaultColWidth="11.5703125" defaultRowHeight="13.5" x14ac:dyDescent="0.25"/>
  <cols>
    <col min="1" max="1" width="8.140625" style="172" customWidth="1"/>
    <col min="2" max="2" width="64.28515625" style="172" customWidth="1"/>
    <col min="3" max="3" width="14.85546875" style="171" customWidth="1"/>
    <col min="4" max="16384" width="11.5703125" style="168"/>
  </cols>
  <sheetData>
    <row r="1" spans="1:4" ht="19.899999999999999" customHeight="1" x14ac:dyDescent="0.2">
      <c r="A1" s="775" t="s">
        <v>0</v>
      </c>
      <c r="B1" s="775"/>
      <c r="C1" s="775"/>
      <c r="D1" s="775"/>
    </row>
    <row r="2" spans="1:4" ht="19.899999999999999" customHeight="1" x14ac:dyDescent="0.2">
      <c r="A2" s="775" t="s">
        <v>1</v>
      </c>
      <c r="B2" s="775"/>
      <c r="C2" s="775"/>
      <c r="D2" s="775"/>
    </row>
    <row r="3" spans="1:4" ht="16.5" x14ac:dyDescent="0.2">
      <c r="A3" s="776" t="s">
        <v>2</v>
      </c>
      <c r="B3" s="776"/>
      <c r="C3" s="776"/>
      <c r="D3" s="776"/>
    </row>
    <row r="4" spans="1:4" ht="16.5" x14ac:dyDescent="0.3">
      <c r="A4" s="169"/>
      <c r="B4" s="169"/>
      <c r="C4" s="432"/>
      <c r="D4" s="172"/>
    </row>
    <row r="5" spans="1:4" ht="16.5" x14ac:dyDescent="0.3">
      <c r="A5" s="170"/>
      <c r="B5" s="170"/>
      <c r="C5" s="432"/>
      <c r="D5" s="172"/>
    </row>
    <row r="6" spans="1:4" ht="16.5" x14ac:dyDescent="0.3">
      <c r="A6" s="773" t="s">
        <v>3</v>
      </c>
      <c r="B6" s="773"/>
      <c r="C6" s="462"/>
      <c r="D6" s="462"/>
    </row>
    <row r="7" spans="1:4" x14ac:dyDescent="0.25">
      <c r="D7" s="171"/>
    </row>
    <row r="8" spans="1:4" x14ac:dyDescent="0.25">
      <c r="A8" s="774" t="s">
        <v>4</v>
      </c>
      <c r="B8" s="774"/>
      <c r="D8" s="171"/>
    </row>
    <row r="9" spans="1:4" ht="34.15" customHeight="1" x14ac:dyDescent="0.25">
      <c r="D9" s="171"/>
    </row>
    <row r="10" spans="1:4" x14ac:dyDescent="0.25">
      <c r="A10" s="173" t="s">
        <v>5</v>
      </c>
      <c r="D10" s="171"/>
    </row>
    <row r="11" spans="1:4" x14ac:dyDescent="0.25">
      <c r="B11" s="173" t="s">
        <v>6</v>
      </c>
      <c r="D11" s="171"/>
    </row>
    <row r="12" spans="1:4" x14ac:dyDescent="0.25">
      <c r="D12" s="171"/>
    </row>
    <row r="13" spans="1:4" x14ac:dyDescent="0.25">
      <c r="D13" s="171"/>
    </row>
    <row r="14" spans="1:4" x14ac:dyDescent="0.25">
      <c r="A14" s="173" t="s">
        <v>7</v>
      </c>
      <c r="D14" s="171"/>
    </row>
    <row r="15" spans="1:4" x14ac:dyDescent="0.25">
      <c r="B15" s="173" t="s">
        <v>8</v>
      </c>
      <c r="D15" s="171"/>
    </row>
    <row r="16" spans="1:4" x14ac:dyDescent="0.25">
      <c r="B16" s="173" t="s">
        <v>9</v>
      </c>
      <c r="D16" s="171"/>
    </row>
    <row r="17" spans="1:4" x14ac:dyDescent="0.25">
      <c r="B17" s="173" t="s">
        <v>10</v>
      </c>
      <c r="D17" s="171"/>
    </row>
    <row r="18" spans="1:4" x14ac:dyDescent="0.25">
      <c r="B18" s="173" t="s">
        <v>11</v>
      </c>
      <c r="D18" s="171"/>
    </row>
    <row r="19" spans="1:4" x14ac:dyDescent="0.25">
      <c r="B19" s="173" t="s">
        <v>12</v>
      </c>
      <c r="D19" s="171"/>
    </row>
    <row r="20" spans="1:4" x14ac:dyDescent="0.25">
      <c r="D20" s="171"/>
    </row>
    <row r="21" spans="1:4" ht="14.25" x14ac:dyDescent="0.3">
      <c r="B21" s="174"/>
      <c r="D21" s="171"/>
    </row>
    <row r="22" spans="1:4" x14ac:dyDescent="0.25">
      <c r="B22" s="175" t="s">
        <v>13</v>
      </c>
      <c r="D22" s="171"/>
    </row>
    <row r="23" spans="1:4" ht="14.25" x14ac:dyDescent="0.3">
      <c r="B23" s="174" t="s">
        <v>14</v>
      </c>
      <c r="D23" s="171"/>
    </row>
    <row r="24" spans="1:4" ht="14.25" x14ac:dyDescent="0.3">
      <c r="B24" s="174" t="s">
        <v>15</v>
      </c>
      <c r="D24" s="171"/>
    </row>
    <row r="25" spans="1:4" x14ac:dyDescent="0.25">
      <c r="A25" s="173"/>
      <c r="D25" s="171"/>
    </row>
    <row r="26" spans="1:4" x14ac:dyDescent="0.25">
      <c r="A26" s="173"/>
      <c r="B26" s="173" t="s">
        <v>16</v>
      </c>
      <c r="D26" s="171"/>
    </row>
    <row r="27" spans="1:4" ht="14.25" x14ac:dyDescent="0.3">
      <c r="A27" s="173"/>
      <c r="B27" s="174" t="s">
        <v>17</v>
      </c>
      <c r="D27" s="171"/>
    </row>
    <row r="28" spans="1:4" x14ac:dyDescent="0.25">
      <c r="A28" s="173"/>
      <c r="D28" s="171"/>
    </row>
    <row r="29" spans="1:4" x14ac:dyDescent="0.25">
      <c r="A29" s="173" t="s">
        <v>18</v>
      </c>
    </row>
    <row r="30" spans="1:4" x14ac:dyDescent="0.25">
      <c r="A30" s="173"/>
    </row>
    <row r="31" spans="1:4" x14ac:dyDescent="0.25">
      <c r="A31" s="173"/>
    </row>
    <row r="32" spans="1:4" x14ac:dyDescent="0.25">
      <c r="A32" s="173" t="s">
        <v>19</v>
      </c>
    </row>
    <row r="33" spans="1:6" x14ac:dyDescent="0.25">
      <c r="A33" s="173"/>
    </row>
    <row r="34" spans="1:6" x14ac:dyDescent="0.25">
      <c r="A34" s="173"/>
    </row>
    <row r="35" spans="1:6" x14ac:dyDescent="0.25">
      <c r="A35" s="173" t="s">
        <v>20</v>
      </c>
    </row>
    <row r="36" spans="1:6" x14ac:dyDescent="0.25">
      <c r="A36" s="168"/>
    </row>
    <row r="37" spans="1:6" x14ac:dyDescent="0.25">
      <c r="A37" s="173" t="s">
        <v>21</v>
      </c>
    </row>
    <row r="38" spans="1:6" ht="14.25" x14ac:dyDescent="0.3">
      <c r="A38" s="173"/>
      <c r="B38" s="174"/>
    </row>
    <row r="39" spans="1:6" ht="14.25" x14ac:dyDescent="0.3">
      <c r="A39" s="173"/>
      <c r="B39" s="174"/>
    </row>
    <row r="41" spans="1:6" s="171" customFormat="1" x14ac:dyDescent="0.25">
      <c r="A41" s="173"/>
      <c r="B41" s="172"/>
      <c r="D41" s="168"/>
      <c r="E41" s="168"/>
      <c r="F41" s="168"/>
    </row>
    <row r="42" spans="1:6" s="171" customFormat="1" x14ac:dyDescent="0.25">
      <c r="A42" s="173"/>
      <c r="B42" s="173"/>
      <c r="D42" s="168"/>
      <c r="E42" s="168"/>
      <c r="F42" s="168"/>
    </row>
    <row r="43" spans="1:6" s="171" customFormat="1" x14ac:dyDescent="0.25">
      <c r="A43" s="172"/>
      <c r="B43" s="173"/>
      <c r="D43" s="168"/>
      <c r="E43" s="168"/>
      <c r="F43" s="168"/>
    </row>
    <row r="44" spans="1:6" s="171" customFormat="1" x14ac:dyDescent="0.25">
      <c r="A44" s="172"/>
      <c r="B44" s="173"/>
      <c r="D44" s="168"/>
      <c r="E44" s="168"/>
      <c r="F44" s="168"/>
    </row>
    <row r="46" spans="1:6" s="171" customFormat="1" x14ac:dyDescent="0.25">
      <c r="A46" s="172"/>
      <c r="B46" s="173"/>
      <c r="D46" s="168"/>
      <c r="E46" s="168"/>
      <c r="F46" s="168"/>
    </row>
  </sheetData>
  <mergeCells count="5">
    <mergeCell ref="A6:B6"/>
    <mergeCell ref="A8:B8"/>
    <mergeCell ref="A1:D1"/>
    <mergeCell ref="A2:D2"/>
    <mergeCell ref="A3:D3"/>
  </mergeCells>
  <pageMargins left="0.43307086614173229" right="0.19685039370078741" top="0.82677165354330717" bottom="1.4173228346456694" header="0.35433070866141736" footer="1.0236220472440944"/>
  <pageSetup orientation="portrait" r:id="rId1"/>
  <headerFooter alignWithMargins="0">
    <oddHeader xml:space="preserve">&amp;L
&amp;R
</oddHeader>
    <oddFooter xml:space="preserve">&amp;L
&amp;10
&amp;C&amp;12
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AZ391"/>
  <sheetViews>
    <sheetView topLeftCell="A2" zoomScale="82" zoomScaleNormal="82" workbookViewId="0">
      <pane ySplit="7" topLeftCell="A268" activePane="bottomLeft" state="frozen"/>
      <selection activeCell="A2" sqref="A2"/>
      <selection pane="bottomLeft" activeCell="J283" sqref="J283"/>
    </sheetView>
  </sheetViews>
  <sheetFormatPr baseColWidth="10" defaultColWidth="11.42578125" defaultRowHeight="15" x14ac:dyDescent="0.25"/>
  <cols>
    <col min="1" max="1" width="10.5703125" style="19" customWidth="1"/>
    <col min="2" max="2" width="43.42578125" style="351" customWidth="1"/>
    <col min="3" max="9" width="17.7109375" style="351" customWidth="1"/>
    <col min="10" max="10" width="17.5703125" style="215" customWidth="1"/>
    <col min="11" max="11" width="16.5703125" style="21" customWidth="1"/>
    <col min="12" max="12" width="16.28515625" style="21" customWidth="1"/>
    <col min="13" max="13" width="18.28515625" style="21" customWidth="1"/>
    <col min="14" max="14" width="19.140625" style="21" customWidth="1"/>
    <col min="15" max="15" width="2.7109375" style="42" customWidth="1"/>
    <col min="16" max="16" width="15.140625" style="21" customWidth="1"/>
    <col min="17" max="17" width="16.85546875" style="21" customWidth="1"/>
    <col min="18" max="18" width="15.5703125" style="21" customWidth="1"/>
    <col min="19" max="20" width="14.28515625" style="21" customWidth="1"/>
    <col min="21" max="21" width="16.42578125" style="277" customWidth="1"/>
    <col min="22" max="22" width="14.28515625" style="277" customWidth="1"/>
    <col min="23" max="23" width="15.5703125" style="21" customWidth="1"/>
    <col min="24" max="24" width="15.5703125" style="277" customWidth="1"/>
    <col min="25" max="25" width="15.28515625" style="277" customWidth="1"/>
    <col min="26" max="26" width="16.28515625" style="277" bestFit="1" customWidth="1"/>
    <col min="27" max="27" width="16.42578125" style="21" customWidth="1"/>
    <col min="28" max="28" width="15.7109375" style="21" customWidth="1"/>
    <col min="29" max="29" width="15.28515625" style="21" bestFit="1" customWidth="1"/>
    <col min="30" max="30" width="14.28515625" style="21" customWidth="1"/>
    <col min="31" max="31" width="16.140625" style="21" customWidth="1"/>
    <col min="32" max="34" width="14.28515625" style="21" customWidth="1"/>
    <col min="35" max="35" width="18.140625" style="21" customWidth="1"/>
    <col min="36" max="36" width="2.7109375" style="21" customWidth="1"/>
    <col min="37" max="37" width="17.85546875" style="21" customWidth="1"/>
    <col min="38" max="38" width="2.7109375" style="21" customWidth="1"/>
    <col min="39" max="39" width="19.42578125" style="21" customWidth="1"/>
    <col min="40" max="40" width="18.42578125" style="21" customWidth="1"/>
    <col min="41" max="41" width="15.140625" style="20" bestFit="1" customWidth="1"/>
    <col min="42" max="52" width="11.5703125" style="20" customWidth="1"/>
  </cols>
  <sheetData>
    <row r="1" spans="1:52" ht="16.5" x14ac:dyDescent="0.25">
      <c r="A1" s="38" t="s">
        <v>0</v>
      </c>
      <c r="B1" s="207"/>
      <c r="C1" s="207"/>
      <c r="D1" s="207"/>
      <c r="E1" s="207"/>
      <c r="F1" s="207"/>
      <c r="G1" s="207"/>
      <c r="H1" s="207"/>
      <c r="I1" s="207"/>
      <c r="J1" s="207"/>
      <c r="K1" s="35"/>
      <c r="L1" s="35"/>
      <c r="O1" s="21"/>
      <c r="AK1" s="35"/>
      <c r="AL1" s="35"/>
    </row>
    <row r="2" spans="1:52" ht="16.5" x14ac:dyDescent="0.25">
      <c r="A2" s="38" t="s">
        <v>1</v>
      </c>
      <c r="B2" s="207"/>
      <c r="C2" s="207"/>
      <c r="D2" s="207"/>
      <c r="E2" s="207"/>
      <c r="F2" s="207"/>
      <c r="G2" s="207"/>
      <c r="H2" s="207"/>
      <c r="I2" s="207"/>
      <c r="J2" s="207"/>
      <c r="K2" s="36"/>
      <c r="O2" s="21"/>
      <c r="AK2" s="35"/>
      <c r="AL2" s="35"/>
    </row>
    <row r="3" spans="1:52" ht="16.5" x14ac:dyDescent="0.25">
      <c r="A3" s="39" t="str">
        <f>INGRESOS!$A$3</f>
        <v>PRESUPUESTO ORDINARIO 2022</v>
      </c>
      <c r="B3" s="209"/>
      <c r="C3" s="209"/>
      <c r="D3" s="209"/>
      <c r="E3" s="209"/>
      <c r="F3" s="209"/>
      <c r="G3" s="209"/>
      <c r="H3" s="209"/>
      <c r="I3" s="209"/>
      <c r="J3" s="209"/>
      <c r="K3" s="37"/>
      <c r="L3" s="37"/>
      <c r="O3" s="21"/>
      <c r="AK3" s="37"/>
      <c r="AL3" s="37"/>
    </row>
    <row r="4" spans="1:52" ht="16.5" x14ac:dyDescent="0.25">
      <c r="A4" s="39" t="s">
        <v>391</v>
      </c>
      <c r="B4" s="209"/>
      <c r="C4" s="209"/>
      <c r="D4" s="209"/>
      <c r="E4" s="209"/>
      <c r="F4" s="209"/>
      <c r="G4" s="209"/>
      <c r="H4" s="209"/>
      <c r="I4" s="209"/>
      <c r="J4" s="209"/>
      <c r="K4" s="37"/>
      <c r="L4" s="37"/>
      <c r="O4" s="21"/>
      <c r="AK4" s="37"/>
      <c r="AL4" s="37"/>
    </row>
    <row r="5" spans="1:52" ht="31.9" customHeight="1" x14ac:dyDescent="0.25">
      <c r="O5" s="21"/>
      <c r="AF5" s="21" t="s">
        <v>327</v>
      </c>
    </row>
    <row r="6" spans="1:52" ht="66.599999999999994" customHeight="1" x14ac:dyDescent="0.25">
      <c r="A6" s="40" t="s">
        <v>1671</v>
      </c>
      <c r="B6" s="41" t="s">
        <v>392</v>
      </c>
      <c r="C6" s="41"/>
      <c r="D6" s="41"/>
      <c r="E6" s="41"/>
      <c r="F6" s="41"/>
      <c r="G6" s="41"/>
      <c r="H6" s="41"/>
      <c r="I6" s="41"/>
      <c r="J6" s="41"/>
      <c r="K6" s="806"/>
      <c r="L6" s="806"/>
      <c r="M6" s="806"/>
      <c r="N6" s="806"/>
      <c r="O6" s="21"/>
      <c r="P6" s="806" t="s">
        <v>1672</v>
      </c>
      <c r="Q6" s="806"/>
      <c r="R6" s="806"/>
      <c r="S6" s="806"/>
      <c r="T6" s="806"/>
      <c r="U6" s="806"/>
      <c r="V6" s="806"/>
      <c r="W6" s="806"/>
      <c r="X6" s="806"/>
      <c r="Y6" s="806"/>
      <c r="Z6" s="806"/>
      <c r="AA6" s="806"/>
      <c r="AB6" s="806"/>
      <c r="AC6" s="806"/>
      <c r="AD6" s="806"/>
      <c r="AE6" s="806"/>
      <c r="AF6" s="806"/>
      <c r="AG6" s="806"/>
      <c r="AH6" s="806"/>
      <c r="AI6" s="806"/>
      <c r="AM6" s="20"/>
    </row>
    <row r="7" spans="1:52" ht="15.75" thickBot="1" x14ac:dyDescent="0.3">
      <c r="A7" s="22"/>
      <c r="B7" s="23"/>
      <c r="C7" s="23"/>
      <c r="D7" s="23"/>
      <c r="E7" s="23"/>
      <c r="F7" s="23"/>
      <c r="G7" s="23"/>
      <c r="H7" s="23"/>
      <c r="I7" s="23"/>
      <c r="O7" s="21"/>
    </row>
    <row r="8" spans="1:52" ht="66.75" thickBot="1" x14ac:dyDescent="0.3">
      <c r="A8" s="22"/>
      <c r="B8" s="23"/>
      <c r="C8" s="355" t="s">
        <v>1673</v>
      </c>
      <c r="D8" s="356" t="s">
        <v>1674</v>
      </c>
      <c r="E8" s="609" t="s">
        <v>1675</v>
      </c>
      <c r="F8" s="610" t="s">
        <v>1676</v>
      </c>
      <c r="G8" s="610" t="s">
        <v>1677</v>
      </c>
      <c r="H8" s="610" t="s">
        <v>1678</v>
      </c>
      <c r="I8" s="611" t="s">
        <v>1679</v>
      </c>
      <c r="J8" s="280" t="s">
        <v>1680</v>
      </c>
      <c r="K8" s="612" t="s">
        <v>1681</v>
      </c>
      <c r="L8" s="612" t="s">
        <v>1682</v>
      </c>
      <c r="M8" s="612" t="s">
        <v>1683</v>
      </c>
      <c r="N8" s="613" t="s">
        <v>1684</v>
      </c>
      <c r="O8" s="21"/>
      <c r="P8" s="612" t="s">
        <v>1685</v>
      </c>
      <c r="Q8" s="612" t="s">
        <v>1686</v>
      </c>
      <c r="R8" s="612" t="s">
        <v>1687</v>
      </c>
      <c r="S8" s="612" t="s">
        <v>1688</v>
      </c>
      <c r="T8" s="612" t="s">
        <v>1689</v>
      </c>
      <c r="U8" s="44" t="s">
        <v>1690</v>
      </c>
      <c r="V8" s="44" t="s">
        <v>1691</v>
      </c>
      <c r="W8" s="613" t="s">
        <v>1692</v>
      </c>
      <c r="X8" s="392" t="s">
        <v>1693</v>
      </c>
      <c r="Y8" s="44" t="s">
        <v>1694</v>
      </c>
      <c r="Z8" s="44" t="s">
        <v>1695</v>
      </c>
      <c r="AA8" s="613" t="s">
        <v>1696</v>
      </c>
      <c r="AB8" s="612" t="s">
        <v>1697</v>
      </c>
      <c r="AC8" s="612" t="s">
        <v>1698</v>
      </c>
      <c r="AD8" s="612" t="s">
        <v>1699</v>
      </c>
      <c r="AE8" s="612" t="s">
        <v>1700</v>
      </c>
      <c r="AF8" s="612" t="s">
        <v>1701</v>
      </c>
      <c r="AG8" s="612" t="s">
        <v>1702</v>
      </c>
      <c r="AH8" s="612" t="s">
        <v>1703</v>
      </c>
      <c r="AI8" s="613" t="s">
        <v>1704</v>
      </c>
      <c r="AK8" s="613" t="s">
        <v>169</v>
      </c>
      <c r="AM8" s="613" t="s">
        <v>263</v>
      </c>
    </row>
    <row r="9" spans="1:52" x14ac:dyDescent="0.25">
      <c r="A9" s="22"/>
      <c r="B9" s="23"/>
      <c r="C9" s="357"/>
      <c r="D9" s="358"/>
      <c r="E9" s="614"/>
      <c r="F9" s="614"/>
      <c r="G9" s="614"/>
      <c r="H9" s="614"/>
      <c r="I9" s="615"/>
      <c r="K9" s="612"/>
      <c r="L9" s="612"/>
      <c r="M9" s="612"/>
      <c r="N9" s="616"/>
      <c r="O9" s="21"/>
      <c r="P9" s="612"/>
      <c r="Q9" s="612"/>
      <c r="R9" s="612"/>
      <c r="S9" s="612"/>
      <c r="T9" s="612"/>
      <c r="U9" s="617"/>
      <c r="V9" s="618"/>
      <c r="W9" s="619"/>
      <c r="X9" s="618"/>
      <c r="Y9" s="618"/>
      <c r="Z9" s="618"/>
      <c r="AA9" s="619"/>
      <c r="AB9" s="612"/>
      <c r="AC9" s="612"/>
      <c r="AD9" s="612"/>
      <c r="AE9" s="612"/>
      <c r="AF9" s="612"/>
      <c r="AG9" s="612"/>
      <c r="AH9" s="612"/>
      <c r="AI9" s="616"/>
      <c r="AK9" s="620"/>
      <c r="AM9" s="621"/>
    </row>
    <row r="10" spans="1:52" x14ac:dyDescent="0.25">
      <c r="A10" s="24">
        <v>0</v>
      </c>
      <c r="B10" s="25" t="s">
        <v>173</v>
      </c>
      <c r="C10" s="359">
        <f>+D13+D19+D25+D31+D35+D41</f>
        <v>0</v>
      </c>
      <c r="D10" s="360">
        <f t="shared" ref="D10:M10" si="0">+D13+D19+D25+D31+D35+D41</f>
        <v>0</v>
      </c>
      <c r="E10" s="360">
        <f t="shared" si="0"/>
        <v>0</v>
      </c>
      <c r="F10" s="360">
        <f t="shared" si="0"/>
        <v>0</v>
      </c>
      <c r="G10" s="360">
        <f t="shared" si="0"/>
        <v>0</v>
      </c>
      <c r="H10" s="360">
        <f t="shared" si="0"/>
        <v>0</v>
      </c>
      <c r="I10" s="390">
        <f t="shared" si="0"/>
        <v>0</v>
      </c>
      <c r="J10" s="216">
        <f t="shared" si="0"/>
        <v>846112326.30839992</v>
      </c>
      <c r="K10" s="622">
        <f t="shared" si="0"/>
        <v>25976192.747999996</v>
      </c>
      <c r="L10" s="622">
        <f t="shared" si="0"/>
        <v>0</v>
      </c>
      <c r="M10" s="622">
        <f t="shared" si="0"/>
        <v>0</v>
      </c>
      <c r="N10" s="623">
        <f>SUM(J10:M10)</f>
        <v>872088519.05639994</v>
      </c>
      <c r="O10" s="21"/>
      <c r="P10" s="622">
        <f t="shared" ref="P10:V10" si="1">+P13+P19+P25+P31+P35+P41</f>
        <v>30802211.468499999</v>
      </c>
      <c r="Q10" s="622">
        <f t="shared" si="1"/>
        <v>179040069.66440004</v>
      </c>
      <c r="R10" s="622">
        <f t="shared" si="1"/>
        <v>0</v>
      </c>
      <c r="S10" s="622">
        <f>+S13+S19+S25+S31+S35+S41</f>
        <v>0</v>
      </c>
      <c r="T10" s="622">
        <f t="shared" si="1"/>
        <v>0</v>
      </c>
      <c r="U10" s="624">
        <f t="shared" si="1"/>
        <v>37077888.872700006</v>
      </c>
      <c r="V10" s="625">
        <f t="shared" si="1"/>
        <v>0</v>
      </c>
      <c r="W10" s="626">
        <f>+W13+W19+W25+W31+W35+W41</f>
        <v>37077888.872700006</v>
      </c>
      <c r="X10" s="625">
        <f>+X13+X19+X25+X31+X35+X41</f>
        <v>26940851.581599999</v>
      </c>
      <c r="Y10" s="625">
        <f>+Y13+Y19+Y25+Y31+Y35+Y41</f>
        <v>0</v>
      </c>
      <c r="Z10" s="625">
        <f>+Z13+Z19+Z25+Z31+Z35+Z41</f>
        <v>0</v>
      </c>
      <c r="AA10" s="626">
        <f t="shared" ref="AA10:AH10" si="2">+AA13+AA19+AA25+AA31+AA35+AA41</f>
        <v>26940851.581599999</v>
      </c>
      <c r="AB10" s="622">
        <f t="shared" si="2"/>
        <v>0</v>
      </c>
      <c r="AC10" s="622">
        <f t="shared" si="2"/>
        <v>0</v>
      </c>
      <c r="AD10" s="622">
        <f t="shared" si="2"/>
        <v>0</v>
      </c>
      <c r="AE10" s="622">
        <f t="shared" si="2"/>
        <v>17570430.7095</v>
      </c>
      <c r="AF10" s="622">
        <f>+AF13+AF19+AF25+AF31+AF35+AF41</f>
        <v>0</v>
      </c>
      <c r="AG10" s="622">
        <f t="shared" si="2"/>
        <v>0</v>
      </c>
      <c r="AH10" s="622">
        <f t="shared" si="2"/>
        <v>0</v>
      </c>
      <c r="AI10" s="623">
        <f>+AI13+AI19+AI25+AI35+AI41</f>
        <v>291431452.29669994</v>
      </c>
      <c r="AK10" s="623">
        <f>+AK13+AK19+AK25+AK31+AK35+AK41</f>
        <v>267833938.18000001</v>
      </c>
      <c r="AM10" s="623">
        <f>+AM13+AM19+AM25+AM31+AM35+AM41</f>
        <v>1431353909.5330999</v>
      </c>
      <c r="AO10" s="21"/>
    </row>
    <row r="11" spans="1:52" ht="17.25" x14ac:dyDescent="0.3">
      <c r="A11" s="22"/>
      <c r="B11" s="23"/>
      <c r="C11" s="361"/>
      <c r="D11" s="362"/>
      <c r="E11" s="364"/>
      <c r="F11" s="364"/>
      <c r="G11" s="364"/>
      <c r="H11" s="364"/>
      <c r="I11" s="627"/>
      <c r="J11" s="628">
        <f>+J10+J86</f>
        <v>858986017.26839995</v>
      </c>
      <c r="K11" s="628">
        <f>+K10+K86</f>
        <v>26382610.527999997</v>
      </c>
      <c r="L11" s="629"/>
      <c r="M11" s="629"/>
      <c r="N11" s="630"/>
      <c r="O11" s="631"/>
      <c r="P11" s="628">
        <f>+P10+P86</f>
        <v>31290386.4485</v>
      </c>
      <c r="Q11" s="628">
        <f>+Q10+Q86</f>
        <v>181884148.08440003</v>
      </c>
      <c r="R11" s="629"/>
      <c r="S11" s="629"/>
      <c r="T11" s="629"/>
      <c r="U11" s="632">
        <f>+U10+U86</f>
        <v>37662617.312700003</v>
      </c>
      <c r="V11" s="629"/>
      <c r="W11" s="633"/>
      <c r="X11" s="628">
        <f>+X10+X86</f>
        <v>27366966.0616</v>
      </c>
      <c r="Y11" s="629"/>
      <c r="Z11" s="629"/>
      <c r="AA11" s="633"/>
      <c r="AB11" s="629"/>
      <c r="AC11" s="629"/>
      <c r="AD11" s="629"/>
      <c r="AE11" s="628">
        <f>+AE10+AE86</f>
        <v>17849937.649500001</v>
      </c>
      <c r="AF11" s="622"/>
      <c r="AG11" s="622"/>
      <c r="AI11" s="616"/>
      <c r="AK11" s="616"/>
      <c r="AM11" s="616"/>
    </row>
    <row r="12" spans="1:52" x14ac:dyDescent="0.25">
      <c r="A12" s="22"/>
      <c r="B12" s="23"/>
      <c r="C12" s="361"/>
      <c r="D12" s="362"/>
      <c r="E12" s="364"/>
      <c r="F12" s="364"/>
      <c r="G12" s="364"/>
      <c r="H12" s="364"/>
      <c r="I12" s="627"/>
      <c r="N12" s="616"/>
      <c r="O12" s="21"/>
      <c r="U12" s="634"/>
      <c r="W12" s="635"/>
      <c r="AA12" s="635"/>
      <c r="AI12" s="616"/>
      <c r="AK12" s="616"/>
      <c r="AM12" s="616"/>
    </row>
    <row r="13" spans="1:52" x14ac:dyDescent="0.25">
      <c r="A13" s="24" t="s">
        <v>1705</v>
      </c>
      <c r="B13" s="25" t="s">
        <v>396</v>
      </c>
      <c r="C13" s="359">
        <f>SUM(D14:D18)</f>
        <v>0</v>
      </c>
      <c r="D13" s="360">
        <f t="shared" ref="D13:J13" si="3">SUM(D14:D18)</f>
        <v>0</v>
      </c>
      <c r="E13" s="360">
        <f t="shared" si="3"/>
        <v>0</v>
      </c>
      <c r="F13" s="360">
        <f t="shared" si="3"/>
        <v>0</v>
      </c>
      <c r="G13" s="360">
        <f t="shared" si="3"/>
        <v>0</v>
      </c>
      <c r="H13" s="360">
        <f t="shared" si="3"/>
        <v>0</v>
      </c>
      <c r="I13" s="390">
        <f t="shared" si="3"/>
        <v>0</v>
      </c>
      <c r="J13" s="216">
        <f t="shared" si="3"/>
        <v>365997284.75</v>
      </c>
      <c r="K13" s="622">
        <f t="shared" ref="K13:S13" si="4">SUM(K14:K18)</f>
        <v>13860817.199999999</v>
      </c>
      <c r="L13" s="622">
        <f t="shared" si="4"/>
        <v>0</v>
      </c>
      <c r="M13" s="622">
        <f t="shared" si="4"/>
        <v>0</v>
      </c>
      <c r="N13" s="623">
        <f>SUM(N14:N18)</f>
        <v>379858101.94999999</v>
      </c>
      <c r="O13" s="21"/>
      <c r="P13" s="622">
        <f t="shared" si="4"/>
        <v>16751047.34</v>
      </c>
      <c r="Q13" s="622">
        <f t="shared" si="4"/>
        <v>78727693.640000001</v>
      </c>
      <c r="R13" s="622">
        <f t="shared" si="4"/>
        <v>0</v>
      </c>
      <c r="S13" s="622">
        <f t="shared" si="4"/>
        <v>0</v>
      </c>
      <c r="T13" s="622">
        <f t="shared" ref="T13:AH13" si="5">SUM(T14:T18)</f>
        <v>0</v>
      </c>
      <c r="U13" s="624">
        <f t="shared" si="5"/>
        <v>12370806.49</v>
      </c>
      <c r="V13" s="625">
        <f t="shared" si="5"/>
        <v>0</v>
      </c>
      <c r="W13" s="626">
        <f>SUM(W14:W18)</f>
        <v>12370806.49</v>
      </c>
      <c r="X13" s="625">
        <f>SUM(X14:X18)</f>
        <v>12338347.83</v>
      </c>
      <c r="Y13" s="625">
        <f>SUM(Y14:Y18)</f>
        <v>0</v>
      </c>
      <c r="Z13" s="625">
        <f>SUM(Z14:Z18)</f>
        <v>0</v>
      </c>
      <c r="AA13" s="626">
        <f t="shared" si="5"/>
        <v>12338347.83</v>
      </c>
      <c r="AB13" s="622">
        <f t="shared" si="5"/>
        <v>0</v>
      </c>
      <c r="AC13" s="622">
        <f t="shared" si="5"/>
        <v>0</v>
      </c>
      <c r="AD13" s="622">
        <f t="shared" si="5"/>
        <v>0</v>
      </c>
      <c r="AE13" s="622">
        <f t="shared" si="5"/>
        <v>12338347.83</v>
      </c>
      <c r="AF13" s="622">
        <f>SUM(AF14:AF18)</f>
        <v>0</v>
      </c>
      <c r="AG13" s="622">
        <f t="shared" si="5"/>
        <v>0</v>
      </c>
      <c r="AH13" s="622">
        <f t="shared" si="5"/>
        <v>0</v>
      </c>
      <c r="AI13" s="623">
        <f>SUM(AI14:AI18)</f>
        <v>132526243.13</v>
      </c>
      <c r="AK13" s="623">
        <f>SUM(AK14:AK18)</f>
        <v>128751343.75</v>
      </c>
      <c r="AM13" s="623">
        <f>SUM(AM14:AM18)</f>
        <v>641135688.82999992</v>
      </c>
      <c r="AP13" s="21"/>
    </row>
    <row r="14" spans="1:52" s="352" customFormat="1" x14ac:dyDescent="0.25">
      <c r="A14" s="346" t="s">
        <v>397</v>
      </c>
      <c r="B14" s="347" t="s">
        <v>398</v>
      </c>
      <c r="C14" s="361">
        <v>0</v>
      </c>
      <c r="D14" s="362">
        <v>0</v>
      </c>
      <c r="E14" s="364">
        <v>0</v>
      </c>
      <c r="F14" s="364">
        <v>0</v>
      </c>
      <c r="G14" s="364">
        <v>0</v>
      </c>
      <c r="H14" s="364">
        <v>0</v>
      </c>
      <c r="I14" s="627">
        <v>0</v>
      </c>
      <c r="J14" s="691">
        <v>365997284.75</v>
      </c>
      <c r="K14" s="691">
        <v>13860817.199999999</v>
      </c>
      <c r="L14" s="692">
        <v>0</v>
      </c>
      <c r="M14" s="692">
        <v>0</v>
      </c>
      <c r="N14" s="693">
        <f>SUM(J14:M14)</f>
        <v>379858101.94999999</v>
      </c>
      <c r="O14" s="692"/>
      <c r="P14" s="691">
        <v>16751047.34</v>
      </c>
      <c r="Q14" s="691">
        <v>78727693.640000001</v>
      </c>
      <c r="R14" s="692">
        <v>0</v>
      </c>
      <c r="S14" s="692">
        <v>0</v>
      </c>
      <c r="T14" s="692">
        <v>0</v>
      </c>
      <c r="U14" s="694">
        <v>12370806.49</v>
      </c>
      <c r="V14" s="691">
        <v>0</v>
      </c>
      <c r="W14" s="695">
        <f>+U14</f>
        <v>12370806.49</v>
      </c>
      <c r="X14" s="691">
        <v>12338347.83</v>
      </c>
      <c r="Y14" s="691">
        <v>0</v>
      </c>
      <c r="Z14" s="691">
        <v>0</v>
      </c>
      <c r="AA14" s="695">
        <f>+X14</f>
        <v>12338347.83</v>
      </c>
      <c r="AB14" s="692">
        <v>0</v>
      </c>
      <c r="AC14" s="692">
        <v>0</v>
      </c>
      <c r="AD14" s="692">
        <v>0</v>
      </c>
      <c r="AE14" s="692">
        <v>12338347.83</v>
      </c>
      <c r="AF14" s="21">
        <v>0</v>
      </c>
      <c r="AG14" s="21">
        <v>0</v>
      </c>
      <c r="AH14" s="21">
        <v>0</v>
      </c>
      <c r="AI14" s="349">
        <f>+P14+Q14+R14+S14+T14+W14+AA14+AB14+AC14+AD14+AE14+AF14+AG14+AH14</f>
        <v>132526243.13</v>
      </c>
      <c r="AJ14" s="348"/>
      <c r="AK14" s="349">
        <f>+'DETALLE PROG. III'!D105</f>
        <v>115751343.75</v>
      </c>
      <c r="AL14" s="348"/>
      <c r="AM14" s="349">
        <f>+N14+AI14+AK14</f>
        <v>628135688.82999992</v>
      </c>
      <c r="AN14" s="215"/>
      <c r="AO14" s="351"/>
      <c r="AP14" s="351"/>
      <c r="AQ14" s="351"/>
      <c r="AR14" s="351"/>
      <c r="AS14" s="351"/>
      <c r="AT14" s="351"/>
      <c r="AU14" s="351"/>
      <c r="AV14" s="351"/>
      <c r="AW14" s="351"/>
      <c r="AX14" s="351"/>
      <c r="AY14" s="351"/>
      <c r="AZ14" s="351"/>
    </row>
    <row r="15" spans="1:52" x14ac:dyDescent="0.25">
      <c r="A15" s="22" t="s">
        <v>399</v>
      </c>
      <c r="B15" s="23" t="s">
        <v>400</v>
      </c>
      <c r="C15" s="361">
        <v>0</v>
      </c>
      <c r="D15" s="362">
        <v>0</v>
      </c>
      <c r="E15" s="364">
        <v>0</v>
      </c>
      <c r="F15" s="364">
        <v>0</v>
      </c>
      <c r="G15" s="364">
        <v>0</v>
      </c>
      <c r="H15" s="364">
        <v>0</v>
      </c>
      <c r="I15" s="627">
        <v>0</v>
      </c>
      <c r="J15" s="215">
        <v>0</v>
      </c>
      <c r="K15" s="21">
        <v>0</v>
      </c>
      <c r="L15" s="21">
        <v>0</v>
      </c>
      <c r="M15" s="21">
        <v>0</v>
      </c>
      <c r="N15" s="616">
        <f>SUM(J15:M15)</f>
        <v>0</v>
      </c>
      <c r="O15" s="21"/>
      <c r="P15" s="215">
        <v>0</v>
      </c>
      <c r="Q15" s="215">
        <v>0</v>
      </c>
      <c r="R15" s="21">
        <v>0</v>
      </c>
      <c r="S15" s="21">
        <v>0</v>
      </c>
      <c r="T15" s="21">
        <v>0</v>
      </c>
      <c r="U15" s="634">
        <v>0</v>
      </c>
      <c r="V15" s="277">
        <v>0</v>
      </c>
      <c r="W15" s="635">
        <v>0</v>
      </c>
      <c r="X15" s="277">
        <v>0</v>
      </c>
      <c r="Y15" s="277">
        <v>0</v>
      </c>
      <c r="Z15" s="277">
        <v>0</v>
      </c>
      <c r="AA15" s="635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616">
        <f>+P15+Q15+R15+S15+T15+W15+AA15+AB15+AC15+AD15+AE15+AF15+AG15+AH15</f>
        <v>0</v>
      </c>
      <c r="AK15" s="616">
        <f>+'DETALLE PROG. III'!D106</f>
        <v>8000000</v>
      </c>
      <c r="AM15" s="616">
        <f>+N15+AI15+AK15</f>
        <v>8000000</v>
      </c>
    </row>
    <row r="16" spans="1:52" x14ac:dyDescent="0.25">
      <c r="A16" s="22" t="s">
        <v>401</v>
      </c>
      <c r="B16" s="23" t="s">
        <v>402</v>
      </c>
      <c r="C16" s="361">
        <v>0</v>
      </c>
      <c r="D16" s="362">
        <v>0</v>
      </c>
      <c r="E16" s="364">
        <v>0</v>
      </c>
      <c r="F16" s="364">
        <v>0</v>
      </c>
      <c r="G16" s="364">
        <v>0</v>
      </c>
      <c r="H16" s="364">
        <v>0</v>
      </c>
      <c r="I16" s="627">
        <v>0</v>
      </c>
      <c r="J16" s="215">
        <v>0</v>
      </c>
      <c r="K16" s="21">
        <v>0</v>
      </c>
      <c r="L16" s="21">
        <v>0</v>
      </c>
      <c r="M16" s="21">
        <v>0</v>
      </c>
      <c r="N16" s="616">
        <f>SUM(J16:M16)</f>
        <v>0</v>
      </c>
      <c r="O16" s="21"/>
      <c r="P16" s="215">
        <v>0</v>
      </c>
      <c r="Q16" s="215">
        <v>0</v>
      </c>
      <c r="R16" s="21">
        <v>0</v>
      </c>
      <c r="S16" s="21">
        <v>0</v>
      </c>
      <c r="T16" s="21">
        <v>0</v>
      </c>
      <c r="U16" s="634">
        <v>0</v>
      </c>
      <c r="V16" s="277">
        <v>0</v>
      </c>
      <c r="W16" s="635">
        <v>0</v>
      </c>
      <c r="X16" s="277">
        <v>0</v>
      </c>
      <c r="Y16" s="277">
        <v>0</v>
      </c>
      <c r="Z16" s="277">
        <v>0</v>
      </c>
      <c r="AA16" s="635">
        <v>0</v>
      </c>
      <c r="AB16" s="21">
        <v>0</v>
      </c>
      <c r="AC16" s="21">
        <v>0</v>
      </c>
      <c r="AD16" s="21">
        <v>0</v>
      </c>
      <c r="AE16" s="21">
        <v>0</v>
      </c>
      <c r="AF16" s="21">
        <v>0</v>
      </c>
      <c r="AG16" s="21">
        <v>0</v>
      </c>
      <c r="AH16" s="21">
        <v>0</v>
      </c>
      <c r="AI16" s="616">
        <f>+P16+Q16+R16+S16+T16+W16+AA16+AB16+AC16+AD16+AE16+AF16+AG16+AH16</f>
        <v>0</v>
      </c>
      <c r="AK16" s="616">
        <v>0</v>
      </c>
      <c r="AM16" s="616">
        <f>+N16+AI16+AK16</f>
        <v>0</v>
      </c>
    </row>
    <row r="17" spans="1:52" ht="13.15" customHeight="1" x14ac:dyDescent="0.25">
      <c r="A17" s="22" t="s">
        <v>403</v>
      </c>
      <c r="B17" s="23" t="s">
        <v>404</v>
      </c>
      <c r="C17" s="361">
        <v>0</v>
      </c>
      <c r="D17" s="362">
        <v>0</v>
      </c>
      <c r="E17" s="364">
        <v>0</v>
      </c>
      <c r="F17" s="364">
        <v>0</v>
      </c>
      <c r="G17" s="364">
        <v>0</v>
      </c>
      <c r="H17" s="364">
        <v>0</v>
      </c>
      <c r="I17" s="627">
        <v>0</v>
      </c>
      <c r="J17" s="215">
        <v>0</v>
      </c>
      <c r="K17" s="21">
        <v>0</v>
      </c>
      <c r="L17" s="21">
        <v>0</v>
      </c>
      <c r="M17" s="21">
        <v>0</v>
      </c>
      <c r="N17" s="616">
        <f>SUM(J17:M17)</f>
        <v>0</v>
      </c>
      <c r="O17" s="21"/>
      <c r="P17" s="215">
        <v>0</v>
      </c>
      <c r="Q17" s="215">
        <v>0</v>
      </c>
      <c r="R17" s="21">
        <v>0</v>
      </c>
      <c r="S17" s="21">
        <v>0</v>
      </c>
      <c r="T17" s="21">
        <v>0</v>
      </c>
      <c r="U17" s="634">
        <v>0</v>
      </c>
      <c r="V17" s="277">
        <v>0</v>
      </c>
      <c r="W17" s="635">
        <v>0</v>
      </c>
      <c r="X17" s="277">
        <v>0</v>
      </c>
      <c r="Y17" s="277">
        <v>0</v>
      </c>
      <c r="Z17" s="277">
        <v>0</v>
      </c>
      <c r="AA17" s="635">
        <v>0</v>
      </c>
      <c r="AB17" s="21">
        <v>0</v>
      </c>
      <c r="AC17" s="21">
        <v>0</v>
      </c>
      <c r="AD17" s="21">
        <v>0</v>
      </c>
      <c r="AE17" s="21">
        <v>0</v>
      </c>
      <c r="AF17" s="21">
        <v>0</v>
      </c>
      <c r="AG17" s="21">
        <v>0</v>
      </c>
      <c r="AH17" s="21">
        <v>0</v>
      </c>
      <c r="AI17" s="616">
        <f>+P17+Q17+R17+S17+T17+W17+AA17+AB17+AC17+AD17+AE17+AF17+AG17+AH17</f>
        <v>0</v>
      </c>
      <c r="AK17" s="616">
        <v>0</v>
      </c>
      <c r="AM17" s="616">
        <f>+N17+AI17+AK17</f>
        <v>0</v>
      </c>
    </row>
    <row r="18" spans="1:52" x14ac:dyDescent="0.25">
      <c r="A18" s="22" t="s">
        <v>405</v>
      </c>
      <c r="B18" s="23" t="s">
        <v>406</v>
      </c>
      <c r="C18" s="361">
        <v>0</v>
      </c>
      <c r="D18" s="362">
        <v>0</v>
      </c>
      <c r="E18" s="364">
        <v>0</v>
      </c>
      <c r="F18" s="364">
        <v>0</v>
      </c>
      <c r="G18" s="364">
        <v>0</v>
      </c>
      <c r="H18" s="364">
        <v>0</v>
      </c>
      <c r="I18" s="627">
        <v>0</v>
      </c>
      <c r="J18" s="215">
        <v>0</v>
      </c>
      <c r="K18" s="21">
        <v>0</v>
      </c>
      <c r="L18" s="21">
        <v>0</v>
      </c>
      <c r="M18" s="21">
        <v>0</v>
      </c>
      <c r="N18" s="616">
        <f>SUM(J18:M18)</f>
        <v>0</v>
      </c>
      <c r="O18" s="21"/>
      <c r="P18" s="215">
        <v>0</v>
      </c>
      <c r="Q18" s="215">
        <v>0</v>
      </c>
      <c r="R18" s="21">
        <v>0</v>
      </c>
      <c r="S18" s="21">
        <v>0</v>
      </c>
      <c r="T18" s="21">
        <v>0</v>
      </c>
      <c r="U18" s="634">
        <v>0</v>
      </c>
      <c r="V18" s="277">
        <v>0</v>
      </c>
      <c r="W18" s="635">
        <v>0</v>
      </c>
      <c r="X18" s="277">
        <v>0</v>
      </c>
      <c r="Y18" s="277">
        <v>0</v>
      </c>
      <c r="Z18" s="277">
        <v>0</v>
      </c>
      <c r="AA18" s="635">
        <v>0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  <c r="AI18" s="616">
        <f>+P18+Q18+R18+S18+T18+W18+AA18+AB18+AC18+AD18+AE18+AF18+AG18+AH18</f>
        <v>0</v>
      </c>
      <c r="AK18" s="616">
        <f>+'DETALLE PROG. III'!D107</f>
        <v>5000000</v>
      </c>
      <c r="AM18" s="616">
        <f>+N18+AI18+AK18</f>
        <v>5000000</v>
      </c>
    </row>
    <row r="19" spans="1:52" x14ac:dyDescent="0.25">
      <c r="A19" s="24" t="s">
        <v>407</v>
      </c>
      <c r="B19" s="25" t="s">
        <v>408</v>
      </c>
      <c r="C19" s="359">
        <f>SUM(D20:D24)</f>
        <v>0</v>
      </c>
      <c r="D19" s="360">
        <f t="shared" ref="D19:I19" si="6">SUM(D20:D24)</f>
        <v>0</v>
      </c>
      <c r="E19" s="360">
        <f t="shared" si="6"/>
        <v>0</v>
      </c>
      <c r="F19" s="360">
        <f t="shared" si="6"/>
        <v>0</v>
      </c>
      <c r="G19" s="360">
        <f t="shared" si="6"/>
        <v>0</v>
      </c>
      <c r="H19" s="360">
        <f t="shared" si="6"/>
        <v>0</v>
      </c>
      <c r="I19" s="390">
        <f t="shared" si="6"/>
        <v>0</v>
      </c>
      <c r="J19" s="216">
        <v>30773257.440000001</v>
      </c>
      <c r="K19" s="622">
        <f t="shared" ref="K19:AI19" si="7">SUM(K20:K24)</f>
        <v>0</v>
      </c>
      <c r="L19" s="622">
        <f t="shared" si="7"/>
        <v>0</v>
      </c>
      <c r="M19" s="622">
        <f t="shared" si="7"/>
        <v>0</v>
      </c>
      <c r="N19" s="623">
        <f>SUM(N20:N24)</f>
        <v>30773257.440000001</v>
      </c>
      <c r="O19" s="21"/>
      <c r="P19" s="622">
        <v>125696</v>
      </c>
      <c r="Q19" s="622">
        <v>505210.7</v>
      </c>
      <c r="R19" s="622">
        <v>0</v>
      </c>
      <c r="S19" s="622">
        <v>0</v>
      </c>
      <c r="T19" s="622">
        <v>0</v>
      </c>
      <c r="U19" s="624">
        <v>78547</v>
      </c>
      <c r="V19" s="625">
        <v>0</v>
      </c>
      <c r="W19" s="626">
        <v>78547</v>
      </c>
      <c r="X19" s="625">
        <v>78341</v>
      </c>
      <c r="Y19" s="625">
        <v>0</v>
      </c>
      <c r="Z19" s="625">
        <v>0</v>
      </c>
      <c r="AA19" s="626">
        <v>78341</v>
      </c>
      <c r="AB19" s="622">
        <v>0</v>
      </c>
      <c r="AC19" s="622">
        <v>0</v>
      </c>
      <c r="AD19" s="622">
        <v>0</v>
      </c>
      <c r="AE19" s="622">
        <v>78341</v>
      </c>
      <c r="AF19" s="622">
        <f>SUM(AF20:AF24)</f>
        <v>0</v>
      </c>
      <c r="AG19" s="622">
        <f t="shared" si="7"/>
        <v>0</v>
      </c>
      <c r="AH19" s="622">
        <f t="shared" si="7"/>
        <v>0</v>
      </c>
      <c r="AI19" s="623">
        <f t="shared" si="7"/>
        <v>866135.7</v>
      </c>
      <c r="AK19" s="623">
        <f>SUM(AK20:AK24)</f>
        <v>11165372</v>
      </c>
      <c r="AM19" s="623">
        <f>SUM(AM20:AM24)</f>
        <v>42804765.140000001</v>
      </c>
    </row>
    <row r="20" spans="1:52" x14ac:dyDescent="0.25">
      <c r="A20" s="22" t="s">
        <v>409</v>
      </c>
      <c r="B20" s="23" t="s">
        <v>410</v>
      </c>
      <c r="C20" s="361">
        <v>0</v>
      </c>
      <c r="D20" s="362">
        <v>0</v>
      </c>
      <c r="E20" s="364">
        <v>0</v>
      </c>
      <c r="F20" s="364">
        <v>0</v>
      </c>
      <c r="G20" s="364">
        <v>0</v>
      </c>
      <c r="H20" s="364">
        <v>0</v>
      </c>
      <c r="I20" s="627">
        <v>0</v>
      </c>
      <c r="J20" s="215">
        <v>0</v>
      </c>
      <c r="K20" s="21">
        <v>0</v>
      </c>
      <c r="L20" s="21">
        <v>0</v>
      </c>
      <c r="M20" s="21">
        <v>0</v>
      </c>
      <c r="N20" s="616">
        <f>SUM(J20:M20)</f>
        <v>0</v>
      </c>
      <c r="O20" s="21"/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634">
        <v>0</v>
      </c>
      <c r="V20" s="277">
        <v>0</v>
      </c>
      <c r="W20" s="635">
        <v>0</v>
      </c>
      <c r="X20" s="277">
        <v>0</v>
      </c>
      <c r="Y20" s="277">
        <v>0</v>
      </c>
      <c r="Z20" s="277">
        <v>0</v>
      </c>
      <c r="AA20" s="635">
        <v>0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  <c r="AG20" s="21">
        <v>0</v>
      </c>
      <c r="AH20" s="21">
        <v>0</v>
      </c>
      <c r="AI20" s="616">
        <f>+P20+Q20+R20+S20+T20+W20+AA20+AB20+AC20+AD20+AE20+AF20+AG20+AH20</f>
        <v>0</v>
      </c>
      <c r="AK20" s="616">
        <f>+'DETALLE PROG. III'!D109</f>
        <v>10000000</v>
      </c>
      <c r="AM20" s="616">
        <f>+N20+AI20+AK20</f>
        <v>10000000</v>
      </c>
    </row>
    <row r="21" spans="1:52" x14ac:dyDescent="0.25">
      <c r="A21" s="22" t="s">
        <v>411</v>
      </c>
      <c r="B21" s="23" t="s">
        <v>412</v>
      </c>
      <c r="C21" s="361">
        <v>0</v>
      </c>
      <c r="D21" s="362">
        <v>0</v>
      </c>
      <c r="E21" s="364">
        <v>0</v>
      </c>
      <c r="F21" s="364">
        <v>0</v>
      </c>
      <c r="G21" s="364">
        <v>0</v>
      </c>
      <c r="H21" s="364">
        <v>0</v>
      </c>
      <c r="I21" s="627">
        <v>0</v>
      </c>
      <c r="J21" s="215">
        <v>0</v>
      </c>
      <c r="K21" s="21">
        <v>0</v>
      </c>
      <c r="L21" s="21">
        <v>0</v>
      </c>
      <c r="M21" s="21">
        <v>0</v>
      </c>
      <c r="N21" s="616">
        <f>SUM(J21:M21)</f>
        <v>0</v>
      </c>
      <c r="O21" s="21"/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634">
        <v>0</v>
      </c>
      <c r="V21" s="277">
        <v>0</v>
      </c>
      <c r="W21" s="635">
        <v>0</v>
      </c>
      <c r="X21" s="277">
        <v>0</v>
      </c>
      <c r="Y21" s="277">
        <v>0</v>
      </c>
      <c r="Z21" s="277">
        <v>0</v>
      </c>
      <c r="AA21" s="635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616">
        <f>+P21+Q21+R21+S21+T21+W21+AA21+AB21+AC21+AD21+AE21+AF21+AG21+AH21</f>
        <v>0</v>
      </c>
      <c r="AK21" s="616">
        <v>0</v>
      </c>
      <c r="AM21" s="616">
        <f>+N21+AI21+AK21</f>
        <v>0</v>
      </c>
    </row>
    <row r="22" spans="1:52" x14ac:dyDescent="0.25">
      <c r="A22" s="22" t="s">
        <v>413</v>
      </c>
      <c r="B22" s="23" t="s">
        <v>414</v>
      </c>
      <c r="C22" s="361">
        <v>0</v>
      </c>
      <c r="D22" s="362">
        <v>0</v>
      </c>
      <c r="E22" s="364">
        <v>0</v>
      </c>
      <c r="F22" s="364">
        <v>0</v>
      </c>
      <c r="G22" s="364">
        <v>0</v>
      </c>
      <c r="H22" s="364">
        <v>0</v>
      </c>
      <c r="I22" s="627">
        <v>0</v>
      </c>
      <c r="J22" s="215">
        <v>0</v>
      </c>
      <c r="K22" s="21">
        <v>0</v>
      </c>
      <c r="L22" s="21">
        <v>0</v>
      </c>
      <c r="M22" s="21">
        <v>0</v>
      </c>
      <c r="N22" s="616">
        <f>SUM(J22:M22)</f>
        <v>0</v>
      </c>
      <c r="O22" s="21"/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634">
        <v>0</v>
      </c>
      <c r="V22" s="277">
        <v>0</v>
      </c>
      <c r="W22" s="635">
        <v>0</v>
      </c>
      <c r="X22" s="277">
        <v>0</v>
      </c>
      <c r="Y22" s="277">
        <v>0</v>
      </c>
      <c r="Z22" s="277">
        <v>0</v>
      </c>
      <c r="AA22" s="635">
        <v>0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616">
        <f>+P22+Q22+R22+S22+T22+W22+AA22+AB22+AC22+AD22+AE22+AF22+AG22+AH22</f>
        <v>0</v>
      </c>
      <c r="AK22" s="616">
        <v>0</v>
      </c>
      <c r="AM22" s="616">
        <f>+N22+AI22+AK22</f>
        <v>0</v>
      </c>
    </row>
    <row r="23" spans="1:52" x14ac:dyDescent="0.25">
      <c r="A23" s="22" t="s">
        <v>415</v>
      </c>
      <c r="B23" s="23" t="s">
        <v>416</v>
      </c>
      <c r="C23" s="361">
        <v>0</v>
      </c>
      <c r="D23" s="362">
        <v>0</v>
      </c>
      <c r="E23" s="364">
        <v>0</v>
      </c>
      <c r="F23" s="364">
        <v>0</v>
      </c>
      <c r="G23" s="364">
        <v>0</v>
      </c>
      <c r="H23" s="364">
        <v>0</v>
      </c>
      <c r="I23" s="627">
        <v>0</v>
      </c>
      <c r="J23" s="215">
        <v>2893690.44</v>
      </c>
      <c r="K23" s="215">
        <v>0</v>
      </c>
      <c r="L23" s="21">
        <v>0</v>
      </c>
      <c r="M23" s="21">
        <v>0</v>
      </c>
      <c r="N23" s="616">
        <f>SUM(J23:M23)</f>
        <v>2893690.44</v>
      </c>
      <c r="O23" s="21"/>
      <c r="P23" s="215">
        <v>125696</v>
      </c>
      <c r="Q23" s="215">
        <v>505210.7</v>
      </c>
      <c r="R23" s="21">
        <v>0</v>
      </c>
      <c r="S23" s="21">
        <v>0</v>
      </c>
      <c r="T23" s="21">
        <v>0</v>
      </c>
      <c r="U23" s="634">
        <v>78547</v>
      </c>
      <c r="V23" s="277">
        <v>0</v>
      </c>
      <c r="W23" s="635">
        <v>78547</v>
      </c>
      <c r="X23" s="277">
        <v>78341</v>
      </c>
      <c r="Y23" s="277">
        <v>0</v>
      </c>
      <c r="Z23" s="277">
        <v>0</v>
      </c>
      <c r="AA23" s="635">
        <v>78341</v>
      </c>
      <c r="AB23" s="21">
        <v>0</v>
      </c>
      <c r="AC23" s="21">
        <v>0</v>
      </c>
      <c r="AD23" s="21">
        <v>0</v>
      </c>
      <c r="AE23" s="21">
        <v>78341</v>
      </c>
      <c r="AF23" s="21">
        <v>0</v>
      </c>
      <c r="AG23" s="21">
        <v>0</v>
      </c>
      <c r="AH23" s="21">
        <v>0</v>
      </c>
      <c r="AI23" s="616">
        <f>+P23+Q23+R23+S23+T23+W23+AA23+AB23+AC23+AD23+AE23+AF23+AG23+AH23</f>
        <v>866135.7</v>
      </c>
      <c r="AK23" s="616">
        <f>+'DETALLE PROG. III'!D110</f>
        <v>1165372</v>
      </c>
      <c r="AM23" s="616">
        <f>+N23+AI23+AK23</f>
        <v>4925198.1399999997</v>
      </c>
    </row>
    <row r="24" spans="1:52" x14ac:dyDescent="0.25">
      <c r="A24" s="22" t="s">
        <v>417</v>
      </c>
      <c r="B24" s="23" t="s">
        <v>418</v>
      </c>
      <c r="C24" s="361">
        <v>0</v>
      </c>
      <c r="D24" s="362">
        <v>0</v>
      </c>
      <c r="E24" s="364">
        <v>0</v>
      </c>
      <c r="F24" s="364">
        <v>0</v>
      </c>
      <c r="G24" s="364">
        <v>0</v>
      </c>
      <c r="H24" s="364">
        <v>0</v>
      </c>
      <c r="I24" s="627">
        <v>0</v>
      </c>
      <c r="J24" s="215">
        <v>27879567</v>
      </c>
      <c r="K24" s="215">
        <v>0</v>
      </c>
      <c r="L24" s="21">
        <v>0</v>
      </c>
      <c r="M24" s="21">
        <v>0</v>
      </c>
      <c r="N24" s="616">
        <f>SUM(J24:M24)</f>
        <v>27879567</v>
      </c>
      <c r="O24" s="21"/>
      <c r="P24" s="215">
        <v>0</v>
      </c>
      <c r="Q24" s="215">
        <v>0</v>
      </c>
      <c r="R24" s="21">
        <v>0</v>
      </c>
      <c r="S24" s="21">
        <v>0</v>
      </c>
      <c r="T24" s="21">
        <v>0</v>
      </c>
      <c r="U24" s="634">
        <v>0</v>
      </c>
      <c r="V24" s="277">
        <v>0</v>
      </c>
      <c r="W24" s="635">
        <v>0</v>
      </c>
      <c r="X24" s="277">
        <v>0</v>
      </c>
      <c r="Y24" s="277">
        <v>0</v>
      </c>
      <c r="Z24" s="277">
        <v>0</v>
      </c>
      <c r="AA24" s="635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616">
        <f>+P24+Q24+R24+S24+T24+W24+AA24+AB24+AC24+AD24+AE24+AF24+AG24+AH24</f>
        <v>0</v>
      </c>
      <c r="AK24" s="616">
        <v>0</v>
      </c>
      <c r="AM24" s="616">
        <f>+N24+AI24+AK24</f>
        <v>27879567</v>
      </c>
    </row>
    <row r="25" spans="1:52" x14ac:dyDescent="0.25">
      <c r="A25" s="24" t="s">
        <v>419</v>
      </c>
      <c r="B25" s="25" t="s">
        <v>420</v>
      </c>
      <c r="C25" s="359">
        <f>SUM(D26:D30)</f>
        <v>0</v>
      </c>
      <c r="D25" s="360">
        <f t="shared" ref="D25:I25" si="8">SUM(D26:D30)</f>
        <v>0</v>
      </c>
      <c r="E25" s="360">
        <f t="shared" si="8"/>
        <v>0</v>
      </c>
      <c r="F25" s="360">
        <f t="shared" si="8"/>
        <v>0</v>
      </c>
      <c r="G25" s="360">
        <f t="shared" si="8"/>
        <v>0</v>
      </c>
      <c r="H25" s="360">
        <f t="shared" si="8"/>
        <v>0</v>
      </c>
      <c r="I25" s="390">
        <f t="shared" si="8"/>
        <v>0</v>
      </c>
      <c r="J25" s="216">
        <v>323796866.17839992</v>
      </c>
      <c r="K25" s="622">
        <f t="shared" ref="K25:M25" si="9">SUM(K26:K30)</f>
        <v>8152802.193</v>
      </c>
      <c r="L25" s="622">
        <f t="shared" si="9"/>
        <v>0</v>
      </c>
      <c r="M25" s="622">
        <f t="shared" si="9"/>
        <v>0</v>
      </c>
      <c r="N25" s="623">
        <f>SUM(N26:N30)</f>
        <v>331949668.3714</v>
      </c>
      <c r="O25" s="21"/>
      <c r="P25" s="622">
        <v>9165762.0734999999</v>
      </c>
      <c r="Q25" s="622">
        <v>72077400.729399994</v>
      </c>
      <c r="R25" s="622">
        <v>0</v>
      </c>
      <c r="S25" s="622">
        <v>0</v>
      </c>
      <c r="T25" s="622">
        <v>0</v>
      </c>
      <c r="U25" s="624">
        <v>18927433.092700001</v>
      </c>
      <c r="V25" s="625">
        <v>0</v>
      </c>
      <c r="W25" s="626">
        <v>18927433.092700001</v>
      </c>
      <c r="X25" s="625">
        <v>10369546.571599999</v>
      </c>
      <c r="Y25" s="625">
        <v>0</v>
      </c>
      <c r="Z25" s="625">
        <v>0</v>
      </c>
      <c r="AA25" s="626">
        <v>10369546.571599999</v>
      </c>
      <c r="AB25" s="622">
        <v>0</v>
      </c>
      <c r="AC25" s="622">
        <v>0</v>
      </c>
      <c r="AD25" s="622">
        <v>0</v>
      </c>
      <c r="AE25" s="622">
        <v>2428549.2144999998</v>
      </c>
      <c r="AF25" s="622">
        <f>SUM(AF26:AF30)</f>
        <v>0</v>
      </c>
      <c r="AG25" s="622">
        <f t="shared" ref="AG25:AH25" si="10">SUM(AG26:AG30)</f>
        <v>0</v>
      </c>
      <c r="AH25" s="622">
        <f t="shared" si="10"/>
        <v>0</v>
      </c>
      <c r="AI25" s="623">
        <f>SUM(AI26:AI30)</f>
        <v>112968691.68169999</v>
      </c>
      <c r="AK25" s="623">
        <f>SUM(AK26:AK30)</f>
        <v>86639022.989999995</v>
      </c>
      <c r="AM25" s="623">
        <f>SUM(AM26:AM30)</f>
        <v>531557383.04309994</v>
      </c>
    </row>
    <row r="26" spans="1:52" s="352" customFormat="1" x14ac:dyDescent="0.25">
      <c r="A26" s="346" t="s">
        <v>421</v>
      </c>
      <c r="B26" s="347" t="s">
        <v>422</v>
      </c>
      <c r="C26" s="361">
        <v>0</v>
      </c>
      <c r="D26" s="362">
        <v>0</v>
      </c>
      <c r="E26" s="364">
        <v>0</v>
      </c>
      <c r="F26" s="364">
        <v>0</v>
      </c>
      <c r="G26" s="364">
        <v>0</v>
      </c>
      <c r="H26" s="364">
        <v>0</v>
      </c>
      <c r="I26" s="627">
        <v>0</v>
      </c>
      <c r="J26" s="215">
        <v>160747391.63999999</v>
      </c>
      <c r="K26" s="215">
        <v>739258</v>
      </c>
      <c r="L26" s="348">
        <v>0</v>
      </c>
      <c r="M26" s="348">
        <v>0</v>
      </c>
      <c r="N26" s="349">
        <f>SUM(J26:M26)</f>
        <v>161486649.63999999</v>
      </c>
      <c r="O26" s="348"/>
      <c r="P26" s="215">
        <v>5255610</v>
      </c>
      <c r="Q26" s="215">
        <v>49297090</v>
      </c>
      <c r="R26" s="348">
        <v>0</v>
      </c>
      <c r="S26" s="348">
        <v>0</v>
      </c>
      <c r="T26" s="348">
        <v>0</v>
      </c>
      <c r="U26" s="634">
        <v>14243914</v>
      </c>
      <c r="V26" s="350">
        <v>0</v>
      </c>
      <c r="W26" s="635">
        <v>14243914</v>
      </c>
      <c r="X26" s="277">
        <v>6956483</v>
      </c>
      <c r="Y26" s="277">
        <v>0</v>
      </c>
      <c r="Z26" s="277">
        <v>0</v>
      </c>
      <c r="AA26" s="635">
        <v>6956483</v>
      </c>
      <c r="AB26" s="21">
        <v>0</v>
      </c>
      <c r="AC26" s="21">
        <v>0</v>
      </c>
      <c r="AD26" s="21">
        <v>0</v>
      </c>
      <c r="AE26" s="21">
        <v>189773</v>
      </c>
      <c r="AF26" s="21">
        <v>0</v>
      </c>
      <c r="AG26" s="21">
        <v>0</v>
      </c>
      <c r="AH26" s="21">
        <v>0</v>
      </c>
      <c r="AI26" s="349">
        <f>+P26+Q26+R26+S26+T26+W26+AA26+AB26+AC26+AD26+AE26+AF26+AG26+AH26</f>
        <v>75942870</v>
      </c>
      <c r="AJ26" s="348"/>
      <c r="AK26" s="349">
        <f>+'DETALLE PROG. III'!D112</f>
        <v>45258532</v>
      </c>
      <c r="AL26" s="348"/>
      <c r="AM26" s="349">
        <f>+N26+AI26+AK26</f>
        <v>282688051.63999999</v>
      </c>
      <c r="AN26" s="215"/>
      <c r="AO26" s="215"/>
      <c r="AP26" s="351"/>
      <c r="AQ26" s="351"/>
      <c r="AR26" s="351"/>
      <c r="AS26" s="351"/>
      <c r="AT26" s="351"/>
      <c r="AU26" s="351"/>
      <c r="AV26" s="351"/>
      <c r="AW26" s="351"/>
      <c r="AX26" s="351"/>
      <c r="AY26" s="351"/>
      <c r="AZ26" s="351"/>
    </row>
    <row r="27" spans="1:52" x14ac:dyDescent="0.25">
      <c r="A27" s="22" t="s">
        <v>423</v>
      </c>
      <c r="B27" s="23" t="s">
        <v>424</v>
      </c>
      <c r="C27" s="361">
        <v>0</v>
      </c>
      <c r="D27" s="362">
        <v>0</v>
      </c>
      <c r="E27" s="364">
        <v>0</v>
      </c>
      <c r="F27" s="364">
        <v>0</v>
      </c>
      <c r="G27" s="364">
        <v>0</v>
      </c>
      <c r="H27" s="364">
        <v>0</v>
      </c>
      <c r="I27" s="627">
        <v>0</v>
      </c>
      <c r="J27" s="215">
        <v>59912925</v>
      </c>
      <c r="K27" s="215">
        <v>4158246</v>
      </c>
      <c r="L27" s="21">
        <v>0</v>
      </c>
      <c r="M27" s="21">
        <v>0</v>
      </c>
      <c r="N27" s="616">
        <f>SUM(J27:M27)</f>
        <v>64071171</v>
      </c>
      <c r="O27" s="21"/>
      <c r="P27" s="215">
        <v>0</v>
      </c>
      <c r="Q27" s="215">
        <v>0</v>
      </c>
      <c r="R27" s="21">
        <v>0</v>
      </c>
      <c r="S27" s="21">
        <v>0</v>
      </c>
      <c r="T27" s="21">
        <v>0</v>
      </c>
      <c r="U27" s="634">
        <v>0</v>
      </c>
      <c r="V27" s="277">
        <v>0</v>
      </c>
      <c r="W27" s="635">
        <v>0</v>
      </c>
      <c r="X27" s="277">
        <v>0</v>
      </c>
      <c r="Y27" s="277">
        <v>0</v>
      </c>
      <c r="Z27" s="277">
        <v>0</v>
      </c>
      <c r="AA27" s="635">
        <v>0</v>
      </c>
      <c r="AB27" s="21">
        <v>0</v>
      </c>
      <c r="AC27" s="21">
        <v>0</v>
      </c>
      <c r="AD27" s="21">
        <v>0</v>
      </c>
      <c r="AE27" s="21">
        <v>0</v>
      </c>
      <c r="AF27" s="21">
        <v>0</v>
      </c>
      <c r="AG27" s="21">
        <v>0</v>
      </c>
      <c r="AH27" s="21">
        <v>0</v>
      </c>
      <c r="AI27" s="616">
        <f>+P27+Q27+R27+S27+T27+W27+AA27+AB27+AC27+AD27+AE27+AF27+AG27+AH27</f>
        <v>0</v>
      </c>
      <c r="AK27" s="616">
        <f>+'DETALLE PROG. III'!D113</f>
        <v>7469990</v>
      </c>
      <c r="AM27" s="616">
        <f>+N27+AI27+AK27</f>
        <v>71541161</v>
      </c>
      <c r="AO27" s="21"/>
    </row>
    <row r="28" spans="1:52" x14ac:dyDescent="0.25">
      <c r="A28" s="22" t="s">
        <v>425</v>
      </c>
      <c r="B28" s="23" t="s">
        <v>426</v>
      </c>
      <c r="C28" s="361">
        <f>+((D13+D19-D24+D26+D27+D29))/12</f>
        <v>0</v>
      </c>
      <c r="D28" s="362">
        <f t="shared" ref="D28:I28" si="11">+((D13+D19-D24+D26+D27+D29))/12</f>
        <v>0</v>
      </c>
      <c r="E28" s="364">
        <f t="shared" si="11"/>
        <v>0</v>
      </c>
      <c r="F28" s="364">
        <f t="shared" si="11"/>
        <v>0</v>
      </c>
      <c r="G28" s="364">
        <f t="shared" si="11"/>
        <v>0</v>
      </c>
      <c r="H28" s="364">
        <f t="shared" si="11"/>
        <v>0</v>
      </c>
      <c r="I28" s="627">
        <f t="shared" si="11"/>
        <v>0</v>
      </c>
      <c r="J28" s="215">
        <v>53630213.663599998</v>
      </c>
      <c r="K28" s="215">
        <f>TRUNC(($K$13+$K$19-$K$24+$K$26+$K$27+$K$29))*8.33%</f>
        <v>1692730.0537</v>
      </c>
      <c r="L28" s="21">
        <f>+((L13+L19-L24+L26+L27+L29))/12</f>
        <v>0</v>
      </c>
      <c r="M28" s="21">
        <f>+((M13+M19-M24+M26+M27+M29))/12</f>
        <v>0</v>
      </c>
      <c r="N28" s="616">
        <f>SUM(J28:M28)</f>
        <v>55322943.717299998</v>
      </c>
      <c r="O28" s="21"/>
      <c r="P28" s="215">
        <v>2033249.0817</v>
      </c>
      <c r="Q28" s="215">
        <v>11845586.6193</v>
      </c>
      <c r="R28" s="215">
        <v>0</v>
      </c>
      <c r="S28" s="215">
        <v>0</v>
      </c>
      <c r="T28" s="215">
        <v>0</v>
      </c>
      <c r="U28" s="636">
        <v>2435393.9526</v>
      </c>
      <c r="V28" s="277">
        <v>0</v>
      </c>
      <c r="W28" s="635">
        <v>2435393.9526</v>
      </c>
      <c r="X28" s="256">
        <v>1774766.8092</v>
      </c>
      <c r="Y28" s="277">
        <v>0</v>
      </c>
      <c r="Z28" s="277">
        <v>0</v>
      </c>
      <c r="AA28" s="635">
        <v>1774766.8092</v>
      </c>
      <c r="AB28" s="21">
        <v>0</v>
      </c>
      <c r="AC28" s="21">
        <v>0</v>
      </c>
      <c r="AD28" s="21">
        <v>0</v>
      </c>
      <c r="AE28" s="215">
        <v>1164146.4051000001</v>
      </c>
      <c r="AF28" s="21">
        <v>0</v>
      </c>
      <c r="AG28" s="21">
        <v>0</v>
      </c>
      <c r="AH28" s="21">
        <v>0</v>
      </c>
      <c r="AI28" s="616">
        <f>+P28+Q28+R28+S28+T28+W28+AA28+AB28+AC28+AD28+AE28+AF28+AG28+AH28</f>
        <v>19253142.867900003</v>
      </c>
      <c r="AK28" s="616">
        <f>+'DETALLE PROG. III'!D114</f>
        <v>17633199.989999998</v>
      </c>
      <c r="AM28" s="616">
        <f>+N28+AI28+AK28</f>
        <v>92209286.575199991</v>
      </c>
      <c r="AO28" s="21"/>
    </row>
    <row r="29" spans="1:52" x14ac:dyDescent="0.25">
      <c r="A29" s="22" t="s">
        <v>427</v>
      </c>
      <c r="B29" s="23" t="s">
        <v>428</v>
      </c>
      <c r="C29" s="361">
        <f>+((D13+D19-D24+D26+D27))*8.19%</f>
        <v>0</v>
      </c>
      <c r="D29" s="362">
        <f t="shared" ref="D29:I29" si="12">+((D13+D19-D24+D26+D27))*8.19%</f>
        <v>0</v>
      </c>
      <c r="E29" s="364">
        <f t="shared" si="12"/>
        <v>0</v>
      </c>
      <c r="F29" s="364">
        <f t="shared" si="12"/>
        <v>0</v>
      </c>
      <c r="G29" s="364">
        <f t="shared" si="12"/>
        <v>0</v>
      </c>
      <c r="H29" s="364">
        <f t="shared" si="12"/>
        <v>0</v>
      </c>
      <c r="I29" s="627">
        <f t="shared" si="12"/>
        <v>0</v>
      </c>
      <c r="J29" s="215">
        <v>49506335.874799997</v>
      </c>
      <c r="K29" s="215">
        <f>TRUNC(($K$13+$K$19-$K$24+$K$26+$K$27))*8.33%</f>
        <v>1562568.1392999999</v>
      </c>
      <c r="L29" s="21">
        <f>+((L13+L19-L24+L26+L27))*8.33%</f>
        <v>0</v>
      </c>
      <c r="M29" s="21">
        <f>+((M13+M19-M24+M26+M27))*8.19%</f>
        <v>0</v>
      </c>
      <c r="N29" s="616">
        <f>SUM(J29:M29)</f>
        <v>51068904.0141</v>
      </c>
      <c r="O29" s="21"/>
      <c r="P29" s="215">
        <v>1876903.0018</v>
      </c>
      <c r="Q29" s="215">
        <v>10934724.110099999</v>
      </c>
      <c r="R29" s="215">
        <v>0</v>
      </c>
      <c r="S29" s="215">
        <v>0</v>
      </c>
      <c r="T29" s="215">
        <v>0</v>
      </c>
      <c r="U29" s="636">
        <v>2248125.1401</v>
      </c>
      <c r="V29" s="277">
        <v>0</v>
      </c>
      <c r="W29" s="635">
        <v>2248125.1401</v>
      </c>
      <c r="X29" s="256">
        <v>1638296.7523999999</v>
      </c>
      <c r="Y29" s="277">
        <v>0</v>
      </c>
      <c r="Z29" s="277">
        <v>0</v>
      </c>
      <c r="AA29" s="635">
        <v>1638296.7523999999</v>
      </c>
      <c r="AB29" s="21">
        <v>0</v>
      </c>
      <c r="AC29" s="21">
        <v>0</v>
      </c>
      <c r="AD29" s="21">
        <v>0</v>
      </c>
      <c r="AE29" s="215">
        <v>1074629.8093999999</v>
      </c>
      <c r="AF29" s="21">
        <v>0</v>
      </c>
      <c r="AG29" s="21">
        <v>0</v>
      </c>
      <c r="AH29" s="21">
        <v>0</v>
      </c>
      <c r="AI29" s="616">
        <f>+P29+Q29+R29+S29+T29+W29+AA29+AB29+AC29+AD29+AE29+AF29+AG29+AH29</f>
        <v>17772678.8138</v>
      </c>
      <c r="AK29" s="616">
        <f>+'DETALLE PROG. III'!D115</f>
        <v>16277301</v>
      </c>
      <c r="AM29" s="616">
        <f>+N29+AI29+AK29</f>
        <v>85118883.827899992</v>
      </c>
      <c r="AO29" s="21"/>
    </row>
    <row r="30" spans="1:52" x14ac:dyDescent="0.25">
      <c r="A30" s="22" t="s">
        <v>429</v>
      </c>
      <c r="B30" s="23" t="s">
        <v>430</v>
      </c>
      <c r="C30" s="361">
        <v>0</v>
      </c>
      <c r="D30" s="362">
        <v>0</v>
      </c>
      <c r="E30" s="364">
        <v>0</v>
      </c>
      <c r="F30" s="364">
        <v>0</v>
      </c>
      <c r="G30" s="364">
        <v>0</v>
      </c>
      <c r="H30" s="364">
        <v>0</v>
      </c>
      <c r="I30" s="627">
        <v>0</v>
      </c>
      <c r="J30" s="215">
        <v>0</v>
      </c>
      <c r="K30" s="21">
        <v>0</v>
      </c>
      <c r="L30" s="21">
        <v>0</v>
      </c>
      <c r="M30" s="21">
        <v>0</v>
      </c>
      <c r="N30" s="616">
        <f>SUM(J30:M30)</f>
        <v>0</v>
      </c>
      <c r="O30" s="21"/>
      <c r="P30" s="215">
        <v>0</v>
      </c>
      <c r="Q30" s="215">
        <v>0</v>
      </c>
      <c r="R30" s="21">
        <v>0</v>
      </c>
      <c r="S30" s="21">
        <v>0</v>
      </c>
      <c r="T30" s="21">
        <v>0</v>
      </c>
      <c r="U30" s="634">
        <v>0</v>
      </c>
      <c r="V30" s="277">
        <v>0</v>
      </c>
      <c r="W30" s="635">
        <v>0</v>
      </c>
      <c r="X30" s="277">
        <v>0</v>
      </c>
      <c r="Y30" s="277">
        <v>0</v>
      </c>
      <c r="Z30" s="277">
        <v>0</v>
      </c>
      <c r="AA30" s="635">
        <v>0</v>
      </c>
      <c r="AB30" s="21">
        <v>0</v>
      </c>
      <c r="AC30" s="21">
        <v>0</v>
      </c>
      <c r="AD30" s="21">
        <v>0</v>
      </c>
      <c r="AE30" s="21">
        <v>0</v>
      </c>
      <c r="AF30" s="21">
        <v>0</v>
      </c>
      <c r="AG30" s="21">
        <v>0</v>
      </c>
      <c r="AH30" s="21">
        <v>0</v>
      </c>
      <c r="AI30" s="616">
        <f>+P30+Q30+R30+S30+T30+W30+AA30+AB30+AC30+AD30+AE30+AF30+AG30+AH30</f>
        <v>0</v>
      </c>
      <c r="AK30" s="616">
        <v>0</v>
      </c>
      <c r="AM30" s="616">
        <f>+N30+AI30+AK30</f>
        <v>0</v>
      </c>
      <c r="AO30" s="21"/>
    </row>
    <row r="31" spans="1:52" x14ac:dyDescent="0.25">
      <c r="A31" s="24" t="s">
        <v>431</v>
      </c>
      <c r="B31" s="25" t="s">
        <v>432</v>
      </c>
      <c r="C31" s="359">
        <f>SUM(D32:D33)</f>
        <v>0</v>
      </c>
      <c r="D31" s="360">
        <f t="shared" ref="D31:I31" si="13">SUM(D32:D33)</f>
        <v>0</v>
      </c>
      <c r="E31" s="360">
        <f t="shared" si="13"/>
        <v>0</v>
      </c>
      <c r="F31" s="360">
        <f t="shared" si="13"/>
        <v>0</v>
      </c>
      <c r="G31" s="360">
        <f t="shared" si="13"/>
        <v>0</v>
      </c>
      <c r="H31" s="360">
        <f t="shared" si="13"/>
        <v>0</v>
      </c>
      <c r="I31" s="390">
        <f t="shared" si="13"/>
        <v>0</v>
      </c>
      <c r="J31" s="216">
        <v>0</v>
      </c>
      <c r="K31" s="622">
        <f t="shared" ref="K31:M31" si="14">SUM(K32:K33)</f>
        <v>0</v>
      </c>
      <c r="L31" s="622">
        <f t="shared" si="14"/>
        <v>0</v>
      </c>
      <c r="M31" s="622">
        <f t="shared" si="14"/>
        <v>0</v>
      </c>
      <c r="N31" s="623">
        <f>SUM(N32:N33)</f>
        <v>0</v>
      </c>
      <c r="O31" s="21"/>
      <c r="P31" s="216">
        <v>0</v>
      </c>
      <c r="Q31" s="622">
        <v>0</v>
      </c>
      <c r="R31" s="622">
        <v>0</v>
      </c>
      <c r="S31" s="622">
        <v>0</v>
      </c>
      <c r="T31" s="622">
        <v>0</v>
      </c>
      <c r="U31" s="624">
        <v>0</v>
      </c>
      <c r="V31" s="625">
        <v>0</v>
      </c>
      <c r="W31" s="626">
        <v>0</v>
      </c>
      <c r="X31" s="625">
        <v>0</v>
      </c>
      <c r="Y31" s="625">
        <v>0</v>
      </c>
      <c r="Z31" s="625">
        <v>0</v>
      </c>
      <c r="AA31" s="626">
        <v>0</v>
      </c>
      <c r="AB31" s="622">
        <v>0</v>
      </c>
      <c r="AC31" s="622">
        <v>0</v>
      </c>
      <c r="AD31" s="622">
        <v>0</v>
      </c>
      <c r="AE31" s="622">
        <v>0</v>
      </c>
      <c r="AF31" s="622">
        <f>SUM(AF32:AF33)</f>
        <v>0</v>
      </c>
      <c r="AG31" s="622">
        <f t="shared" ref="AG31:AH31" si="15">SUM(AG32:AG33)</f>
        <v>0</v>
      </c>
      <c r="AH31" s="622">
        <f t="shared" si="15"/>
        <v>0</v>
      </c>
      <c r="AI31" s="623">
        <f>SUM(AI32:AI33)</f>
        <v>0</v>
      </c>
      <c r="AK31" s="623">
        <f>SUM(AK32:AK33)</f>
        <v>0</v>
      </c>
      <c r="AM31" s="623">
        <f>SUM(AM32:AM33)</f>
        <v>0</v>
      </c>
    </row>
    <row r="32" spans="1:52" x14ac:dyDescent="0.25">
      <c r="A32" s="22" t="s">
        <v>433</v>
      </c>
      <c r="B32" s="23" t="s">
        <v>434</v>
      </c>
      <c r="C32" s="361">
        <v>0</v>
      </c>
      <c r="D32" s="362">
        <v>0</v>
      </c>
      <c r="E32" s="364">
        <v>0</v>
      </c>
      <c r="F32" s="364">
        <v>0</v>
      </c>
      <c r="G32" s="364">
        <v>0</v>
      </c>
      <c r="H32" s="364">
        <v>0</v>
      </c>
      <c r="I32" s="627">
        <v>0</v>
      </c>
      <c r="J32" s="215">
        <v>0</v>
      </c>
      <c r="K32" s="21">
        <v>0</v>
      </c>
      <c r="L32" s="21">
        <v>0</v>
      </c>
      <c r="M32" s="21">
        <v>0</v>
      </c>
      <c r="N32" s="616">
        <f>SUM(J32:M32)</f>
        <v>0</v>
      </c>
      <c r="O32" s="21"/>
      <c r="P32" s="215">
        <v>0</v>
      </c>
      <c r="Q32" s="21">
        <v>0</v>
      </c>
      <c r="R32" s="21">
        <v>0</v>
      </c>
      <c r="S32" s="21">
        <v>0</v>
      </c>
      <c r="T32" s="21">
        <v>0</v>
      </c>
      <c r="U32" s="634">
        <v>0</v>
      </c>
      <c r="V32" s="277">
        <v>0</v>
      </c>
      <c r="W32" s="635">
        <v>0</v>
      </c>
      <c r="X32" s="277">
        <v>0</v>
      </c>
      <c r="Y32" s="277">
        <v>0</v>
      </c>
      <c r="Z32" s="277">
        <v>0</v>
      </c>
      <c r="AA32" s="635">
        <v>0</v>
      </c>
      <c r="AB32" s="21">
        <v>0</v>
      </c>
      <c r="AC32" s="21">
        <v>0</v>
      </c>
      <c r="AD32" s="21">
        <v>0</v>
      </c>
      <c r="AE32" s="21">
        <v>0</v>
      </c>
      <c r="AF32" s="21">
        <v>0</v>
      </c>
      <c r="AG32" s="21">
        <v>0</v>
      </c>
      <c r="AH32" s="21">
        <v>0</v>
      </c>
      <c r="AI32" s="616">
        <f>+P32+Q32+R32+S32+T32+W32+AA32+AB32+AC32+AD32+AE32+AF32+AG32+AH32</f>
        <v>0</v>
      </c>
      <c r="AK32" s="616">
        <v>0</v>
      </c>
      <c r="AM32" s="616">
        <f>+N32+AI32+AK32</f>
        <v>0</v>
      </c>
    </row>
    <row r="33" spans="1:52" x14ac:dyDescent="0.25">
      <c r="A33" s="22" t="s">
        <v>435</v>
      </c>
      <c r="B33" s="23" t="s">
        <v>436</v>
      </c>
      <c r="C33" s="361">
        <v>0</v>
      </c>
      <c r="D33" s="362">
        <v>0</v>
      </c>
      <c r="E33" s="364">
        <v>0</v>
      </c>
      <c r="F33" s="364">
        <v>0</v>
      </c>
      <c r="G33" s="364">
        <v>0</v>
      </c>
      <c r="H33" s="364">
        <v>0</v>
      </c>
      <c r="I33" s="627">
        <v>0</v>
      </c>
      <c r="J33" s="215">
        <v>0</v>
      </c>
      <c r="K33" s="21">
        <v>0</v>
      </c>
      <c r="L33" s="21">
        <v>0</v>
      </c>
      <c r="M33" s="21">
        <v>0</v>
      </c>
      <c r="N33" s="616">
        <f>SUM(J33:M33)</f>
        <v>0</v>
      </c>
      <c r="O33" s="21"/>
      <c r="P33" s="215">
        <v>0</v>
      </c>
      <c r="Q33" s="21">
        <v>0</v>
      </c>
      <c r="R33" s="21">
        <v>0</v>
      </c>
      <c r="S33" s="21">
        <v>0</v>
      </c>
      <c r="T33" s="21">
        <v>0</v>
      </c>
      <c r="U33" s="634">
        <v>0</v>
      </c>
      <c r="V33" s="277">
        <v>0</v>
      </c>
      <c r="W33" s="635">
        <v>0</v>
      </c>
      <c r="X33" s="277">
        <v>0</v>
      </c>
      <c r="Y33" s="277">
        <v>0</v>
      </c>
      <c r="Z33" s="277">
        <v>0</v>
      </c>
      <c r="AA33" s="635">
        <v>0</v>
      </c>
      <c r="AB33" s="21">
        <v>0</v>
      </c>
      <c r="AC33" s="21">
        <v>0</v>
      </c>
      <c r="AD33" s="21">
        <v>0</v>
      </c>
      <c r="AE33" s="21">
        <v>0</v>
      </c>
      <c r="AF33" s="21">
        <v>0</v>
      </c>
      <c r="AG33" s="21">
        <v>0</v>
      </c>
      <c r="AH33" s="21">
        <v>0</v>
      </c>
      <c r="AI33" s="616">
        <f>+P33+Q33+R33+S33+T33+W33+AA33+AB33+AC33+AD33+AE33+AF33+AG33+AH33</f>
        <v>0</v>
      </c>
      <c r="AK33" s="616">
        <v>0</v>
      </c>
      <c r="AM33" s="616">
        <f>+N33+AI33+AK33</f>
        <v>0</v>
      </c>
    </row>
    <row r="34" spans="1:52" x14ac:dyDescent="0.25">
      <c r="A34" s="22"/>
      <c r="B34" s="23"/>
      <c r="C34" s="361"/>
      <c r="D34" s="362"/>
      <c r="E34" s="364"/>
      <c r="F34" s="364"/>
      <c r="G34" s="364"/>
      <c r="H34" s="364"/>
      <c r="I34" s="627"/>
      <c r="N34" s="616"/>
      <c r="O34" s="21"/>
      <c r="P34" s="215"/>
      <c r="U34" s="634"/>
      <c r="W34" s="635"/>
      <c r="AA34" s="635"/>
      <c r="AI34" s="616"/>
      <c r="AK34" s="616"/>
      <c r="AM34" s="616"/>
    </row>
    <row r="35" spans="1:52" x14ac:dyDescent="0.25">
      <c r="A35" s="24" t="s">
        <v>437</v>
      </c>
      <c r="B35" s="25" t="s">
        <v>438</v>
      </c>
      <c r="C35" s="359">
        <f>SUM(D36:D40)</f>
        <v>0</v>
      </c>
      <c r="D35" s="360">
        <f t="shared" ref="D35:I35" si="16">SUM(D36:D40)</f>
        <v>0</v>
      </c>
      <c r="E35" s="360">
        <f t="shared" si="16"/>
        <v>0</v>
      </c>
      <c r="F35" s="360">
        <f t="shared" si="16"/>
        <v>0</v>
      </c>
      <c r="G35" s="360">
        <f t="shared" si="16"/>
        <v>0</v>
      </c>
      <c r="H35" s="360">
        <f t="shared" si="16"/>
        <v>0</v>
      </c>
      <c r="I35" s="390">
        <f t="shared" si="16"/>
        <v>0</v>
      </c>
      <c r="J35" s="216">
        <v>62772458.969999999</v>
      </c>
      <c r="K35" s="622">
        <f t="shared" ref="K35:N35" si="17">SUM(K36:K40)</f>
        <v>1981286.6775</v>
      </c>
      <c r="L35" s="622">
        <f t="shared" si="17"/>
        <v>0</v>
      </c>
      <c r="M35" s="622">
        <f t="shared" si="17"/>
        <v>0</v>
      </c>
      <c r="N35" s="623">
        <f t="shared" si="17"/>
        <v>64753745.647500001</v>
      </c>
      <c r="O35" s="21"/>
      <c r="P35" s="216">
        <v>2379853.0275000003</v>
      </c>
      <c r="Q35" s="622">
        <v>13864882.297499999</v>
      </c>
      <c r="R35" s="622">
        <v>0</v>
      </c>
      <c r="S35" s="622">
        <v>0</v>
      </c>
      <c r="T35" s="622">
        <v>0</v>
      </c>
      <c r="U35" s="624">
        <v>2850551.145</v>
      </c>
      <c r="V35" s="625">
        <v>0</v>
      </c>
      <c r="W35" s="626">
        <v>2850551.145</v>
      </c>
      <c r="X35" s="625">
        <v>2077308.0899999999</v>
      </c>
      <c r="Y35" s="625">
        <v>0</v>
      </c>
      <c r="Z35" s="625">
        <v>0</v>
      </c>
      <c r="AA35" s="626">
        <v>2077308.0899999999</v>
      </c>
      <c r="AB35" s="622">
        <v>0</v>
      </c>
      <c r="AC35" s="622">
        <v>0</v>
      </c>
      <c r="AD35" s="622">
        <v>0</v>
      </c>
      <c r="AE35" s="622">
        <v>1362596.3325</v>
      </c>
      <c r="AF35" s="622">
        <f>SUM(AF36:AF40)</f>
        <v>0</v>
      </c>
      <c r="AG35" s="622">
        <f t="shared" ref="AG35:AH35" si="18">SUM(AG36:AG40)</f>
        <v>0</v>
      </c>
      <c r="AH35" s="622">
        <f t="shared" si="18"/>
        <v>0</v>
      </c>
      <c r="AI35" s="623">
        <f>SUM(AI36:AI40)</f>
        <v>22535190.892499998</v>
      </c>
      <c r="AK35" s="623">
        <f>SUM(AK36:AK40)</f>
        <v>20639099.720000003</v>
      </c>
      <c r="AM35" s="623">
        <f>SUM(AM36:AM40)</f>
        <v>107928036.25999999</v>
      </c>
    </row>
    <row r="36" spans="1:52" x14ac:dyDescent="0.25">
      <c r="A36" s="22" t="s">
        <v>439</v>
      </c>
      <c r="B36" s="23" t="s">
        <v>440</v>
      </c>
      <c r="C36" s="361">
        <v>0</v>
      </c>
      <c r="D36" s="362">
        <v>0</v>
      </c>
      <c r="E36" s="364">
        <v>0</v>
      </c>
      <c r="F36" s="364">
        <v>0</v>
      </c>
      <c r="G36" s="364">
        <v>0</v>
      </c>
      <c r="H36" s="364">
        <v>0</v>
      </c>
      <c r="I36" s="627">
        <v>0</v>
      </c>
      <c r="J36" s="215">
        <v>59553358.509999998</v>
      </c>
      <c r="K36" s="215">
        <f>TRUNC((K13+K19-K24+K26+K27+K29))*9.25%</f>
        <v>1879682.2324999999</v>
      </c>
      <c r="L36" s="34">
        <f>((+$L$13+$L$19-$L$24+$L$26+$L$27+$L$29+$L$30))*9.25%</f>
        <v>0</v>
      </c>
      <c r="M36" s="34">
        <f>((+$M$13+$M$19-$M$24+$M$26+$M$27+$M$29+$M$30))*9.25%</f>
        <v>0</v>
      </c>
      <c r="N36" s="616">
        <f>SUM(J36:M36)</f>
        <v>61433040.7425</v>
      </c>
      <c r="O36" s="21"/>
      <c r="P36" s="215">
        <v>2257809.2825000002</v>
      </c>
      <c r="Q36" s="215">
        <v>13153862.692499999</v>
      </c>
      <c r="R36" s="34">
        <v>0</v>
      </c>
      <c r="S36" s="34">
        <v>0</v>
      </c>
      <c r="T36" s="34">
        <v>0</v>
      </c>
      <c r="U36" s="636">
        <v>2704369.0350000001</v>
      </c>
      <c r="V36" s="45">
        <v>0</v>
      </c>
      <c r="W36" s="635">
        <v>2704369.0350000001</v>
      </c>
      <c r="X36" s="256">
        <v>1970779.47</v>
      </c>
      <c r="Y36" s="45">
        <v>0</v>
      </c>
      <c r="Z36" s="45">
        <v>0</v>
      </c>
      <c r="AA36" s="635">
        <v>1970779.47</v>
      </c>
      <c r="AB36" s="21">
        <v>0</v>
      </c>
      <c r="AC36" s="21">
        <v>0</v>
      </c>
      <c r="AD36" s="21">
        <v>0</v>
      </c>
      <c r="AE36" s="215">
        <v>1292719.5974999999</v>
      </c>
      <c r="AF36" s="21">
        <v>0</v>
      </c>
      <c r="AG36" s="21">
        <v>0</v>
      </c>
      <c r="AH36" s="21">
        <v>0</v>
      </c>
      <c r="AI36" s="616">
        <f>+P36+Q36+R36+S36+T36+W36+AA36+AB36+AC36+AD36+AE36+AF36+AG36+AH36</f>
        <v>21379540.077499997</v>
      </c>
      <c r="AK36" s="105">
        <f>+'DETALLE PROG. III'!D117</f>
        <v>19580684.350000001</v>
      </c>
      <c r="AM36" s="616">
        <f>+N36+AI36+AK36</f>
        <v>102393265.16999999</v>
      </c>
    </row>
    <row r="37" spans="1:52" x14ac:dyDescent="0.25">
      <c r="A37" s="22" t="s">
        <v>441</v>
      </c>
      <c r="B37" s="23" t="s">
        <v>442</v>
      </c>
      <c r="C37" s="361">
        <v>0</v>
      </c>
      <c r="D37" s="362">
        <v>0</v>
      </c>
      <c r="E37" s="364">
        <v>0</v>
      </c>
      <c r="F37" s="364">
        <v>0</v>
      </c>
      <c r="G37" s="364">
        <v>0</v>
      </c>
      <c r="H37" s="364">
        <v>0</v>
      </c>
      <c r="I37" s="627">
        <v>0</v>
      </c>
      <c r="J37" s="215">
        <v>0</v>
      </c>
      <c r="K37" s="215">
        <v>0</v>
      </c>
      <c r="L37" s="21">
        <v>0</v>
      </c>
      <c r="M37" s="21">
        <v>0</v>
      </c>
      <c r="N37" s="616">
        <f>SUM(J37:M37)</f>
        <v>0</v>
      </c>
      <c r="O37" s="21"/>
      <c r="P37" s="215">
        <v>0</v>
      </c>
      <c r="Q37" s="215">
        <v>0</v>
      </c>
      <c r="R37" s="215">
        <v>0</v>
      </c>
      <c r="S37" s="215">
        <v>0</v>
      </c>
      <c r="T37" s="215">
        <v>0</v>
      </c>
      <c r="U37" s="636">
        <v>0</v>
      </c>
      <c r="V37" s="277">
        <v>0</v>
      </c>
      <c r="W37" s="635">
        <v>0</v>
      </c>
      <c r="X37" s="256">
        <v>0</v>
      </c>
      <c r="Y37" s="277">
        <v>0</v>
      </c>
      <c r="Z37" s="277">
        <v>0</v>
      </c>
      <c r="AA37" s="635">
        <v>0</v>
      </c>
      <c r="AB37" s="21">
        <v>0</v>
      </c>
      <c r="AC37" s="21">
        <v>0</v>
      </c>
      <c r="AD37" s="21">
        <v>0</v>
      </c>
      <c r="AE37" s="215">
        <v>0</v>
      </c>
      <c r="AF37" s="21">
        <v>0</v>
      </c>
      <c r="AG37" s="21">
        <v>0</v>
      </c>
      <c r="AH37" s="21">
        <v>0</v>
      </c>
      <c r="AI37" s="616">
        <f>+P37+Q37+R37+S37+T37+W37+AA37+AB37+AC37+AD37+AE37+AF37+AG37+AH37</f>
        <v>0</v>
      </c>
      <c r="AK37" s="616">
        <v>0</v>
      </c>
      <c r="AM37" s="616">
        <f>+N37+AI37+AK37</f>
        <v>0</v>
      </c>
    </row>
    <row r="38" spans="1:52" x14ac:dyDescent="0.25">
      <c r="A38" s="22" t="s">
        <v>443</v>
      </c>
      <c r="B38" s="23" t="s">
        <v>444</v>
      </c>
      <c r="C38" s="361">
        <v>0</v>
      </c>
      <c r="D38" s="362">
        <v>0</v>
      </c>
      <c r="E38" s="364">
        <v>0</v>
      </c>
      <c r="F38" s="364">
        <v>0</v>
      </c>
      <c r="G38" s="364">
        <v>0</v>
      </c>
      <c r="H38" s="364">
        <v>0</v>
      </c>
      <c r="I38" s="627">
        <v>0</v>
      </c>
      <c r="J38" s="215">
        <v>0</v>
      </c>
      <c r="K38" s="215">
        <v>0</v>
      </c>
      <c r="L38" s="21">
        <v>0</v>
      </c>
      <c r="M38" s="21">
        <v>0</v>
      </c>
      <c r="N38" s="616">
        <f>SUM(J38:M38)</f>
        <v>0</v>
      </c>
      <c r="O38" s="21"/>
      <c r="P38" s="215">
        <v>0</v>
      </c>
      <c r="Q38" s="215">
        <v>0</v>
      </c>
      <c r="R38" s="215">
        <v>0</v>
      </c>
      <c r="S38" s="215">
        <v>0</v>
      </c>
      <c r="T38" s="215">
        <v>0</v>
      </c>
      <c r="U38" s="636">
        <v>0</v>
      </c>
      <c r="V38" s="277">
        <v>0</v>
      </c>
      <c r="W38" s="635">
        <v>0</v>
      </c>
      <c r="X38" s="256">
        <v>0</v>
      </c>
      <c r="Y38" s="277">
        <v>0</v>
      </c>
      <c r="Z38" s="277">
        <v>0</v>
      </c>
      <c r="AA38" s="635">
        <v>0</v>
      </c>
      <c r="AB38" s="21">
        <v>0</v>
      </c>
      <c r="AC38" s="21">
        <v>0</v>
      </c>
      <c r="AD38" s="21">
        <v>0</v>
      </c>
      <c r="AE38" s="215">
        <v>0</v>
      </c>
      <c r="AF38" s="21">
        <v>0</v>
      </c>
      <c r="AG38" s="21">
        <v>0</v>
      </c>
      <c r="AH38" s="21">
        <v>0</v>
      </c>
      <c r="AI38" s="616">
        <f>+P38+Q38+R38+S38+T38+W38+AA38+AB38+AC38+AD38+AE38+AF38+AG38+AH38</f>
        <v>0</v>
      </c>
      <c r="AK38" s="616">
        <v>0</v>
      </c>
      <c r="AM38" s="616">
        <f>+N38+AI38+AK38</f>
        <v>0</v>
      </c>
    </row>
    <row r="39" spans="1:52" x14ac:dyDescent="0.25">
      <c r="A39" s="22" t="s">
        <v>445</v>
      </c>
      <c r="B39" s="23" t="s">
        <v>446</v>
      </c>
      <c r="C39" s="361">
        <v>0</v>
      </c>
      <c r="D39" s="362">
        <v>0</v>
      </c>
      <c r="E39" s="364">
        <v>0</v>
      </c>
      <c r="F39" s="364">
        <v>0</v>
      </c>
      <c r="G39" s="364">
        <v>0</v>
      </c>
      <c r="H39" s="364">
        <v>0</v>
      </c>
      <c r="I39" s="627">
        <v>0</v>
      </c>
      <c r="J39" s="215">
        <v>0</v>
      </c>
      <c r="K39" s="215">
        <v>0</v>
      </c>
      <c r="L39" s="21">
        <v>0</v>
      </c>
      <c r="M39" s="21">
        <v>0</v>
      </c>
      <c r="N39" s="616">
        <f>SUM(J39:M39)</f>
        <v>0</v>
      </c>
      <c r="O39" s="21"/>
      <c r="P39" s="215">
        <v>0</v>
      </c>
      <c r="Q39" s="215">
        <v>0</v>
      </c>
      <c r="R39" s="215">
        <v>0</v>
      </c>
      <c r="S39" s="215">
        <v>0</v>
      </c>
      <c r="T39" s="215">
        <v>0</v>
      </c>
      <c r="U39" s="636">
        <v>0</v>
      </c>
      <c r="V39" s="277">
        <v>0</v>
      </c>
      <c r="W39" s="635">
        <v>0</v>
      </c>
      <c r="X39" s="256">
        <v>0</v>
      </c>
      <c r="Y39" s="277">
        <v>0</v>
      </c>
      <c r="Z39" s="277">
        <v>0</v>
      </c>
      <c r="AA39" s="635">
        <v>0</v>
      </c>
      <c r="AB39" s="21">
        <v>0</v>
      </c>
      <c r="AC39" s="21">
        <v>0</v>
      </c>
      <c r="AD39" s="21">
        <v>0</v>
      </c>
      <c r="AE39" s="215">
        <v>0</v>
      </c>
      <c r="AF39" s="21">
        <v>0</v>
      </c>
      <c r="AG39" s="21">
        <v>0</v>
      </c>
      <c r="AH39" s="21">
        <v>0</v>
      </c>
      <c r="AI39" s="616">
        <f>+P39+Q39+R39+S39+T39+W39+AA39+AB39+AC39+AD39+AE39+AF39+AG39+AH39</f>
        <v>0</v>
      </c>
      <c r="AK39" s="616">
        <v>0</v>
      </c>
      <c r="AM39" s="616">
        <f>+N39+AI39+AK39</f>
        <v>0</v>
      </c>
    </row>
    <row r="40" spans="1:52" x14ac:dyDescent="0.25">
      <c r="A40" s="22" t="s">
        <v>447</v>
      </c>
      <c r="B40" s="23" t="s">
        <v>448</v>
      </c>
      <c r="C40" s="361">
        <v>0</v>
      </c>
      <c r="D40" s="362">
        <v>0</v>
      </c>
      <c r="E40" s="364">
        <v>0</v>
      </c>
      <c r="F40" s="364">
        <v>0</v>
      </c>
      <c r="G40" s="364">
        <v>0</v>
      </c>
      <c r="H40" s="364">
        <v>0</v>
      </c>
      <c r="I40" s="627">
        <v>0</v>
      </c>
      <c r="J40" s="215">
        <v>3219100.46</v>
      </c>
      <c r="K40" s="215">
        <f>TRUNC((K13+K19-K24+K26+K27+K29))*0.5%</f>
        <v>101604.44500000001</v>
      </c>
      <c r="L40" s="34">
        <f>((+$L$13+$L$19-$L$24+$L$26+$L$27+$L$29+$L$30))*0.5%</f>
        <v>0</v>
      </c>
      <c r="M40" s="34">
        <f>((+$M$13+$M$19-$M$24+$M$26+$M$27+$M$29+$M$30))*0.5%</f>
        <v>0</v>
      </c>
      <c r="N40" s="616">
        <f>SUM(J40:M40)</f>
        <v>3320704.9049999998</v>
      </c>
      <c r="O40" s="21"/>
      <c r="P40" s="215">
        <v>122043.745</v>
      </c>
      <c r="Q40" s="215">
        <v>711019.60499999998</v>
      </c>
      <c r="R40" s="34">
        <v>0</v>
      </c>
      <c r="S40" s="34">
        <v>0</v>
      </c>
      <c r="T40" s="34">
        <v>0</v>
      </c>
      <c r="U40" s="636">
        <v>146182.11000000002</v>
      </c>
      <c r="V40" s="45">
        <v>0</v>
      </c>
      <c r="W40" s="635">
        <v>146182.11000000002</v>
      </c>
      <c r="X40" s="256">
        <v>106528.62</v>
      </c>
      <c r="Y40" s="45">
        <v>0</v>
      </c>
      <c r="Z40" s="45">
        <v>0</v>
      </c>
      <c r="AA40" s="635">
        <v>106528.62</v>
      </c>
      <c r="AB40" s="21">
        <v>0</v>
      </c>
      <c r="AC40" s="21">
        <v>0</v>
      </c>
      <c r="AD40" s="21">
        <v>0</v>
      </c>
      <c r="AE40" s="215">
        <v>69876.735000000001</v>
      </c>
      <c r="AF40" s="21">
        <v>0</v>
      </c>
      <c r="AG40" s="21">
        <v>0</v>
      </c>
      <c r="AH40" s="21">
        <v>0</v>
      </c>
      <c r="AI40" s="616">
        <f>+P40+Q40+R40+S40+T40+W40+AA40+AB40+AC40+AD40+AE40+AF40+AG40+AH40</f>
        <v>1155650.8150000002</v>
      </c>
      <c r="AK40" s="105">
        <f>+'DETALLE PROG. III'!D118</f>
        <v>1058415.3700000001</v>
      </c>
      <c r="AM40" s="616">
        <f>+N40+AI40+AK40</f>
        <v>5534771.0899999999</v>
      </c>
    </row>
    <row r="41" spans="1:52" x14ac:dyDescent="0.25">
      <c r="A41" s="24" t="s">
        <v>449</v>
      </c>
      <c r="B41" s="25" t="s">
        <v>450</v>
      </c>
      <c r="C41" s="359">
        <f>SUM(D42:D46)</f>
        <v>0</v>
      </c>
      <c r="D41" s="360">
        <f t="shared" ref="D41:I41" si="19">SUM(D42:D46)</f>
        <v>0</v>
      </c>
      <c r="E41" s="360">
        <f t="shared" si="19"/>
        <v>0</v>
      </c>
      <c r="F41" s="360">
        <f t="shared" si="19"/>
        <v>0</v>
      </c>
      <c r="G41" s="360">
        <f t="shared" si="19"/>
        <v>0</v>
      </c>
      <c r="H41" s="360">
        <f t="shared" si="19"/>
        <v>0</v>
      </c>
      <c r="I41" s="390">
        <f t="shared" si="19"/>
        <v>0</v>
      </c>
      <c r="J41" s="216">
        <v>62772458.969999999</v>
      </c>
      <c r="K41" s="622">
        <f t="shared" ref="K41:N41" si="20">SUM(K42:K46)</f>
        <v>1981286.6774999998</v>
      </c>
      <c r="L41" s="622">
        <f t="shared" si="20"/>
        <v>0</v>
      </c>
      <c r="M41" s="622">
        <f t="shared" si="20"/>
        <v>0</v>
      </c>
      <c r="N41" s="623">
        <f t="shared" si="20"/>
        <v>64753745.647499993</v>
      </c>
      <c r="O41" s="21"/>
      <c r="P41" s="216">
        <v>2379853.0274999999</v>
      </c>
      <c r="Q41" s="622">
        <v>13864882.297499999</v>
      </c>
      <c r="R41" s="622">
        <v>0</v>
      </c>
      <c r="S41" s="622">
        <v>0</v>
      </c>
      <c r="T41" s="622">
        <v>0</v>
      </c>
      <c r="U41" s="637">
        <v>2850551.145</v>
      </c>
      <c r="V41" s="625">
        <v>0</v>
      </c>
      <c r="W41" s="626">
        <v>2850551.145</v>
      </c>
      <c r="X41" s="257">
        <v>2077308.0899999999</v>
      </c>
      <c r="Y41" s="625">
        <v>0</v>
      </c>
      <c r="Z41" s="625">
        <v>0</v>
      </c>
      <c r="AA41" s="626">
        <v>2077308.0899999999</v>
      </c>
      <c r="AB41" s="622">
        <v>0</v>
      </c>
      <c r="AC41" s="622">
        <v>0</v>
      </c>
      <c r="AD41" s="622">
        <v>0</v>
      </c>
      <c r="AE41" s="622">
        <v>1362596.3325</v>
      </c>
      <c r="AF41" s="622">
        <f>SUM(AF42:AF46)</f>
        <v>0</v>
      </c>
      <c r="AG41" s="622">
        <f t="shared" ref="AG41:AH41" si="21">SUM(AG42:AG46)</f>
        <v>0</v>
      </c>
      <c r="AH41" s="622">
        <f t="shared" si="21"/>
        <v>0</v>
      </c>
      <c r="AI41" s="623">
        <f>SUM(AI42:AI46)</f>
        <v>22535190.892499998</v>
      </c>
      <c r="AK41" s="623">
        <f>SUM(AK42:AK46)</f>
        <v>20639099.719999999</v>
      </c>
      <c r="AM41" s="623">
        <f>SUM(AM42:AM46)</f>
        <v>107928036.25999999</v>
      </c>
    </row>
    <row r="42" spans="1:52" x14ac:dyDescent="0.25">
      <c r="A42" s="22" t="s">
        <v>451</v>
      </c>
      <c r="B42" s="23" t="s">
        <v>1706</v>
      </c>
      <c r="C42" s="361">
        <v>0</v>
      </c>
      <c r="D42" s="362">
        <v>0</v>
      </c>
      <c r="E42" s="364">
        <v>0</v>
      </c>
      <c r="F42" s="364">
        <v>0</v>
      </c>
      <c r="G42" s="364">
        <v>0</v>
      </c>
      <c r="H42" s="364">
        <v>0</v>
      </c>
      <c r="I42" s="627">
        <v>0</v>
      </c>
      <c r="J42" s="215">
        <v>33800554.829999998</v>
      </c>
      <c r="K42" s="215">
        <f>TRUNC(($K$13+$K$19-$K$24+$K$26+$K$27+$K$29))*5.25%</f>
        <v>1066846.6724999999</v>
      </c>
      <c r="L42" s="34">
        <f>((+$L$13+$L$19-$L$24+$L$26+$L$27+$L$29+$L$30))*5.25%</f>
        <v>0</v>
      </c>
      <c r="M42" s="34">
        <f>((+$M$13+$M$19-$M$24+$M$26+$M$27+$M$29+$M$30))*5.25%</f>
        <v>0</v>
      </c>
      <c r="N42" s="616">
        <f>SUM(J42:M42)</f>
        <v>34867401.502499998</v>
      </c>
      <c r="O42" s="21"/>
      <c r="P42" s="215">
        <v>1281459.3225</v>
      </c>
      <c r="Q42" s="215">
        <v>7465705.8525</v>
      </c>
      <c r="R42" s="34">
        <v>0</v>
      </c>
      <c r="S42" s="34">
        <v>0</v>
      </c>
      <c r="T42" s="34">
        <v>0</v>
      </c>
      <c r="U42" s="636">
        <v>1534912.155</v>
      </c>
      <c r="V42" s="45">
        <v>0</v>
      </c>
      <c r="W42" s="635">
        <v>1534912.155</v>
      </c>
      <c r="X42" s="256">
        <v>1118550.51</v>
      </c>
      <c r="Y42" s="277">
        <v>0</v>
      </c>
      <c r="Z42" s="277">
        <v>0</v>
      </c>
      <c r="AA42" s="635">
        <v>1118550.51</v>
      </c>
      <c r="AB42" s="21">
        <v>0</v>
      </c>
      <c r="AC42" s="21">
        <v>0</v>
      </c>
      <c r="AD42" s="21">
        <v>0</v>
      </c>
      <c r="AE42" s="215">
        <v>733705.71750000003</v>
      </c>
      <c r="AF42" s="21">
        <v>0</v>
      </c>
      <c r="AG42" s="21">
        <v>0</v>
      </c>
      <c r="AH42" s="21">
        <v>0</v>
      </c>
      <c r="AI42" s="616">
        <f>+P42+Q42+R42+S42+T42+W42+AA42+AB42+AC42+AD42+AE42+AF42+AG42+AH42</f>
        <v>12134333.557499999</v>
      </c>
      <c r="AK42" s="105">
        <f>+'DETALLE PROG. III'!D120</f>
        <v>11113361.390000001</v>
      </c>
      <c r="AM42" s="616">
        <f>+N42+AI42+AK42</f>
        <v>58115096.449999996</v>
      </c>
    </row>
    <row r="43" spans="1:52" x14ac:dyDescent="0.25">
      <c r="A43" s="22" t="s">
        <v>453</v>
      </c>
      <c r="B43" s="23" t="s">
        <v>454</v>
      </c>
      <c r="C43" s="361">
        <v>0</v>
      </c>
      <c r="D43" s="362">
        <v>0</v>
      </c>
      <c r="E43" s="364">
        <v>0</v>
      </c>
      <c r="F43" s="364">
        <v>0</v>
      </c>
      <c r="G43" s="364">
        <v>0</v>
      </c>
      <c r="H43" s="364">
        <v>0</v>
      </c>
      <c r="I43" s="627">
        <v>0</v>
      </c>
      <c r="J43" s="215">
        <v>19314602.759999998</v>
      </c>
      <c r="K43" s="215">
        <f>TRUNC(($K$13+$K$19-$K$24+$K$26+$K$27+$K$29))*3%</f>
        <v>609626.66999999993</v>
      </c>
      <c r="L43" s="34">
        <f>((+$L$13+$L$19-$L$24+$L$26+$L$27+$L$29+$L$30))*1.5%</f>
        <v>0</v>
      </c>
      <c r="M43" s="34">
        <f>((+$M$13+$M$19-$M$24+$M$26+$M$27+$M$29+$M$30))*1.5%</f>
        <v>0</v>
      </c>
      <c r="N43" s="616">
        <f>SUM(J43:M43)</f>
        <v>19924229.43</v>
      </c>
      <c r="O43" s="21"/>
      <c r="P43" s="215">
        <v>732262.47</v>
      </c>
      <c r="Q43" s="215">
        <v>4266117.63</v>
      </c>
      <c r="R43" s="34">
        <v>0</v>
      </c>
      <c r="S43" s="34">
        <v>0</v>
      </c>
      <c r="T43" s="34">
        <v>0</v>
      </c>
      <c r="U43" s="636">
        <v>877092.65999999992</v>
      </c>
      <c r="V43" s="45">
        <v>0</v>
      </c>
      <c r="W43" s="635">
        <v>877092.65999999992</v>
      </c>
      <c r="X43" s="256">
        <v>639171.72</v>
      </c>
      <c r="Y43" s="277">
        <v>0</v>
      </c>
      <c r="Z43" s="277">
        <v>0</v>
      </c>
      <c r="AA43" s="635">
        <v>639171.72</v>
      </c>
      <c r="AB43" s="21">
        <v>0</v>
      </c>
      <c r="AC43" s="21">
        <v>0</v>
      </c>
      <c r="AD43" s="21">
        <v>0</v>
      </c>
      <c r="AE43" s="215">
        <v>419260.41</v>
      </c>
      <c r="AF43" s="21">
        <v>0</v>
      </c>
      <c r="AG43" s="21">
        <v>0</v>
      </c>
      <c r="AH43" s="21">
        <v>0</v>
      </c>
      <c r="AI43" s="616">
        <f>+P43+Q43+R43+S43+T43+W43+AA43+AB43+AC43+AD43+AE43+AF43+AG43+AH43</f>
        <v>6933904.8899999997</v>
      </c>
      <c r="AK43" s="105">
        <f>+'DETALLE PROG. III'!D121</f>
        <v>6350492.2199999997</v>
      </c>
      <c r="AM43" s="616">
        <f>+N43+AI43+AK43</f>
        <v>33208626.539999999</v>
      </c>
    </row>
    <row r="44" spans="1:52" s="352" customFormat="1" x14ac:dyDescent="0.25">
      <c r="A44" s="346" t="s">
        <v>455</v>
      </c>
      <c r="B44" s="347" t="s">
        <v>456</v>
      </c>
      <c r="C44" s="361">
        <v>0</v>
      </c>
      <c r="D44" s="362">
        <v>0</v>
      </c>
      <c r="E44" s="364">
        <v>0</v>
      </c>
      <c r="F44" s="364">
        <v>0</v>
      </c>
      <c r="G44" s="364">
        <v>0</v>
      </c>
      <c r="H44" s="364">
        <v>0</v>
      </c>
      <c r="I44" s="627">
        <v>0</v>
      </c>
      <c r="J44" s="215">
        <v>9657301.379999999</v>
      </c>
      <c r="K44" s="215">
        <f>TRUNC(($K$13+$K$19-$K$24+$K$26+$K$27+$K$29))*1.5%</f>
        <v>304813.33499999996</v>
      </c>
      <c r="L44" s="353">
        <f>((+$L$13+$L$19-$L$24+$L$26+$L$27+$L$29+$L$30))*1.5%</f>
        <v>0</v>
      </c>
      <c r="M44" s="353">
        <f>((+$M$13+$M$19-$M$24+$M$26+$M$27+$M$29+$M$30))*1.5%</f>
        <v>0</v>
      </c>
      <c r="N44" s="349">
        <f>SUM(J44:M44)</f>
        <v>9962114.7149999999</v>
      </c>
      <c r="O44" s="348"/>
      <c r="P44" s="215">
        <v>366131.23499999999</v>
      </c>
      <c r="Q44" s="215">
        <v>2133058.8149999999</v>
      </c>
      <c r="R44" s="353">
        <v>0</v>
      </c>
      <c r="S44" s="353">
        <v>0</v>
      </c>
      <c r="T44" s="353">
        <v>0</v>
      </c>
      <c r="U44" s="636">
        <v>438546.32999999996</v>
      </c>
      <c r="V44" s="353">
        <v>0</v>
      </c>
      <c r="W44" s="635">
        <v>438546.32999999996</v>
      </c>
      <c r="X44" s="256">
        <v>319585.86</v>
      </c>
      <c r="Y44" s="277">
        <v>0</v>
      </c>
      <c r="Z44" s="277">
        <v>0</v>
      </c>
      <c r="AA44" s="635">
        <v>319585.86</v>
      </c>
      <c r="AB44" s="21">
        <v>0</v>
      </c>
      <c r="AC44" s="21">
        <v>0</v>
      </c>
      <c r="AD44" s="21">
        <v>0</v>
      </c>
      <c r="AE44" s="215">
        <v>209630.20499999999</v>
      </c>
      <c r="AF44" s="21">
        <v>0</v>
      </c>
      <c r="AG44" s="21">
        <v>0</v>
      </c>
      <c r="AH44" s="21">
        <v>0</v>
      </c>
      <c r="AI44" s="349">
        <f>+P44+Q44+R44+S44+T44+W44+AA44+AB44+AC44+AD44+AE44+AF44+AG44+AH44</f>
        <v>3466952.4449999998</v>
      </c>
      <c r="AJ44" s="348"/>
      <c r="AK44" s="354">
        <f>+'DETALLE PROG. III'!D122</f>
        <v>3175246.11</v>
      </c>
      <c r="AL44" s="348"/>
      <c r="AM44" s="349">
        <f>+N44+AI44+AK44</f>
        <v>16604313.27</v>
      </c>
      <c r="AN44" s="215"/>
      <c r="AO44" s="351"/>
      <c r="AP44" s="351"/>
      <c r="AQ44" s="351"/>
      <c r="AR44" s="351"/>
      <c r="AS44" s="351"/>
      <c r="AT44" s="351"/>
      <c r="AU44" s="351"/>
      <c r="AV44" s="351"/>
      <c r="AW44" s="351"/>
      <c r="AX44" s="351"/>
      <c r="AY44" s="351"/>
      <c r="AZ44" s="351"/>
    </row>
    <row r="45" spans="1:52" x14ac:dyDescent="0.25">
      <c r="A45" s="22" t="s">
        <v>457</v>
      </c>
      <c r="B45" s="23" t="s">
        <v>458</v>
      </c>
      <c r="C45" s="361">
        <v>0</v>
      </c>
      <c r="D45" s="362">
        <v>0</v>
      </c>
      <c r="E45" s="364">
        <v>0</v>
      </c>
      <c r="F45" s="364">
        <v>0</v>
      </c>
      <c r="G45" s="364">
        <v>0</v>
      </c>
      <c r="H45" s="364">
        <v>0</v>
      </c>
      <c r="I45" s="627">
        <v>0</v>
      </c>
      <c r="J45" s="215">
        <v>0</v>
      </c>
      <c r="K45" s="215">
        <v>0</v>
      </c>
      <c r="L45" s="21">
        <v>0</v>
      </c>
      <c r="M45" s="21">
        <v>0</v>
      </c>
      <c r="N45" s="616">
        <f>SUM(J45:M45)</f>
        <v>0</v>
      </c>
      <c r="O45" s="21"/>
      <c r="P45" s="21">
        <v>0</v>
      </c>
      <c r="Q45" s="21">
        <v>0</v>
      </c>
      <c r="R45" s="21">
        <v>0</v>
      </c>
      <c r="S45" s="21">
        <v>0</v>
      </c>
      <c r="T45" s="21">
        <v>0</v>
      </c>
      <c r="U45" s="634">
        <v>0</v>
      </c>
      <c r="V45" s="277">
        <v>0</v>
      </c>
      <c r="W45" s="635">
        <v>0</v>
      </c>
      <c r="X45" s="277">
        <v>0</v>
      </c>
      <c r="Y45" s="277">
        <v>0</v>
      </c>
      <c r="Z45" s="277">
        <v>0</v>
      </c>
      <c r="AA45" s="635">
        <v>0</v>
      </c>
      <c r="AB45" s="21">
        <v>0</v>
      </c>
      <c r="AC45" s="21">
        <v>0</v>
      </c>
      <c r="AD45" s="21">
        <v>0</v>
      </c>
      <c r="AE45" s="21">
        <v>0</v>
      </c>
      <c r="AF45" s="21">
        <v>0</v>
      </c>
      <c r="AG45" s="21">
        <v>0</v>
      </c>
      <c r="AH45" s="21">
        <v>0</v>
      </c>
      <c r="AI45" s="616">
        <f>+P45+Q45+R45+S45+T45+W45+AA45+AB45+AC45+AD45+AE45+AF45+AG45+AH45</f>
        <v>0</v>
      </c>
      <c r="AK45" s="616">
        <v>0</v>
      </c>
      <c r="AM45" s="616">
        <f>+N45+AI45+AK45</f>
        <v>0</v>
      </c>
    </row>
    <row r="46" spans="1:52" x14ac:dyDescent="0.25">
      <c r="A46" s="22" t="s">
        <v>459</v>
      </c>
      <c r="B46" s="23" t="s">
        <v>460</v>
      </c>
      <c r="C46" s="361">
        <v>0</v>
      </c>
      <c r="D46" s="362">
        <v>0</v>
      </c>
      <c r="E46" s="364">
        <v>0</v>
      </c>
      <c r="F46" s="364">
        <v>0</v>
      </c>
      <c r="G46" s="364">
        <v>0</v>
      </c>
      <c r="H46" s="364">
        <v>0</v>
      </c>
      <c r="I46" s="627">
        <v>0</v>
      </c>
      <c r="J46" s="215">
        <v>0</v>
      </c>
      <c r="K46" s="215">
        <v>0</v>
      </c>
      <c r="L46" s="21">
        <v>0</v>
      </c>
      <c r="M46" s="21">
        <v>0</v>
      </c>
      <c r="N46" s="616">
        <f>SUM(J46:M46)</f>
        <v>0</v>
      </c>
      <c r="O46" s="21"/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634">
        <v>0</v>
      </c>
      <c r="V46" s="277">
        <v>0</v>
      </c>
      <c r="W46" s="635">
        <v>0</v>
      </c>
      <c r="X46" s="277">
        <v>0</v>
      </c>
      <c r="Y46" s="277">
        <v>0</v>
      </c>
      <c r="Z46" s="277">
        <v>0</v>
      </c>
      <c r="AA46" s="635">
        <v>0</v>
      </c>
      <c r="AB46" s="21">
        <v>0</v>
      </c>
      <c r="AC46" s="21">
        <v>0</v>
      </c>
      <c r="AD46" s="21">
        <v>0</v>
      </c>
      <c r="AE46" s="21">
        <v>0</v>
      </c>
      <c r="AF46" s="21">
        <v>0</v>
      </c>
      <c r="AG46" s="21">
        <v>0</v>
      </c>
      <c r="AH46" s="21">
        <v>0</v>
      </c>
      <c r="AI46" s="616">
        <f>+P46+Q46+R46+S46+T46+W46+AA46+AB46+AC46+AD46+AE46+AF46+AG46+AH46</f>
        <v>0</v>
      </c>
      <c r="AK46" s="616">
        <v>0</v>
      </c>
      <c r="AM46" s="616">
        <f>+N46+AI46+AK46</f>
        <v>0</v>
      </c>
    </row>
    <row r="47" spans="1:52" x14ac:dyDescent="0.25">
      <c r="A47" s="22"/>
      <c r="B47" s="23"/>
      <c r="C47" s="362">
        <f t="shared" ref="C47:I47" si="22">+C48+C112+C250</f>
        <v>1402000</v>
      </c>
      <c r="D47" s="638">
        <f t="shared" si="22"/>
        <v>148446838</v>
      </c>
      <c r="E47" s="362">
        <f t="shared" si="22"/>
        <v>6520000</v>
      </c>
      <c r="F47" s="362">
        <f t="shared" si="22"/>
        <v>6627600</v>
      </c>
      <c r="G47" s="638">
        <f t="shared" si="22"/>
        <v>11025000</v>
      </c>
      <c r="H47" s="362">
        <f t="shared" si="22"/>
        <v>1903900</v>
      </c>
      <c r="I47" s="362">
        <f t="shared" si="22"/>
        <v>5149000</v>
      </c>
      <c r="K47" s="215"/>
      <c r="N47" s="616"/>
      <c r="O47" s="21"/>
      <c r="P47" s="362"/>
      <c r="Q47" s="362"/>
      <c r="R47" s="362"/>
      <c r="S47" s="362"/>
      <c r="T47" s="362"/>
      <c r="U47" s="361"/>
      <c r="V47" s="362"/>
      <c r="W47" s="386"/>
      <c r="X47" s="362"/>
      <c r="Y47" s="362"/>
      <c r="Z47" s="362"/>
      <c r="AA47" s="362"/>
      <c r="AB47" s="362"/>
      <c r="AC47" s="362"/>
      <c r="AD47" s="362"/>
      <c r="AE47" s="362"/>
      <c r="AF47" s="362"/>
      <c r="AG47" s="362"/>
      <c r="AH47" s="362"/>
      <c r="AI47" s="709"/>
      <c r="AJ47" s="362"/>
      <c r="AK47" s="709"/>
      <c r="AL47" s="362"/>
      <c r="AM47" s="362"/>
    </row>
    <row r="48" spans="1:52" x14ac:dyDescent="0.25">
      <c r="A48" s="24">
        <v>1</v>
      </c>
      <c r="B48" s="25" t="s">
        <v>461</v>
      </c>
      <c r="C48" s="624">
        <f t="shared" ref="C48:J48" si="23">+C50+C56+C62+C70+C79+C84+C90+C94+C104+C218</f>
        <v>250000</v>
      </c>
      <c r="D48" s="625">
        <f t="shared" si="23"/>
        <v>111296838</v>
      </c>
      <c r="E48" s="625">
        <f t="shared" si="23"/>
        <v>1100000</v>
      </c>
      <c r="F48" s="625">
        <f t="shared" si="23"/>
        <v>2041400</v>
      </c>
      <c r="G48" s="625">
        <f t="shared" si="23"/>
        <v>500000</v>
      </c>
      <c r="H48" s="625">
        <f t="shared" si="23"/>
        <v>397500</v>
      </c>
      <c r="I48" s="639">
        <f t="shared" si="23"/>
        <v>1012500</v>
      </c>
      <c r="J48" s="216">
        <f t="shared" si="23"/>
        <v>129471928.96000001</v>
      </c>
      <c r="K48" s="640">
        <f>+K50+K56+K62+K70+K79+K84+K90+K94+K104+K222</f>
        <v>4534688.03</v>
      </c>
      <c r="L48" s="622">
        <f>+L50+L56+L62+L70+L79+L84+L90+L94+L104+L218</f>
        <v>0</v>
      </c>
      <c r="M48" s="622">
        <f>+M50+M56+M62+M70+M79+M84+M90+M94+M104+M218</f>
        <v>0</v>
      </c>
      <c r="N48" s="623">
        <f>+N50+N56+N62+N70+N79+N84+N90+N94+N104+N218</f>
        <v>134006616.99000001</v>
      </c>
      <c r="O48" s="21"/>
      <c r="P48" s="622">
        <f t="shared" ref="P48:AI48" si="24">+P50+P56+P62+P70+P79+P84+P90+P94+P104+P218</f>
        <v>788174.98</v>
      </c>
      <c r="Q48" s="622">
        <f t="shared" si="24"/>
        <v>84424900.980000004</v>
      </c>
      <c r="R48" s="622">
        <f t="shared" si="24"/>
        <v>924128</v>
      </c>
      <c r="S48" s="622">
        <f t="shared" si="24"/>
        <v>6180000</v>
      </c>
      <c r="T48" s="622">
        <f t="shared" si="24"/>
        <v>2400000</v>
      </c>
      <c r="U48" s="624">
        <f t="shared" si="24"/>
        <v>18250928.440000001</v>
      </c>
      <c r="V48" s="625">
        <f t="shared" si="24"/>
        <v>15165242.02</v>
      </c>
      <c r="W48" s="626">
        <f t="shared" si="24"/>
        <v>33416170.460000001</v>
      </c>
      <c r="X48" s="625">
        <f t="shared" si="24"/>
        <v>1611114.48</v>
      </c>
      <c r="Y48" s="625">
        <f t="shared" si="24"/>
        <v>2000000</v>
      </c>
      <c r="Z48" s="625">
        <f t="shared" si="24"/>
        <v>12720000</v>
      </c>
      <c r="AA48" s="626">
        <f t="shared" si="24"/>
        <v>16331114.48</v>
      </c>
      <c r="AB48" s="622">
        <f t="shared" si="24"/>
        <v>535000</v>
      </c>
      <c r="AC48" s="622">
        <f t="shared" si="24"/>
        <v>94000000</v>
      </c>
      <c r="AD48" s="622">
        <f t="shared" si="24"/>
        <v>0</v>
      </c>
      <c r="AE48" s="622">
        <f t="shared" si="24"/>
        <v>4663032.9399999995</v>
      </c>
      <c r="AF48" s="622">
        <f t="shared" si="24"/>
        <v>0</v>
      </c>
      <c r="AG48" s="622">
        <f t="shared" si="24"/>
        <v>2000000</v>
      </c>
      <c r="AH48" s="622">
        <f t="shared" si="24"/>
        <v>0</v>
      </c>
      <c r="AI48" s="623">
        <f t="shared" si="24"/>
        <v>245662521.84</v>
      </c>
      <c r="AK48" s="623">
        <f>+AK50+AK56+AK62+AK70+AK79+AK84+AK90+AK94+AK104+AK218</f>
        <v>371862654.04001796</v>
      </c>
      <c r="AM48" s="623">
        <f>+AM50+AM56+AM62+AM70+AM79+AM84+AM90+AM94+AM104+AM218</f>
        <v>751531792.87001801</v>
      </c>
    </row>
    <row r="49" spans="1:39" x14ac:dyDescent="0.25">
      <c r="A49" s="24"/>
      <c r="B49" s="26"/>
      <c r="C49" s="373"/>
      <c r="D49" s="374"/>
      <c r="E49" s="364"/>
      <c r="F49" s="364"/>
      <c r="G49" s="364"/>
      <c r="H49" s="364"/>
      <c r="I49" s="627"/>
      <c r="K49" s="372"/>
      <c r="N49" s="616"/>
      <c r="O49" s="21"/>
      <c r="U49" s="634"/>
      <c r="W49" s="635"/>
      <c r="AA49" s="635"/>
      <c r="AI49" s="616"/>
      <c r="AK49" s="616"/>
      <c r="AM49" s="616"/>
    </row>
    <row r="50" spans="1:39" x14ac:dyDescent="0.25">
      <c r="A50" s="24" t="s">
        <v>462</v>
      </c>
      <c r="B50" s="25" t="s">
        <v>463</v>
      </c>
      <c r="C50" s="624">
        <f>SUM(C51:C55)</f>
        <v>0</v>
      </c>
      <c r="D50" s="625">
        <f t="shared" ref="D50:I50" si="25">SUM(D51:D55)</f>
        <v>150000</v>
      </c>
      <c r="E50" s="625">
        <f t="shared" si="25"/>
        <v>0</v>
      </c>
      <c r="F50" s="625">
        <f t="shared" si="25"/>
        <v>0</v>
      </c>
      <c r="G50" s="625">
        <f t="shared" si="25"/>
        <v>0</v>
      </c>
      <c r="H50" s="625">
        <f t="shared" si="25"/>
        <v>0</v>
      </c>
      <c r="I50" s="639">
        <f t="shared" si="25"/>
        <v>0</v>
      </c>
      <c r="J50" s="622">
        <f>SUM(J51:J55)</f>
        <v>150000</v>
      </c>
      <c r="K50" s="640">
        <f>SUM(K51:K55)</f>
        <v>0</v>
      </c>
      <c r="L50" s="622">
        <f>SUM(L51:L55)</f>
        <v>0</v>
      </c>
      <c r="M50" s="622">
        <f>SUM(M51:M55)</f>
        <v>0</v>
      </c>
      <c r="N50" s="623">
        <f>SUM(N51:N55)</f>
        <v>150000</v>
      </c>
      <c r="O50" s="21"/>
      <c r="P50" s="622">
        <f t="shared" ref="P50:AH50" si="26">SUM(P51:P55)</f>
        <v>0</v>
      </c>
      <c r="Q50" s="622">
        <f t="shared" si="26"/>
        <v>0</v>
      </c>
      <c r="R50" s="622">
        <f t="shared" si="26"/>
        <v>0</v>
      </c>
      <c r="S50" s="622">
        <f>SUM(S51:S55)</f>
        <v>0</v>
      </c>
      <c r="T50" s="622">
        <f t="shared" si="26"/>
        <v>0</v>
      </c>
      <c r="U50" s="624">
        <f>SUM(U51:U55)</f>
        <v>0</v>
      </c>
      <c r="V50" s="625">
        <f>SUM(V51:V55)</f>
        <v>0</v>
      </c>
      <c r="W50" s="626">
        <f t="shared" si="26"/>
        <v>0</v>
      </c>
      <c r="X50" s="625">
        <f>SUM(X51:X55)</f>
        <v>0</v>
      </c>
      <c r="Y50" s="625">
        <f>SUM(Y51:Y55)</f>
        <v>0</v>
      </c>
      <c r="Z50" s="625">
        <f>SUM(Z51:Z55)</f>
        <v>0</v>
      </c>
      <c r="AA50" s="626">
        <f t="shared" si="26"/>
        <v>0</v>
      </c>
      <c r="AB50" s="622">
        <f t="shared" si="26"/>
        <v>0</v>
      </c>
      <c r="AC50" s="622">
        <f t="shared" si="26"/>
        <v>0</v>
      </c>
      <c r="AD50" s="622">
        <f t="shared" si="26"/>
        <v>0</v>
      </c>
      <c r="AE50" s="622">
        <f t="shared" si="26"/>
        <v>0</v>
      </c>
      <c r="AF50" s="622">
        <f>SUM(AF51:AF55)</f>
        <v>0</v>
      </c>
      <c r="AG50" s="622">
        <f t="shared" si="26"/>
        <v>1500000</v>
      </c>
      <c r="AH50" s="622">
        <f t="shared" si="26"/>
        <v>0</v>
      </c>
      <c r="AI50" s="623">
        <f>SUM(AI51:AI55)</f>
        <v>1500000</v>
      </c>
      <c r="AK50" s="623">
        <f>SUM(AK51:AK55)</f>
        <v>38800000</v>
      </c>
      <c r="AM50" s="623">
        <f>SUM(AM51:AM55)</f>
        <v>40450000</v>
      </c>
    </row>
    <row r="51" spans="1:39" x14ac:dyDescent="0.25">
      <c r="A51" s="22" t="s">
        <v>464</v>
      </c>
      <c r="B51" s="23" t="s">
        <v>465</v>
      </c>
      <c r="C51" s="373">
        <v>0</v>
      </c>
      <c r="D51" s="374">
        <v>150000</v>
      </c>
      <c r="E51" s="364">
        <v>0</v>
      </c>
      <c r="F51" s="364">
        <v>0</v>
      </c>
      <c r="G51" s="364">
        <v>0</v>
      </c>
      <c r="H51" s="364">
        <v>0</v>
      </c>
      <c r="I51" s="627">
        <v>0</v>
      </c>
      <c r="J51" s="215">
        <f>SUM(C51:I51)</f>
        <v>150000</v>
      </c>
      <c r="K51" s="372">
        <v>0</v>
      </c>
      <c r="L51" s="21">
        <v>0</v>
      </c>
      <c r="M51" s="21">
        <v>0</v>
      </c>
      <c r="N51" s="616">
        <f>SUM(J51:M51)</f>
        <v>150000</v>
      </c>
      <c r="O51" s="21"/>
      <c r="P51" s="21">
        <v>0</v>
      </c>
      <c r="Q51" s="21">
        <v>0</v>
      </c>
      <c r="R51" s="21">
        <v>0</v>
      </c>
      <c r="S51" s="21">
        <v>0</v>
      </c>
      <c r="T51" s="21">
        <v>0</v>
      </c>
      <c r="U51" s="634">
        <v>0</v>
      </c>
      <c r="V51" s="277">
        <v>0</v>
      </c>
      <c r="W51" s="635">
        <f>SUM(U51:V51)</f>
        <v>0</v>
      </c>
      <c r="X51" s="277">
        <v>0</v>
      </c>
      <c r="Y51" s="277">
        <v>0</v>
      </c>
      <c r="Z51" s="277">
        <v>0</v>
      </c>
      <c r="AA51" s="635">
        <f>SUM(X51:Z51)</f>
        <v>0</v>
      </c>
      <c r="AB51" s="21">
        <v>0</v>
      </c>
      <c r="AC51" s="21">
        <v>0</v>
      </c>
      <c r="AD51" s="21">
        <v>0</v>
      </c>
      <c r="AE51" s="21">
        <v>0</v>
      </c>
      <c r="AF51" s="21">
        <v>0</v>
      </c>
      <c r="AG51" s="21">
        <v>0</v>
      </c>
      <c r="AH51" s="21">
        <v>0</v>
      </c>
      <c r="AI51" s="616">
        <f>+P51+Q51+R51+S51+T51+W51+AA51+AB51+AC51+AD51+AE51+AF51+AG51+AH51</f>
        <v>0</v>
      </c>
      <c r="AK51" s="616">
        <v>0</v>
      </c>
      <c r="AM51" s="616">
        <f>+N51+AI51+AK51</f>
        <v>150000</v>
      </c>
    </row>
    <row r="52" spans="1:39" x14ac:dyDescent="0.25">
      <c r="A52" s="22" t="s">
        <v>466</v>
      </c>
      <c r="B52" s="23" t="s">
        <v>467</v>
      </c>
      <c r="C52" s="373">
        <v>0</v>
      </c>
      <c r="D52" s="374">
        <v>0</v>
      </c>
      <c r="E52" s="364">
        <v>0</v>
      </c>
      <c r="F52" s="364">
        <v>0</v>
      </c>
      <c r="G52" s="364">
        <v>0</v>
      </c>
      <c r="H52" s="364">
        <v>0</v>
      </c>
      <c r="I52" s="627">
        <v>0</v>
      </c>
      <c r="J52" s="215">
        <f>SUM(C52:I52)</f>
        <v>0</v>
      </c>
      <c r="K52" s="372">
        <v>0</v>
      </c>
      <c r="L52" s="21">
        <v>0</v>
      </c>
      <c r="M52" s="21">
        <v>0</v>
      </c>
      <c r="N52" s="616">
        <f>SUM(J52:M52)</f>
        <v>0</v>
      </c>
      <c r="O52" s="21"/>
      <c r="P52" s="21">
        <v>0</v>
      </c>
      <c r="Q52" s="21">
        <v>0</v>
      </c>
      <c r="R52" s="21">
        <v>0</v>
      </c>
      <c r="S52" s="21">
        <v>0</v>
      </c>
      <c r="T52" s="21">
        <v>0</v>
      </c>
      <c r="U52" s="634">
        <v>0</v>
      </c>
      <c r="V52" s="277">
        <v>0</v>
      </c>
      <c r="W52" s="635">
        <f>SUM(U52:V52)</f>
        <v>0</v>
      </c>
      <c r="X52" s="277">
        <v>0</v>
      </c>
      <c r="Y52" s="277">
        <v>0</v>
      </c>
      <c r="Z52" s="277">
        <v>0</v>
      </c>
      <c r="AA52" s="635">
        <f>SUM(X52:Z52)</f>
        <v>0</v>
      </c>
      <c r="AB52" s="21">
        <v>0</v>
      </c>
      <c r="AC52" s="21">
        <v>0</v>
      </c>
      <c r="AD52" s="21">
        <v>0</v>
      </c>
      <c r="AE52" s="21">
        <v>0</v>
      </c>
      <c r="AF52" s="21">
        <v>0</v>
      </c>
      <c r="AG52" s="21">
        <v>1500000</v>
      </c>
      <c r="AH52" s="21">
        <v>0</v>
      </c>
      <c r="AI52" s="616">
        <f>+P52+Q52+R52+S52+T52+W52+AA52+AB52+AC52+AD52+AE52+AF52+AG52+AH52</f>
        <v>1500000</v>
      </c>
      <c r="AK52" s="616">
        <f>+'DETALLE PROG. III'!D125+'DETALLE PROG. III'!D258</f>
        <v>0</v>
      </c>
      <c r="AM52" s="616">
        <f>+N52+AI52+AK52</f>
        <v>1500000</v>
      </c>
    </row>
    <row r="53" spans="1:39" x14ac:dyDescent="0.25">
      <c r="A53" s="22" t="s">
        <v>468</v>
      </c>
      <c r="B53" s="23" t="s">
        <v>469</v>
      </c>
      <c r="C53" s="373">
        <v>0</v>
      </c>
      <c r="D53" s="374">
        <v>0</v>
      </c>
      <c r="E53" s="364">
        <v>0</v>
      </c>
      <c r="F53" s="364">
        <v>0</v>
      </c>
      <c r="G53" s="364">
        <v>0</v>
      </c>
      <c r="H53" s="364">
        <v>0</v>
      </c>
      <c r="I53" s="627">
        <v>0</v>
      </c>
      <c r="J53" s="215">
        <f>SUM(C53:I53)</f>
        <v>0</v>
      </c>
      <c r="K53" s="372">
        <v>0</v>
      </c>
      <c r="L53" s="21">
        <v>0</v>
      </c>
      <c r="M53" s="21">
        <v>0</v>
      </c>
      <c r="N53" s="616">
        <f>SUM(J53:M53)</f>
        <v>0</v>
      </c>
      <c r="O53" s="21"/>
      <c r="P53" s="21">
        <v>0</v>
      </c>
      <c r="Q53" s="21">
        <v>0</v>
      </c>
      <c r="R53" s="21">
        <v>0</v>
      </c>
      <c r="S53" s="21">
        <v>0</v>
      </c>
      <c r="T53" s="21">
        <v>0</v>
      </c>
      <c r="U53" s="634">
        <v>0</v>
      </c>
      <c r="V53" s="277">
        <v>0</v>
      </c>
      <c r="W53" s="635">
        <f>SUM(U53:V53)</f>
        <v>0</v>
      </c>
      <c r="X53" s="277">
        <v>0</v>
      </c>
      <c r="Y53" s="277">
        <v>0</v>
      </c>
      <c r="Z53" s="277">
        <v>0</v>
      </c>
      <c r="AA53" s="635">
        <f>SUM(X53:Z53)</f>
        <v>0</v>
      </c>
      <c r="AB53" s="21">
        <v>0</v>
      </c>
      <c r="AC53" s="21">
        <v>0</v>
      </c>
      <c r="AD53" s="21">
        <v>0</v>
      </c>
      <c r="AE53" s="21">
        <v>0</v>
      </c>
      <c r="AF53" s="21">
        <v>0</v>
      </c>
      <c r="AG53" s="21">
        <v>0</v>
      </c>
      <c r="AH53" s="21">
        <v>0</v>
      </c>
      <c r="AI53" s="616">
        <f>+P53+Q53+R53+S53+T53+W53+AA53+AB53+AC53+AD53+AE53+AF53+AG53+AH53</f>
        <v>0</v>
      </c>
      <c r="AK53" s="616">
        <f>+'DETALLE PROG. III'!D126+'DETALLE PROG. III'!D390</f>
        <v>37000000</v>
      </c>
      <c r="AM53" s="616">
        <f>+N53+AI53+AK53</f>
        <v>37000000</v>
      </c>
    </row>
    <row r="54" spans="1:39" x14ac:dyDescent="0.25">
      <c r="A54" s="22" t="s">
        <v>470</v>
      </c>
      <c r="B54" s="23" t="s">
        <v>1707</v>
      </c>
      <c r="C54" s="361">
        <v>0</v>
      </c>
      <c r="D54" s="362">
        <v>0</v>
      </c>
      <c r="E54" s="364">
        <v>0</v>
      </c>
      <c r="F54" s="364">
        <v>0</v>
      </c>
      <c r="G54" s="364">
        <v>0</v>
      </c>
      <c r="H54" s="364">
        <v>0</v>
      </c>
      <c r="I54" s="627">
        <v>0</v>
      </c>
      <c r="J54" s="215">
        <f>SUM(C54:I54)</f>
        <v>0</v>
      </c>
      <c r="K54" s="372">
        <v>0</v>
      </c>
      <c r="L54" s="21">
        <v>0</v>
      </c>
      <c r="M54" s="21">
        <v>0</v>
      </c>
      <c r="N54" s="616">
        <f>SUM(J54:M54)</f>
        <v>0</v>
      </c>
      <c r="O54" s="21"/>
      <c r="P54" s="21">
        <v>0</v>
      </c>
      <c r="Q54" s="21">
        <v>0</v>
      </c>
      <c r="R54" s="21">
        <v>0</v>
      </c>
      <c r="S54" s="21">
        <v>0</v>
      </c>
      <c r="T54" s="21">
        <v>0</v>
      </c>
      <c r="U54" s="634">
        <v>0</v>
      </c>
      <c r="V54" s="277">
        <v>0</v>
      </c>
      <c r="W54" s="635">
        <f>SUM(U54:V54)</f>
        <v>0</v>
      </c>
      <c r="X54" s="277">
        <v>0</v>
      </c>
      <c r="Y54" s="277">
        <v>0</v>
      </c>
      <c r="Z54" s="277">
        <v>0</v>
      </c>
      <c r="AA54" s="635">
        <f>SUM(X54:Z54)</f>
        <v>0</v>
      </c>
      <c r="AB54" s="21">
        <v>0</v>
      </c>
      <c r="AC54" s="21">
        <v>0</v>
      </c>
      <c r="AD54" s="21">
        <v>0</v>
      </c>
      <c r="AE54" s="21">
        <v>0</v>
      </c>
      <c r="AF54" s="21">
        <v>0</v>
      </c>
      <c r="AG54" s="21">
        <v>0</v>
      </c>
      <c r="AH54" s="21">
        <v>0</v>
      </c>
      <c r="AI54" s="616">
        <f>+P54+Q54+R54+S54+T54+W54+AA54+AB54+AC54+AD54+AE54+AF54+AG54+AH54</f>
        <v>0</v>
      </c>
      <c r="AK54" s="616">
        <f>+'DETALLE PROG. III'!D127</f>
        <v>1800000</v>
      </c>
      <c r="AM54" s="616">
        <f>+N54+AI54+AK54</f>
        <v>1800000</v>
      </c>
    </row>
    <row r="55" spans="1:39" x14ac:dyDescent="0.25">
      <c r="A55" s="22" t="s">
        <v>472</v>
      </c>
      <c r="B55" s="23" t="s">
        <v>473</v>
      </c>
      <c r="C55" s="361">
        <v>0</v>
      </c>
      <c r="D55" s="362">
        <v>0</v>
      </c>
      <c r="E55" s="364">
        <v>0</v>
      </c>
      <c r="F55" s="364">
        <v>0</v>
      </c>
      <c r="G55" s="364">
        <v>0</v>
      </c>
      <c r="H55" s="364">
        <v>0</v>
      </c>
      <c r="I55" s="627">
        <v>0</v>
      </c>
      <c r="J55" s="215">
        <f>SUM(C55:I55)</f>
        <v>0</v>
      </c>
      <c r="K55" s="372">
        <v>0</v>
      </c>
      <c r="L55" s="21">
        <v>0</v>
      </c>
      <c r="M55" s="21">
        <v>0</v>
      </c>
      <c r="N55" s="616">
        <f>SUM(J55:M55)</f>
        <v>0</v>
      </c>
      <c r="O55" s="21"/>
      <c r="P55" s="21">
        <v>0</v>
      </c>
      <c r="Q55" s="21">
        <v>0</v>
      </c>
      <c r="R55" s="21">
        <v>0</v>
      </c>
      <c r="S55" s="21">
        <v>0</v>
      </c>
      <c r="T55" s="21">
        <v>0</v>
      </c>
      <c r="U55" s="634">
        <v>0</v>
      </c>
      <c r="V55" s="277">
        <v>0</v>
      </c>
      <c r="W55" s="635">
        <f>SUM(U55:V55)</f>
        <v>0</v>
      </c>
      <c r="X55" s="277">
        <v>0</v>
      </c>
      <c r="Y55" s="277">
        <v>0</v>
      </c>
      <c r="Z55" s="277">
        <v>0</v>
      </c>
      <c r="AA55" s="635">
        <f>SUM(X55:Z55)</f>
        <v>0</v>
      </c>
      <c r="AB55" s="21">
        <v>0</v>
      </c>
      <c r="AC55" s="21">
        <v>0</v>
      </c>
      <c r="AD55" s="21">
        <v>0</v>
      </c>
      <c r="AE55" s="21">
        <v>0</v>
      </c>
      <c r="AF55" s="21">
        <v>0</v>
      </c>
      <c r="AG55" s="21">
        <v>0</v>
      </c>
      <c r="AH55" s="21">
        <v>0</v>
      </c>
      <c r="AI55" s="616">
        <f>+P55+Q55+R55+S55+T55+W55+AA55+AB55+AC55+AD55+AE55+AF55+AG55+AH55</f>
        <v>0</v>
      </c>
      <c r="AK55" s="616">
        <v>0</v>
      </c>
      <c r="AM55" s="616">
        <f>+N55+AI55+AK55</f>
        <v>0</v>
      </c>
    </row>
    <row r="56" spans="1:39" x14ac:dyDescent="0.25">
      <c r="A56" s="24" t="s">
        <v>474</v>
      </c>
      <c r="B56" s="25" t="s">
        <v>475</v>
      </c>
      <c r="C56" s="359">
        <f t="shared" ref="C56:N56" si="27">SUM(C57:C61)</f>
        <v>0</v>
      </c>
      <c r="D56" s="360">
        <f t="shared" si="27"/>
        <v>41762200</v>
      </c>
      <c r="E56" s="622">
        <f t="shared" si="27"/>
        <v>0</v>
      </c>
      <c r="F56" s="622">
        <f t="shared" si="27"/>
        <v>0</v>
      </c>
      <c r="G56" s="622">
        <f t="shared" si="27"/>
        <v>0</v>
      </c>
      <c r="H56" s="622">
        <f t="shared" si="27"/>
        <v>0</v>
      </c>
      <c r="I56" s="626">
        <f t="shared" si="27"/>
        <v>0</v>
      </c>
      <c r="J56" s="622">
        <f t="shared" si="27"/>
        <v>41762200</v>
      </c>
      <c r="K56" s="640">
        <f t="shared" si="27"/>
        <v>800000</v>
      </c>
      <c r="L56" s="622">
        <f t="shared" si="27"/>
        <v>0</v>
      </c>
      <c r="M56" s="622">
        <f t="shared" si="27"/>
        <v>0</v>
      </c>
      <c r="N56" s="623">
        <f t="shared" si="27"/>
        <v>42562200</v>
      </c>
      <c r="O56" s="21"/>
      <c r="P56" s="622">
        <f t="shared" ref="P56:AH56" si="28">SUM(P57:P61)</f>
        <v>0</v>
      </c>
      <c r="Q56" s="622">
        <f t="shared" si="28"/>
        <v>0</v>
      </c>
      <c r="R56" s="622">
        <f t="shared" si="28"/>
        <v>0</v>
      </c>
      <c r="S56" s="622">
        <f>SUM(S57:S61)</f>
        <v>0</v>
      </c>
      <c r="T56" s="622">
        <f t="shared" si="28"/>
        <v>0</v>
      </c>
      <c r="U56" s="624">
        <f>SUM(U57:U61)</f>
        <v>1306200</v>
      </c>
      <c r="V56" s="625">
        <f>SUM(V57:V61)</f>
        <v>0</v>
      </c>
      <c r="W56" s="626">
        <f t="shared" si="28"/>
        <v>1306200</v>
      </c>
      <c r="X56" s="625">
        <f>SUM(X57:X61)</f>
        <v>0</v>
      </c>
      <c r="Y56" s="625">
        <f>SUM(Y57:Y61)</f>
        <v>2000000</v>
      </c>
      <c r="Z56" s="625">
        <f>SUM(Z57:Z61)</f>
        <v>0</v>
      </c>
      <c r="AA56" s="626">
        <f t="shared" si="28"/>
        <v>2000000</v>
      </c>
      <c r="AB56" s="622">
        <f t="shared" si="28"/>
        <v>0</v>
      </c>
      <c r="AC56" s="622">
        <f t="shared" si="28"/>
        <v>94000000</v>
      </c>
      <c r="AD56" s="622">
        <f t="shared" si="28"/>
        <v>0</v>
      </c>
      <c r="AE56" s="622">
        <f t="shared" si="28"/>
        <v>780000</v>
      </c>
      <c r="AF56" s="622">
        <f>SUM(AF57:AF61)</f>
        <v>0</v>
      </c>
      <c r="AG56" s="622">
        <f t="shared" si="28"/>
        <v>0</v>
      </c>
      <c r="AH56" s="622">
        <f t="shared" si="28"/>
        <v>0</v>
      </c>
      <c r="AI56" s="623">
        <f>SUM(AI57:AI61)</f>
        <v>98086200</v>
      </c>
      <c r="AK56" s="623">
        <f>SUM(AK57:AK61)</f>
        <v>4700000</v>
      </c>
      <c r="AM56" s="623">
        <f>SUM(AM57:AM61)</f>
        <v>145348400</v>
      </c>
    </row>
    <row r="57" spans="1:39" x14ac:dyDescent="0.25">
      <c r="A57" s="22" t="s">
        <v>476</v>
      </c>
      <c r="B57" s="23" t="s">
        <v>477</v>
      </c>
      <c r="C57" s="361">
        <v>0</v>
      </c>
      <c r="D57" s="362">
        <v>1918000</v>
      </c>
      <c r="E57" s="364">
        <v>0</v>
      </c>
      <c r="F57" s="364">
        <v>0</v>
      </c>
      <c r="G57" s="364">
        <v>0</v>
      </c>
      <c r="H57" s="364">
        <v>0</v>
      </c>
      <c r="I57" s="627">
        <v>0</v>
      </c>
      <c r="J57" s="215">
        <f t="shared" ref="J57:J119" si="29">SUM(C57:I57)</f>
        <v>1918000</v>
      </c>
      <c r="K57" s="372">
        <v>0</v>
      </c>
      <c r="L57" s="21">
        <v>0</v>
      </c>
      <c r="M57" s="21">
        <v>0</v>
      </c>
      <c r="N57" s="616">
        <f>SUM(J57:M57)</f>
        <v>1918000</v>
      </c>
      <c r="O57" s="21"/>
      <c r="P57" s="21">
        <v>0</v>
      </c>
      <c r="Q57" s="21">
        <v>0</v>
      </c>
      <c r="R57" s="21">
        <v>0</v>
      </c>
      <c r="S57" s="21">
        <v>0</v>
      </c>
      <c r="T57" s="21">
        <v>0</v>
      </c>
      <c r="U57" s="634">
        <v>430000</v>
      </c>
      <c r="V57" s="277">
        <v>0</v>
      </c>
      <c r="W57" s="635">
        <f>SUM(U57:V57)</f>
        <v>430000</v>
      </c>
      <c r="X57" s="277">
        <v>0</v>
      </c>
      <c r="Y57" s="277">
        <v>1000000</v>
      </c>
      <c r="Z57" s="277">
        <v>0</v>
      </c>
      <c r="AA57" s="635">
        <f>SUM(X57:Z57)</f>
        <v>1000000</v>
      </c>
      <c r="AB57" s="21">
        <v>0</v>
      </c>
      <c r="AC57" s="21">
        <v>0</v>
      </c>
      <c r="AD57" s="21">
        <v>0</v>
      </c>
      <c r="AE57" s="21">
        <v>300000</v>
      </c>
      <c r="AF57" s="21">
        <v>0</v>
      </c>
      <c r="AG57" s="21">
        <v>0</v>
      </c>
      <c r="AH57" s="21">
        <v>0</v>
      </c>
      <c r="AI57" s="616">
        <f>+P57+Q57+R57+S57+T57+W57+AA57+AB57+AC57+AD57+AE57+AF57+AG57+AH57</f>
        <v>1730000</v>
      </c>
      <c r="AK57" s="616">
        <f>+'DETALLE PROG. III'!D129</f>
        <v>600000</v>
      </c>
      <c r="AM57" s="616">
        <f>+N57+AI57+AK57</f>
        <v>4248000</v>
      </c>
    </row>
    <row r="58" spans="1:39" x14ac:dyDescent="0.25">
      <c r="A58" s="22" t="s">
        <v>478</v>
      </c>
      <c r="B58" s="23" t="s">
        <v>479</v>
      </c>
      <c r="C58" s="361">
        <v>0</v>
      </c>
      <c r="D58" s="362">
        <v>15270000</v>
      </c>
      <c r="E58" s="364">
        <v>0</v>
      </c>
      <c r="F58" s="364">
        <v>0</v>
      </c>
      <c r="G58" s="364">
        <v>0</v>
      </c>
      <c r="H58" s="364">
        <v>0</v>
      </c>
      <c r="I58" s="627">
        <v>0</v>
      </c>
      <c r="J58" s="215">
        <f t="shared" si="29"/>
        <v>15270000</v>
      </c>
      <c r="K58" s="372">
        <v>0</v>
      </c>
      <c r="L58" s="21">
        <v>0</v>
      </c>
      <c r="M58" s="21">
        <v>0</v>
      </c>
      <c r="N58" s="616">
        <f>SUM(J58:M58)</f>
        <v>15270000</v>
      </c>
      <c r="O58" s="21"/>
      <c r="P58" s="21">
        <v>0</v>
      </c>
      <c r="Q58" s="21">
        <v>0</v>
      </c>
      <c r="R58" s="21">
        <v>0</v>
      </c>
      <c r="S58" s="21">
        <v>0</v>
      </c>
      <c r="T58" s="21">
        <v>0</v>
      </c>
      <c r="U58" s="634">
        <v>506200</v>
      </c>
      <c r="V58" s="277">
        <v>0</v>
      </c>
      <c r="W58" s="635">
        <f>SUM(U58:V58)</f>
        <v>506200</v>
      </c>
      <c r="X58" s="277">
        <v>0</v>
      </c>
      <c r="Y58" s="277">
        <v>1000000</v>
      </c>
      <c r="Z58" s="277">
        <v>0</v>
      </c>
      <c r="AA58" s="635">
        <f>SUM(X58:Z58)</f>
        <v>1000000</v>
      </c>
      <c r="AB58" s="21">
        <v>0</v>
      </c>
      <c r="AC58" s="21">
        <v>0</v>
      </c>
      <c r="AD58" s="21">
        <v>0</v>
      </c>
      <c r="AE58" s="21">
        <v>480000</v>
      </c>
      <c r="AF58" s="21">
        <v>0</v>
      </c>
      <c r="AG58" s="21">
        <v>0</v>
      </c>
      <c r="AH58" s="21">
        <v>0</v>
      </c>
      <c r="AI58" s="616">
        <f>+P58+Q58+R58+S58+T58+W58+AA58+AB58+AC58+AD58+AE58+AF58+AG58+AH58</f>
        <v>1986200</v>
      </c>
      <c r="AK58" s="616">
        <f>+'DETALLE PROG. III'!D130</f>
        <v>2500000</v>
      </c>
      <c r="AM58" s="616">
        <f>+N58+AI58+AK58</f>
        <v>19756200</v>
      </c>
    </row>
    <row r="59" spans="1:39" x14ac:dyDescent="0.25">
      <c r="A59" s="22" t="s">
        <v>480</v>
      </c>
      <c r="B59" s="23" t="s">
        <v>481</v>
      </c>
      <c r="C59" s="361">
        <v>0</v>
      </c>
      <c r="D59" s="362">
        <v>30000</v>
      </c>
      <c r="E59" s="364">
        <v>0</v>
      </c>
      <c r="F59" s="364">
        <v>0</v>
      </c>
      <c r="G59" s="364">
        <v>0</v>
      </c>
      <c r="H59" s="364">
        <v>0</v>
      </c>
      <c r="I59" s="627">
        <v>0</v>
      </c>
      <c r="J59" s="215">
        <f t="shared" si="29"/>
        <v>30000</v>
      </c>
      <c r="K59" s="372">
        <v>100000</v>
      </c>
      <c r="L59" s="21">
        <v>0</v>
      </c>
      <c r="M59" s="21">
        <v>0</v>
      </c>
      <c r="N59" s="616">
        <f>SUM(J59:M59)</f>
        <v>130000</v>
      </c>
      <c r="O59" s="21"/>
      <c r="P59" s="21">
        <v>0</v>
      </c>
      <c r="Q59" s="21">
        <v>0</v>
      </c>
      <c r="R59" s="21">
        <v>0</v>
      </c>
      <c r="S59" s="21">
        <v>0</v>
      </c>
      <c r="T59" s="21">
        <v>0</v>
      </c>
      <c r="U59" s="634">
        <v>17000</v>
      </c>
      <c r="V59" s="277">
        <v>0</v>
      </c>
      <c r="W59" s="635">
        <f>SUM(U59:V59)</f>
        <v>17000</v>
      </c>
      <c r="X59" s="277">
        <v>0</v>
      </c>
      <c r="Y59" s="277">
        <v>0</v>
      </c>
      <c r="Z59" s="277">
        <v>0</v>
      </c>
      <c r="AA59" s="635">
        <f>SUM(X59:Z59)</f>
        <v>0</v>
      </c>
      <c r="AB59" s="21">
        <v>0</v>
      </c>
      <c r="AC59" s="21">
        <v>0</v>
      </c>
      <c r="AD59" s="21">
        <v>0</v>
      </c>
      <c r="AE59" s="21">
        <v>0</v>
      </c>
      <c r="AF59" s="21">
        <v>0</v>
      </c>
      <c r="AG59" s="21">
        <v>0</v>
      </c>
      <c r="AH59" s="21">
        <v>0</v>
      </c>
      <c r="AI59" s="616">
        <f>+P59+Q59+R59+S59+T59+W59+AA59+AB59+AC59+AD59+AE59+AF59+AG59+AH59</f>
        <v>17000</v>
      </c>
      <c r="AK59" s="616">
        <f>+'DETALLE PROG. III'!D131</f>
        <v>100000</v>
      </c>
      <c r="AM59" s="616">
        <f>+N59+AI59+AK59</f>
        <v>247000</v>
      </c>
    </row>
    <row r="60" spans="1:39" x14ac:dyDescent="0.25">
      <c r="A60" s="22" t="s">
        <v>482</v>
      </c>
      <c r="B60" s="23" t="s">
        <v>483</v>
      </c>
      <c r="C60" s="361">
        <v>0</v>
      </c>
      <c r="D60" s="362">
        <v>24474200</v>
      </c>
      <c r="E60" s="364">
        <v>0</v>
      </c>
      <c r="F60" s="364">
        <v>0</v>
      </c>
      <c r="G60" s="364">
        <v>0</v>
      </c>
      <c r="H60" s="364">
        <v>0</v>
      </c>
      <c r="I60" s="627">
        <v>0</v>
      </c>
      <c r="J60" s="215">
        <f t="shared" si="29"/>
        <v>24474200</v>
      </c>
      <c r="K60" s="372">
        <v>700000</v>
      </c>
      <c r="L60" s="21">
        <v>0</v>
      </c>
      <c r="M60" s="21">
        <v>0</v>
      </c>
      <c r="N60" s="616">
        <f>SUM(J60:M60)</f>
        <v>25174200</v>
      </c>
      <c r="O60" s="21"/>
      <c r="P60" s="21">
        <v>0</v>
      </c>
      <c r="Q60" s="21">
        <v>0</v>
      </c>
      <c r="R60" s="21">
        <v>0</v>
      </c>
      <c r="S60" s="21">
        <v>0</v>
      </c>
      <c r="T60" s="21">
        <v>0</v>
      </c>
      <c r="U60" s="634">
        <v>353000</v>
      </c>
      <c r="V60" s="277">
        <v>0</v>
      </c>
      <c r="W60" s="635">
        <f>SUM(U60:V60)</f>
        <v>353000</v>
      </c>
      <c r="X60" s="277">
        <v>0</v>
      </c>
      <c r="Y60" s="277">
        <v>0</v>
      </c>
      <c r="Z60" s="277">
        <v>0</v>
      </c>
      <c r="AA60" s="635">
        <f>SUM(X60:Z60)</f>
        <v>0</v>
      </c>
      <c r="AB60" s="21">
        <v>0</v>
      </c>
      <c r="AC60" s="21">
        <v>0</v>
      </c>
      <c r="AD60" s="21">
        <v>0</v>
      </c>
      <c r="AE60" s="21">
        <v>0</v>
      </c>
      <c r="AF60" s="21">
        <v>0</v>
      </c>
      <c r="AG60" s="21">
        <v>0</v>
      </c>
      <c r="AH60" s="21">
        <v>0</v>
      </c>
      <c r="AI60" s="616">
        <f>+P60+Q60+R60+S60+T60+W60+AA60+AB60+AC60+AD60+AE60+AF60+AG60+AH60</f>
        <v>353000</v>
      </c>
      <c r="AK60" s="616">
        <f>+'DETALLE PROG. III'!D132</f>
        <v>1500000</v>
      </c>
      <c r="AM60" s="616">
        <f>+N60+AI60+AK60</f>
        <v>27027200</v>
      </c>
    </row>
    <row r="61" spans="1:39" x14ac:dyDescent="0.25">
      <c r="A61" s="22" t="s">
        <v>484</v>
      </c>
      <c r="B61" s="23" t="s">
        <v>485</v>
      </c>
      <c r="C61" s="361">
        <v>0</v>
      </c>
      <c r="D61" s="362">
        <v>70000</v>
      </c>
      <c r="E61" s="364">
        <v>0</v>
      </c>
      <c r="F61" s="364">
        <v>0</v>
      </c>
      <c r="G61" s="364">
        <v>0</v>
      </c>
      <c r="H61" s="364">
        <v>0</v>
      </c>
      <c r="I61" s="627">
        <v>0</v>
      </c>
      <c r="J61" s="215">
        <f t="shared" si="29"/>
        <v>70000</v>
      </c>
      <c r="K61" s="372">
        <v>0</v>
      </c>
      <c r="L61" s="21">
        <v>0</v>
      </c>
      <c r="M61" s="21">
        <v>0</v>
      </c>
      <c r="N61" s="616">
        <f>SUM(J61:M61)</f>
        <v>70000</v>
      </c>
      <c r="O61" s="21"/>
      <c r="P61" s="21">
        <v>0</v>
      </c>
      <c r="Q61" s="21">
        <v>0</v>
      </c>
      <c r="R61" s="21">
        <v>0</v>
      </c>
      <c r="S61" s="21">
        <v>0</v>
      </c>
      <c r="T61" s="21">
        <v>0</v>
      </c>
      <c r="U61" s="634">
        <v>0</v>
      </c>
      <c r="V61" s="277">
        <v>0</v>
      </c>
      <c r="W61" s="635">
        <f>SUM(U61:V61)</f>
        <v>0</v>
      </c>
      <c r="X61" s="277">
        <v>0</v>
      </c>
      <c r="Y61" s="277">
        <v>0</v>
      </c>
      <c r="Z61" s="277">
        <v>0</v>
      </c>
      <c r="AA61" s="635">
        <f>SUM(X61:Z61)</f>
        <v>0</v>
      </c>
      <c r="AB61" s="21">
        <v>0</v>
      </c>
      <c r="AC61" s="21">
        <v>94000000</v>
      </c>
      <c r="AD61" s="21">
        <v>0</v>
      </c>
      <c r="AE61" s="21">
        <v>0</v>
      </c>
      <c r="AF61" s="21">
        <v>0</v>
      </c>
      <c r="AG61" s="21">
        <v>0</v>
      </c>
      <c r="AH61" s="21">
        <v>0</v>
      </c>
      <c r="AI61" s="616">
        <f>+P61+Q61+R61+S61+T61+W61+AA61+AB61+AC61+AD61+AE61+AF61+AG61+AH61</f>
        <v>94000000</v>
      </c>
      <c r="AK61" s="616">
        <v>0</v>
      </c>
      <c r="AM61" s="616">
        <f>+N61+AI61+AK61</f>
        <v>94070000</v>
      </c>
    </row>
    <row r="62" spans="1:39" x14ac:dyDescent="0.25">
      <c r="A62" s="24" t="s">
        <v>486</v>
      </c>
      <c r="B62" s="25" t="s">
        <v>487</v>
      </c>
      <c r="C62" s="641">
        <f t="shared" ref="C62:I62" si="30">SUM(C63:C69)</f>
        <v>150000</v>
      </c>
      <c r="D62" s="622">
        <f t="shared" si="30"/>
        <v>18700000</v>
      </c>
      <c r="E62" s="622">
        <f t="shared" si="30"/>
        <v>1000000</v>
      </c>
      <c r="F62" s="622">
        <f t="shared" si="30"/>
        <v>1691400</v>
      </c>
      <c r="G62" s="622">
        <f t="shared" si="30"/>
        <v>0</v>
      </c>
      <c r="H62" s="622">
        <f t="shared" si="30"/>
        <v>0</v>
      </c>
      <c r="I62" s="626">
        <f t="shared" si="30"/>
        <v>420000</v>
      </c>
      <c r="J62" s="622">
        <f>SUM(J63:J69)</f>
        <v>21961400</v>
      </c>
      <c r="K62" s="640">
        <f>SUM(K63:K69)</f>
        <v>500000</v>
      </c>
      <c r="L62" s="622">
        <f>SUM(L63:L69)</f>
        <v>0</v>
      </c>
      <c r="M62" s="622">
        <f>SUM(M63:M69)</f>
        <v>0</v>
      </c>
      <c r="N62" s="623">
        <f>SUM(N63:N69)</f>
        <v>22461400</v>
      </c>
      <c r="O62" s="21"/>
      <c r="P62" s="622">
        <f t="shared" ref="P62:AH62" si="31">SUM(P63:P69)</f>
        <v>0</v>
      </c>
      <c r="Q62" s="622">
        <f t="shared" si="31"/>
        <v>0</v>
      </c>
      <c r="R62" s="622">
        <f t="shared" si="31"/>
        <v>0</v>
      </c>
      <c r="S62" s="622">
        <f>SUM(S63:S69)</f>
        <v>0</v>
      </c>
      <c r="T62" s="622">
        <f t="shared" si="31"/>
        <v>0</v>
      </c>
      <c r="U62" s="624">
        <f>SUM(U63:U69)</f>
        <v>250000</v>
      </c>
      <c r="V62" s="625">
        <f>SUM(V63:V69)</f>
        <v>0</v>
      </c>
      <c r="W62" s="626">
        <f t="shared" si="31"/>
        <v>250000</v>
      </c>
      <c r="X62" s="625">
        <f>SUM(X63:X69)</f>
        <v>50000</v>
      </c>
      <c r="Y62" s="625">
        <f>SUM(Y63:Y69)</f>
        <v>0</v>
      </c>
      <c r="Z62" s="625">
        <f>SUM(Z63:Z69)</f>
        <v>0</v>
      </c>
      <c r="AA62" s="626">
        <f t="shared" si="31"/>
        <v>50000</v>
      </c>
      <c r="AB62" s="622">
        <f t="shared" si="31"/>
        <v>0</v>
      </c>
      <c r="AC62" s="622">
        <f t="shared" si="31"/>
        <v>0</v>
      </c>
      <c r="AD62" s="622">
        <f t="shared" si="31"/>
        <v>0</v>
      </c>
      <c r="AE62" s="622">
        <f t="shared" si="31"/>
        <v>0</v>
      </c>
      <c r="AF62" s="622">
        <f>SUM(AF63:AF69)</f>
        <v>0</v>
      </c>
      <c r="AG62" s="622">
        <f t="shared" si="31"/>
        <v>0</v>
      </c>
      <c r="AH62" s="622">
        <f t="shared" si="31"/>
        <v>0</v>
      </c>
      <c r="AI62" s="623">
        <f>SUM(AI63:AI69)</f>
        <v>300000</v>
      </c>
      <c r="AK62" s="623">
        <f>SUM(AK63:AK69)</f>
        <v>8202000</v>
      </c>
      <c r="AM62" s="623">
        <f>SUM(AM63:AM69)</f>
        <v>30963400</v>
      </c>
    </row>
    <row r="63" spans="1:39" x14ac:dyDescent="0.25">
      <c r="A63" s="22" t="s">
        <v>488</v>
      </c>
      <c r="B63" s="23" t="s">
        <v>489</v>
      </c>
      <c r="C63" s="361">
        <v>0</v>
      </c>
      <c r="D63" s="362">
        <v>3000000</v>
      </c>
      <c r="E63" s="364">
        <v>0</v>
      </c>
      <c r="F63" s="364">
        <v>0</v>
      </c>
      <c r="G63" s="364">
        <v>0</v>
      </c>
      <c r="H63" s="364">
        <v>0</v>
      </c>
      <c r="I63" s="627">
        <v>100000</v>
      </c>
      <c r="J63" s="215">
        <f t="shared" si="29"/>
        <v>3100000</v>
      </c>
      <c r="K63" s="372">
        <v>100000</v>
      </c>
      <c r="M63" s="21">
        <v>0</v>
      </c>
      <c r="N63" s="616">
        <f t="shared" ref="N63:N69" si="32">SUM(J63:M63)</f>
        <v>3200000</v>
      </c>
      <c r="O63" s="21"/>
      <c r="P63" s="21">
        <v>0</v>
      </c>
      <c r="Q63" s="21">
        <v>0</v>
      </c>
      <c r="R63" s="21">
        <v>0</v>
      </c>
      <c r="S63" s="21">
        <v>0</v>
      </c>
      <c r="T63" s="21">
        <v>0</v>
      </c>
      <c r="U63" s="634">
        <v>0</v>
      </c>
      <c r="V63" s="277">
        <v>0</v>
      </c>
      <c r="W63" s="635">
        <f t="shared" ref="W63:W69" si="33">SUM(U63:V63)</f>
        <v>0</v>
      </c>
      <c r="X63" s="277">
        <v>0</v>
      </c>
      <c r="Y63" s="277">
        <v>0</v>
      </c>
      <c r="Z63" s="277">
        <v>0</v>
      </c>
      <c r="AA63" s="635">
        <f t="shared" ref="AA63:AA69" si="34">SUM(X63:Z63)</f>
        <v>0</v>
      </c>
      <c r="AB63" s="21">
        <v>0</v>
      </c>
      <c r="AC63" s="21">
        <v>0</v>
      </c>
      <c r="AD63" s="21">
        <v>0</v>
      </c>
      <c r="AE63" s="21">
        <v>0</v>
      </c>
      <c r="AF63" s="21">
        <v>0</v>
      </c>
      <c r="AG63" s="21">
        <v>0</v>
      </c>
      <c r="AH63" s="21">
        <v>0</v>
      </c>
      <c r="AI63" s="616">
        <f t="shared" ref="AI63:AI69" si="35">+P63+Q63+R63+S63+T63+W63+AA63+AB63+AC63+AD63+AE63+AF63+AG63+AH63</f>
        <v>0</v>
      </c>
      <c r="AK63" s="616">
        <f>+'DETALLE PROG. III'!D134+'DETALLE PROG. III'!D363</f>
        <v>2000000</v>
      </c>
      <c r="AM63" s="616">
        <f t="shared" ref="AM63:AM69" si="36">+N63+AI63+AK63</f>
        <v>5200000</v>
      </c>
    </row>
    <row r="64" spans="1:39" x14ac:dyDescent="0.25">
      <c r="A64" s="22" t="s">
        <v>490</v>
      </c>
      <c r="B64" s="23" t="s">
        <v>491</v>
      </c>
      <c r="C64" s="361">
        <v>100000</v>
      </c>
      <c r="D64" s="362">
        <v>3500000</v>
      </c>
      <c r="E64" s="364">
        <v>0</v>
      </c>
      <c r="F64" s="364">
        <v>1691400</v>
      </c>
      <c r="G64" s="364">
        <v>0</v>
      </c>
      <c r="H64" s="364">
        <v>0</v>
      </c>
      <c r="I64" s="627">
        <v>100000</v>
      </c>
      <c r="J64" s="215">
        <f t="shared" si="29"/>
        <v>5391400</v>
      </c>
      <c r="K64" s="372">
        <v>200000</v>
      </c>
      <c r="L64" s="21">
        <v>0</v>
      </c>
      <c r="M64" s="21">
        <v>0</v>
      </c>
      <c r="N64" s="616">
        <f t="shared" si="32"/>
        <v>5591400</v>
      </c>
      <c r="O64" s="21"/>
      <c r="P64" s="21">
        <v>0</v>
      </c>
      <c r="Q64" s="21">
        <v>0</v>
      </c>
      <c r="R64" s="21">
        <v>0</v>
      </c>
      <c r="S64" s="21">
        <v>0</v>
      </c>
      <c r="T64" s="21">
        <v>0</v>
      </c>
      <c r="U64" s="634">
        <v>200000</v>
      </c>
      <c r="V64" s="277">
        <v>0</v>
      </c>
      <c r="W64" s="635">
        <f t="shared" si="33"/>
        <v>200000</v>
      </c>
      <c r="X64" s="277">
        <v>0</v>
      </c>
      <c r="Y64" s="277">
        <v>0</v>
      </c>
      <c r="Z64" s="277">
        <v>0</v>
      </c>
      <c r="AA64" s="635">
        <f t="shared" si="34"/>
        <v>0</v>
      </c>
      <c r="AB64" s="21">
        <v>0</v>
      </c>
      <c r="AC64" s="21">
        <v>0</v>
      </c>
      <c r="AD64" s="21">
        <v>0</v>
      </c>
      <c r="AE64" s="21">
        <v>0</v>
      </c>
      <c r="AF64" s="21">
        <v>0</v>
      </c>
      <c r="AG64" s="21">
        <v>0</v>
      </c>
      <c r="AH64" s="21">
        <v>0</v>
      </c>
      <c r="AI64" s="616">
        <f t="shared" si="35"/>
        <v>200000</v>
      </c>
      <c r="AK64" s="616">
        <f>+'DETALLE PROG. III'!D135+'DETALLE PROG. III'!D297+'DETALLE PROG. III'!D364</f>
        <v>3200000</v>
      </c>
      <c r="AM64" s="616">
        <f t="shared" si="36"/>
        <v>8991400</v>
      </c>
    </row>
    <row r="65" spans="1:39" x14ac:dyDescent="0.25">
      <c r="A65" s="22" t="s">
        <v>492</v>
      </c>
      <c r="B65" s="23" t="s">
        <v>493</v>
      </c>
      <c r="C65" s="361">
        <v>50000</v>
      </c>
      <c r="D65" s="362">
        <v>0</v>
      </c>
      <c r="E65" s="364">
        <v>1000000</v>
      </c>
      <c r="F65" s="364">
        <v>0</v>
      </c>
      <c r="G65" s="364">
        <v>0</v>
      </c>
      <c r="H65" s="364">
        <v>0</v>
      </c>
      <c r="I65" s="627">
        <v>220000</v>
      </c>
      <c r="J65" s="215">
        <f t="shared" si="29"/>
        <v>1270000</v>
      </c>
      <c r="K65" s="372">
        <v>200000</v>
      </c>
      <c r="L65" s="21">
        <v>0</v>
      </c>
      <c r="M65" s="21">
        <v>0</v>
      </c>
      <c r="N65" s="616">
        <f t="shared" si="32"/>
        <v>1470000</v>
      </c>
      <c r="O65" s="21"/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634">
        <v>50000</v>
      </c>
      <c r="V65" s="277">
        <v>0</v>
      </c>
      <c r="W65" s="635">
        <f t="shared" si="33"/>
        <v>50000</v>
      </c>
      <c r="X65" s="277">
        <v>50000</v>
      </c>
      <c r="Y65" s="277">
        <v>0</v>
      </c>
      <c r="Z65" s="277">
        <v>0</v>
      </c>
      <c r="AA65" s="635">
        <f t="shared" si="34"/>
        <v>50000</v>
      </c>
      <c r="AB65" s="21">
        <v>0</v>
      </c>
      <c r="AC65" s="21">
        <v>0</v>
      </c>
      <c r="AD65" s="21">
        <v>0</v>
      </c>
      <c r="AE65" s="21">
        <v>0</v>
      </c>
      <c r="AF65" s="21">
        <v>0</v>
      </c>
      <c r="AG65" s="21">
        <v>0</v>
      </c>
      <c r="AH65" s="21">
        <v>0</v>
      </c>
      <c r="AI65" s="616">
        <f t="shared" si="35"/>
        <v>100000</v>
      </c>
      <c r="AK65" s="616">
        <f>+'DETALLE PROG. III'!D136+'DETALLE PROG. III'!D298+'DETALLE PROG. III'!D365</f>
        <v>1702000</v>
      </c>
      <c r="AM65" s="616">
        <f t="shared" si="36"/>
        <v>3272000</v>
      </c>
    </row>
    <row r="66" spans="1:39" x14ac:dyDescent="0.25">
      <c r="A66" s="22" t="s">
        <v>494</v>
      </c>
      <c r="B66" s="23" t="s">
        <v>495</v>
      </c>
      <c r="C66" s="361">
        <v>0</v>
      </c>
      <c r="D66" s="362">
        <v>0</v>
      </c>
      <c r="E66" s="364">
        <v>0</v>
      </c>
      <c r="F66" s="364">
        <v>0</v>
      </c>
      <c r="G66" s="364">
        <v>0</v>
      </c>
      <c r="H66" s="364">
        <v>0</v>
      </c>
      <c r="I66" s="627">
        <v>0</v>
      </c>
      <c r="J66" s="215">
        <f t="shared" si="29"/>
        <v>0</v>
      </c>
      <c r="K66" s="372">
        <v>0</v>
      </c>
      <c r="L66" s="21">
        <v>0</v>
      </c>
      <c r="M66" s="21">
        <v>0</v>
      </c>
      <c r="N66" s="616">
        <f t="shared" si="32"/>
        <v>0</v>
      </c>
      <c r="O66" s="21"/>
      <c r="P66" s="21">
        <v>0</v>
      </c>
      <c r="Q66" s="21">
        <v>0</v>
      </c>
      <c r="R66" s="21">
        <v>0</v>
      </c>
      <c r="S66" s="21">
        <v>0</v>
      </c>
      <c r="T66" s="21">
        <v>0</v>
      </c>
      <c r="U66" s="634">
        <v>0</v>
      </c>
      <c r="V66" s="277">
        <v>0</v>
      </c>
      <c r="W66" s="635">
        <f t="shared" si="33"/>
        <v>0</v>
      </c>
      <c r="X66" s="277">
        <v>0</v>
      </c>
      <c r="Y66" s="277">
        <v>0</v>
      </c>
      <c r="Z66" s="277">
        <v>0</v>
      </c>
      <c r="AA66" s="635">
        <f t="shared" si="34"/>
        <v>0</v>
      </c>
      <c r="AB66" s="21">
        <v>0</v>
      </c>
      <c r="AC66" s="21">
        <v>0</v>
      </c>
      <c r="AD66" s="21">
        <v>0</v>
      </c>
      <c r="AE66" s="21">
        <v>0</v>
      </c>
      <c r="AF66" s="21">
        <v>0</v>
      </c>
      <c r="AG66" s="21">
        <v>0</v>
      </c>
      <c r="AH66" s="21">
        <v>0</v>
      </c>
      <c r="AI66" s="616">
        <f t="shared" si="35"/>
        <v>0</v>
      </c>
      <c r="AK66" s="616">
        <v>0</v>
      </c>
      <c r="AM66" s="616">
        <f t="shared" si="36"/>
        <v>0</v>
      </c>
    </row>
    <row r="67" spans="1:39" x14ac:dyDescent="0.25">
      <c r="A67" s="22" t="s">
        <v>496</v>
      </c>
      <c r="B67" s="23" t="s">
        <v>497</v>
      </c>
      <c r="C67" s="361">
        <v>0</v>
      </c>
      <c r="D67" s="362">
        <v>0</v>
      </c>
      <c r="E67" s="364">
        <v>0</v>
      </c>
      <c r="F67" s="364">
        <v>0</v>
      </c>
      <c r="G67" s="364">
        <v>0</v>
      </c>
      <c r="H67" s="364">
        <v>0</v>
      </c>
      <c r="I67" s="627">
        <v>0</v>
      </c>
      <c r="J67" s="215">
        <f t="shared" si="29"/>
        <v>0</v>
      </c>
      <c r="K67" s="372">
        <v>0</v>
      </c>
      <c r="L67" s="21">
        <v>0</v>
      </c>
      <c r="M67" s="21">
        <v>0</v>
      </c>
      <c r="N67" s="616">
        <f t="shared" si="32"/>
        <v>0</v>
      </c>
      <c r="O67" s="21"/>
      <c r="P67" s="21">
        <v>0</v>
      </c>
      <c r="Q67" s="21">
        <v>0</v>
      </c>
      <c r="R67" s="21">
        <v>0</v>
      </c>
      <c r="S67" s="21">
        <v>0</v>
      </c>
      <c r="T67" s="21">
        <v>0</v>
      </c>
      <c r="U67" s="634">
        <v>0</v>
      </c>
      <c r="V67" s="277">
        <v>0</v>
      </c>
      <c r="W67" s="635">
        <f t="shared" si="33"/>
        <v>0</v>
      </c>
      <c r="X67" s="277">
        <v>0</v>
      </c>
      <c r="Y67" s="277">
        <v>0</v>
      </c>
      <c r="Z67" s="277">
        <v>0</v>
      </c>
      <c r="AA67" s="635">
        <f t="shared" si="34"/>
        <v>0</v>
      </c>
      <c r="AB67" s="21">
        <v>0</v>
      </c>
      <c r="AC67" s="21">
        <v>0</v>
      </c>
      <c r="AD67" s="21">
        <v>0</v>
      </c>
      <c r="AE67" s="21">
        <v>0</v>
      </c>
      <c r="AF67" s="21">
        <v>0</v>
      </c>
      <c r="AG67" s="21">
        <v>0</v>
      </c>
      <c r="AH67" s="21">
        <v>0</v>
      </c>
      <c r="AI67" s="616">
        <f t="shared" si="35"/>
        <v>0</v>
      </c>
      <c r="AK67" s="616">
        <v>0</v>
      </c>
      <c r="AM67" s="616">
        <f t="shared" si="36"/>
        <v>0</v>
      </c>
    </row>
    <row r="68" spans="1:39" x14ac:dyDescent="0.25">
      <c r="A68" s="22" t="s">
        <v>498</v>
      </c>
      <c r="B68" s="23" t="s">
        <v>499</v>
      </c>
      <c r="C68" s="361">
        <v>0</v>
      </c>
      <c r="D68" s="362">
        <v>6000000</v>
      </c>
      <c r="E68" s="364">
        <v>0</v>
      </c>
      <c r="F68" s="364">
        <v>0</v>
      </c>
      <c r="G68" s="364">
        <v>0</v>
      </c>
      <c r="H68" s="364">
        <v>0</v>
      </c>
      <c r="I68" s="627">
        <v>0</v>
      </c>
      <c r="J68" s="215">
        <f t="shared" si="29"/>
        <v>6000000</v>
      </c>
      <c r="K68" s="372">
        <v>0</v>
      </c>
      <c r="L68" s="21">
        <v>0</v>
      </c>
      <c r="M68" s="21">
        <v>0</v>
      </c>
      <c r="N68" s="616">
        <f t="shared" si="32"/>
        <v>6000000</v>
      </c>
      <c r="O68" s="21"/>
      <c r="P68" s="21">
        <v>0</v>
      </c>
      <c r="Q68" s="21">
        <v>0</v>
      </c>
      <c r="R68" s="21">
        <v>0</v>
      </c>
      <c r="S68" s="21">
        <v>0</v>
      </c>
      <c r="T68" s="21">
        <v>0</v>
      </c>
      <c r="U68" s="634">
        <v>0</v>
      </c>
      <c r="V68" s="277">
        <v>0</v>
      </c>
      <c r="W68" s="635">
        <f t="shared" si="33"/>
        <v>0</v>
      </c>
      <c r="X68" s="277">
        <v>0</v>
      </c>
      <c r="Y68" s="277">
        <v>0</v>
      </c>
      <c r="Z68" s="277">
        <v>0</v>
      </c>
      <c r="AA68" s="635">
        <f t="shared" si="34"/>
        <v>0</v>
      </c>
      <c r="AB68" s="21">
        <v>0</v>
      </c>
      <c r="AC68" s="21">
        <v>0</v>
      </c>
      <c r="AD68" s="21">
        <v>0</v>
      </c>
      <c r="AE68" s="21">
        <v>0</v>
      </c>
      <c r="AF68" s="21">
        <v>0</v>
      </c>
      <c r="AG68" s="21">
        <v>0</v>
      </c>
      <c r="AH68" s="21">
        <v>0</v>
      </c>
      <c r="AI68" s="616">
        <f t="shared" si="35"/>
        <v>0</v>
      </c>
      <c r="AK68" s="616">
        <v>0</v>
      </c>
      <c r="AM68" s="616">
        <f t="shared" si="36"/>
        <v>6000000</v>
      </c>
    </row>
    <row r="69" spans="1:39" x14ac:dyDescent="0.25">
      <c r="A69" s="22" t="s">
        <v>500</v>
      </c>
      <c r="B69" s="23" t="s">
        <v>501</v>
      </c>
      <c r="C69" s="361">
        <v>0</v>
      </c>
      <c r="D69" s="362">
        <v>6200000</v>
      </c>
      <c r="E69" s="364">
        <v>0</v>
      </c>
      <c r="F69" s="364">
        <v>0</v>
      </c>
      <c r="G69" s="364">
        <v>0</v>
      </c>
      <c r="H69" s="364">
        <v>0</v>
      </c>
      <c r="I69" s="627">
        <v>0</v>
      </c>
      <c r="J69" s="215">
        <f t="shared" si="29"/>
        <v>6200000</v>
      </c>
      <c r="K69" s="372">
        <v>0</v>
      </c>
      <c r="L69" s="21">
        <v>0</v>
      </c>
      <c r="M69" s="21">
        <v>0</v>
      </c>
      <c r="N69" s="616">
        <f t="shared" si="32"/>
        <v>6200000</v>
      </c>
      <c r="O69" s="21"/>
      <c r="P69" s="21">
        <v>0</v>
      </c>
      <c r="Q69" s="21">
        <v>0</v>
      </c>
      <c r="R69" s="21">
        <v>0</v>
      </c>
      <c r="S69" s="21">
        <v>0</v>
      </c>
      <c r="T69" s="21">
        <v>0</v>
      </c>
      <c r="U69" s="634">
        <v>0</v>
      </c>
      <c r="V69" s="277">
        <v>0</v>
      </c>
      <c r="W69" s="635">
        <f t="shared" si="33"/>
        <v>0</v>
      </c>
      <c r="X69" s="277">
        <v>0</v>
      </c>
      <c r="Y69" s="277">
        <v>0</v>
      </c>
      <c r="Z69" s="277">
        <v>0</v>
      </c>
      <c r="AA69" s="635">
        <f t="shared" si="34"/>
        <v>0</v>
      </c>
      <c r="AB69" s="21">
        <v>0</v>
      </c>
      <c r="AC69" s="21">
        <v>0</v>
      </c>
      <c r="AD69" s="21">
        <v>0</v>
      </c>
      <c r="AE69" s="21">
        <v>0</v>
      </c>
      <c r="AF69" s="21">
        <v>0</v>
      </c>
      <c r="AG69" s="21">
        <v>0</v>
      </c>
      <c r="AH69" s="21">
        <v>0</v>
      </c>
      <c r="AI69" s="616">
        <f t="shared" si="35"/>
        <v>0</v>
      </c>
      <c r="AK69" s="616">
        <f>+'DETALLE PROG. III'!D137</f>
        <v>1300000</v>
      </c>
      <c r="AM69" s="616">
        <f t="shared" si="36"/>
        <v>7500000</v>
      </c>
    </row>
    <row r="70" spans="1:39" x14ac:dyDescent="0.25">
      <c r="A70" s="24" t="s">
        <v>502</v>
      </c>
      <c r="B70" s="25" t="s">
        <v>503</v>
      </c>
      <c r="C70" s="641">
        <f t="shared" ref="C70:I70" si="37">SUM(C71:C77)</f>
        <v>0</v>
      </c>
      <c r="D70" s="622">
        <f t="shared" si="37"/>
        <v>14500000</v>
      </c>
      <c r="E70" s="622">
        <f t="shared" si="37"/>
        <v>0</v>
      </c>
      <c r="F70" s="622">
        <f t="shared" si="37"/>
        <v>0</v>
      </c>
      <c r="G70" s="622">
        <f t="shared" si="37"/>
        <v>0</v>
      </c>
      <c r="H70" s="622">
        <f t="shared" si="37"/>
        <v>200000</v>
      </c>
      <c r="I70" s="626">
        <f t="shared" si="37"/>
        <v>0</v>
      </c>
      <c r="J70" s="622">
        <f>SUM(J71:J77)</f>
        <v>14700000</v>
      </c>
      <c r="K70" s="640">
        <f>SUM(K71:K77)</f>
        <v>0</v>
      </c>
      <c r="L70" s="622">
        <f>SUM(L71:L77)</f>
        <v>0</v>
      </c>
      <c r="M70" s="622">
        <f>SUM(M71:M77)</f>
        <v>0</v>
      </c>
      <c r="N70" s="623">
        <f>SUM(N71:N77)</f>
        <v>14700000</v>
      </c>
      <c r="O70" s="21"/>
      <c r="P70" s="622">
        <f t="shared" ref="P70:AH70" si="38">SUM(P71:P77)</f>
        <v>0</v>
      </c>
      <c r="Q70" s="622">
        <f t="shared" si="38"/>
        <v>18975000</v>
      </c>
      <c r="R70" s="622">
        <f t="shared" si="38"/>
        <v>0</v>
      </c>
      <c r="S70" s="622">
        <f>SUM(S71:S77)</f>
        <v>6180000</v>
      </c>
      <c r="T70" s="622">
        <f t="shared" si="38"/>
        <v>2400000</v>
      </c>
      <c r="U70" s="624">
        <f>SUM(U71:U77)</f>
        <v>15110000</v>
      </c>
      <c r="V70" s="625">
        <f>SUM(V71:V77)</f>
        <v>0</v>
      </c>
      <c r="W70" s="626">
        <f t="shared" si="38"/>
        <v>15110000</v>
      </c>
      <c r="X70" s="625">
        <f>SUM(X71:X77)</f>
        <v>0</v>
      </c>
      <c r="Y70" s="625">
        <f>SUM(Y71:Y77)</f>
        <v>0</v>
      </c>
      <c r="Z70" s="625">
        <f>SUM(Z71:Z77)</f>
        <v>12720000</v>
      </c>
      <c r="AA70" s="626">
        <f t="shared" si="38"/>
        <v>12720000</v>
      </c>
      <c r="AB70" s="622">
        <f t="shared" si="38"/>
        <v>535000</v>
      </c>
      <c r="AC70" s="622">
        <f t="shared" si="38"/>
        <v>0</v>
      </c>
      <c r="AD70" s="622">
        <f t="shared" si="38"/>
        <v>0</v>
      </c>
      <c r="AE70" s="622">
        <f t="shared" si="38"/>
        <v>0</v>
      </c>
      <c r="AF70" s="622">
        <f>SUM(AF71:AF77)</f>
        <v>0</v>
      </c>
      <c r="AG70" s="622">
        <f t="shared" si="38"/>
        <v>500000</v>
      </c>
      <c r="AH70" s="622">
        <f t="shared" si="38"/>
        <v>0</v>
      </c>
      <c r="AI70" s="623">
        <f>SUM(AI71:AI77)</f>
        <v>56420000</v>
      </c>
      <c r="AK70" s="623">
        <f>SUM(AK71:AK77)</f>
        <v>229805000</v>
      </c>
      <c r="AM70" s="623">
        <f>SUM(AM71:AM77)</f>
        <v>300925000</v>
      </c>
    </row>
    <row r="71" spans="1:39" x14ac:dyDescent="0.25">
      <c r="A71" s="22" t="s">
        <v>504</v>
      </c>
      <c r="B71" s="23" t="s">
        <v>505</v>
      </c>
      <c r="C71" s="361">
        <v>0</v>
      </c>
      <c r="D71" s="362">
        <v>0</v>
      </c>
      <c r="E71" s="364">
        <v>0</v>
      </c>
      <c r="F71" s="364">
        <v>0</v>
      </c>
      <c r="G71" s="364">
        <v>0</v>
      </c>
      <c r="H71" s="364">
        <v>0</v>
      </c>
      <c r="I71" s="627">
        <v>0</v>
      </c>
      <c r="J71" s="215">
        <f t="shared" si="29"/>
        <v>0</v>
      </c>
      <c r="K71" s="372">
        <v>0</v>
      </c>
      <c r="L71" s="21">
        <v>0</v>
      </c>
      <c r="M71" s="21">
        <v>0</v>
      </c>
      <c r="N71" s="616">
        <f t="shared" ref="N71:N77" si="39">SUM(J71:M71)</f>
        <v>0</v>
      </c>
      <c r="O71" s="21"/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634">
        <v>0</v>
      </c>
      <c r="V71" s="277">
        <v>0</v>
      </c>
      <c r="W71" s="635">
        <f t="shared" ref="W71:W77" si="40">SUM(U71:V71)</f>
        <v>0</v>
      </c>
      <c r="X71" s="277">
        <v>0</v>
      </c>
      <c r="Y71" s="277">
        <v>0</v>
      </c>
      <c r="Z71" s="277">
        <v>0</v>
      </c>
      <c r="AA71" s="635">
        <f t="shared" ref="AA71:AA77" si="41">SUM(X71:Z71)</f>
        <v>0</v>
      </c>
      <c r="AB71" s="21">
        <v>0</v>
      </c>
      <c r="AC71" s="21">
        <v>0</v>
      </c>
      <c r="AD71" s="21">
        <v>0</v>
      </c>
      <c r="AE71" s="21">
        <v>0</v>
      </c>
      <c r="AF71" s="21">
        <v>0</v>
      </c>
      <c r="AG71" s="21">
        <v>0</v>
      </c>
      <c r="AH71" s="21">
        <v>0</v>
      </c>
      <c r="AI71" s="616">
        <f t="shared" ref="AI71:AI77" si="42">+P71+Q71+R71+S71+T71+W71+AA71+AB71+AC71+AD71+AE71+AF71+AG71+AH71</f>
        <v>0</v>
      </c>
      <c r="AK71" s="616">
        <f>+'DETALLE PROG. III'!D375</f>
        <v>6000000</v>
      </c>
      <c r="AM71" s="616">
        <f t="shared" ref="AM71:AM77" si="43">+N71+AI71+AK71</f>
        <v>6000000</v>
      </c>
    </row>
    <row r="72" spans="1:39" x14ac:dyDescent="0.25">
      <c r="A72" s="22" t="s">
        <v>506</v>
      </c>
      <c r="B72" s="23" t="s">
        <v>507</v>
      </c>
      <c r="C72" s="361">
        <v>0</v>
      </c>
      <c r="D72" s="362">
        <v>0</v>
      </c>
      <c r="E72" s="364">
        <v>0</v>
      </c>
      <c r="F72" s="364">
        <v>0</v>
      </c>
      <c r="G72" s="364">
        <v>0</v>
      </c>
      <c r="H72" s="364">
        <v>0</v>
      </c>
      <c r="I72" s="627">
        <v>0</v>
      </c>
      <c r="J72" s="215">
        <f t="shared" si="29"/>
        <v>0</v>
      </c>
      <c r="K72" s="642">
        <v>0</v>
      </c>
      <c r="L72" s="21">
        <v>0</v>
      </c>
      <c r="M72" s="21">
        <v>0</v>
      </c>
      <c r="N72" s="616">
        <f t="shared" si="39"/>
        <v>0</v>
      </c>
      <c r="O72" s="21"/>
      <c r="P72" s="215">
        <v>0</v>
      </c>
      <c r="Q72" s="215">
        <v>0</v>
      </c>
      <c r="R72" s="215">
        <v>0</v>
      </c>
      <c r="S72" s="215">
        <v>0</v>
      </c>
      <c r="T72" s="21">
        <v>0</v>
      </c>
      <c r="U72" s="634">
        <v>0</v>
      </c>
      <c r="V72" s="277">
        <v>0</v>
      </c>
      <c r="W72" s="635">
        <f t="shared" si="40"/>
        <v>0</v>
      </c>
      <c r="X72" s="277">
        <v>0</v>
      </c>
      <c r="Y72" s="277">
        <v>0</v>
      </c>
      <c r="Z72" s="277">
        <v>0</v>
      </c>
      <c r="AA72" s="635">
        <f t="shared" si="41"/>
        <v>0</v>
      </c>
      <c r="AB72" s="21">
        <v>0</v>
      </c>
      <c r="AC72" s="21">
        <v>0</v>
      </c>
      <c r="AD72" s="21">
        <v>0</v>
      </c>
      <c r="AE72" s="21">
        <v>0</v>
      </c>
      <c r="AF72" s="21">
        <v>0</v>
      </c>
      <c r="AG72" s="21">
        <v>0</v>
      </c>
      <c r="AH72" s="21">
        <v>0</v>
      </c>
      <c r="AI72" s="616">
        <f t="shared" si="42"/>
        <v>0</v>
      </c>
      <c r="AK72" s="616">
        <f>+'DETALLE PROG. III'!D139+'DETALLE PROG. III'!D291+'DETALLE PROG. III'!D330+'DETALLE PROG. III'!D376</f>
        <v>11000000</v>
      </c>
      <c r="AM72" s="616">
        <f t="shared" si="43"/>
        <v>11000000</v>
      </c>
    </row>
    <row r="73" spans="1:39" x14ac:dyDescent="0.25">
      <c r="A73" s="22" t="s">
        <v>508</v>
      </c>
      <c r="B73" s="23" t="s">
        <v>1171</v>
      </c>
      <c r="C73" s="361">
        <v>0</v>
      </c>
      <c r="D73" s="362">
        <v>0</v>
      </c>
      <c r="E73" s="364">
        <v>0</v>
      </c>
      <c r="F73" s="364">
        <v>0</v>
      </c>
      <c r="G73" s="364">
        <v>0</v>
      </c>
      <c r="H73" s="364">
        <v>0</v>
      </c>
      <c r="I73" s="627">
        <v>0</v>
      </c>
      <c r="J73" s="215">
        <f t="shared" si="29"/>
        <v>0</v>
      </c>
      <c r="K73" s="372">
        <v>0</v>
      </c>
      <c r="L73" s="21">
        <v>0</v>
      </c>
      <c r="M73" s="21">
        <v>0</v>
      </c>
      <c r="N73" s="616">
        <f t="shared" si="39"/>
        <v>0</v>
      </c>
      <c r="O73" s="21"/>
      <c r="P73" s="215">
        <v>0</v>
      </c>
      <c r="Q73" s="215">
        <v>0</v>
      </c>
      <c r="R73" s="215">
        <v>0</v>
      </c>
      <c r="S73" s="215">
        <v>0</v>
      </c>
      <c r="T73" s="21">
        <v>0</v>
      </c>
      <c r="U73" s="634">
        <v>0</v>
      </c>
      <c r="V73" s="277">
        <v>0</v>
      </c>
      <c r="W73" s="635">
        <f t="shared" si="40"/>
        <v>0</v>
      </c>
      <c r="X73" s="277">
        <v>0</v>
      </c>
      <c r="Y73" s="277">
        <v>0</v>
      </c>
      <c r="Z73" s="277">
        <v>0</v>
      </c>
      <c r="AA73" s="635">
        <f t="shared" si="41"/>
        <v>0</v>
      </c>
      <c r="AB73" s="21">
        <v>0</v>
      </c>
      <c r="AC73" s="21">
        <v>0</v>
      </c>
      <c r="AD73" s="21">
        <v>0</v>
      </c>
      <c r="AE73" s="21">
        <v>0</v>
      </c>
      <c r="AF73" s="21">
        <v>0</v>
      </c>
      <c r="AG73" s="21">
        <v>0</v>
      </c>
      <c r="AH73" s="21">
        <v>0</v>
      </c>
      <c r="AI73" s="616">
        <f t="shared" si="42"/>
        <v>0</v>
      </c>
      <c r="AK73" s="616">
        <f>+'DETALLE PROG. III'!D140+'DETALLE PROG. III'!D292+'DETALLE PROG. III'!D331</f>
        <v>54900000</v>
      </c>
      <c r="AM73" s="616">
        <f t="shared" si="43"/>
        <v>54900000</v>
      </c>
    </row>
    <row r="74" spans="1:39" ht="15.75" thickBot="1" x14ac:dyDescent="0.3">
      <c r="A74" s="22" t="s">
        <v>510</v>
      </c>
      <c r="B74" s="23" t="s">
        <v>511</v>
      </c>
      <c r="C74" s="361">
        <v>0</v>
      </c>
      <c r="D74" s="362">
        <v>0</v>
      </c>
      <c r="E74" s="364">
        <v>0</v>
      </c>
      <c r="F74" s="364">
        <v>0</v>
      </c>
      <c r="G74" s="364">
        <v>0</v>
      </c>
      <c r="H74" s="364">
        <v>0</v>
      </c>
      <c r="I74" s="627">
        <v>0</v>
      </c>
      <c r="J74" s="215">
        <f t="shared" si="29"/>
        <v>0</v>
      </c>
      <c r="K74" s="372">
        <v>0</v>
      </c>
      <c r="L74" s="21">
        <v>0</v>
      </c>
      <c r="M74" s="21">
        <v>0</v>
      </c>
      <c r="N74" s="616">
        <f t="shared" si="39"/>
        <v>0</v>
      </c>
      <c r="O74" s="21"/>
      <c r="P74" s="215">
        <v>0</v>
      </c>
      <c r="Q74" s="215">
        <v>0</v>
      </c>
      <c r="R74" s="215">
        <v>0</v>
      </c>
      <c r="S74" s="215">
        <v>0</v>
      </c>
      <c r="T74" s="21">
        <v>0</v>
      </c>
      <c r="U74" s="634">
        <v>0</v>
      </c>
      <c r="V74" s="277">
        <v>0</v>
      </c>
      <c r="W74" s="635">
        <f t="shared" si="40"/>
        <v>0</v>
      </c>
      <c r="X74" s="277">
        <v>0</v>
      </c>
      <c r="Y74" s="277">
        <v>0</v>
      </c>
      <c r="Z74" s="277">
        <v>8160000</v>
      </c>
      <c r="AA74" s="635">
        <f t="shared" si="41"/>
        <v>8160000</v>
      </c>
      <c r="AB74" s="21">
        <v>0</v>
      </c>
      <c r="AC74" s="21">
        <v>0</v>
      </c>
      <c r="AD74" s="21">
        <v>0</v>
      </c>
      <c r="AE74" s="21">
        <v>0</v>
      </c>
      <c r="AF74" s="21">
        <v>0</v>
      </c>
      <c r="AG74" s="21">
        <v>0</v>
      </c>
      <c r="AH74" s="21">
        <v>0</v>
      </c>
      <c r="AI74" s="616">
        <f t="shared" si="42"/>
        <v>8160000</v>
      </c>
      <c r="AK74" s="616">
        <v>0</v>
      </c>
      <c r="AM74" s="616">
        <f t="shared" si="43"/>
        <v>8160000</v>
      </c>
    </row>
    <row r="75" spans="1:39" x14ac:dyDescent="0.25">
      <c r="A75" s="22" t="s">
        <v>512</v>
      </c>
      <c r="B75" s="23" t="s">
        <v>513</v>
      </c>
      <c r="C75" s="361">
        <v>0</v>
      </c>
      <c r="D75" s="362">
        <v>0</v>
      </c>
      <c r="E75" s="364">
        <v>0</v>
      </c>
      <c r="F75" s="364">
        <v>0</v>
      </c>
      <c r="G75" s="364">
        <v>0</v>
      </c>
      <c r="H75" s="364">
        <v>0</v>
      </c>
      <c r="I75" s="627">
        <v>0</v>
      </c>
      <c r="J75" s="215">
        <f t="shared" si="29"/>
        <v>0</v>
      </c>
      <c r="K75" s="372">
        <v>0</v>
      </c>
      <c r="L75" s="21">
        <v>0</v>
      </c>
      <c r="M75" s="21">
        <v>0</v>
      </c>
      <c r="N75" s="621">
        <f t="shared" si="39"/>
        <v>0</v>
      </c>
      <c r="O75" s="21"/>
      <c r="P75" s="215">
        <v>0</v>
      </c>
      <c r="Q75" s="215">
        <v>0</v>
      </c>
      <c r="R75" s="215">
        <v>0</v>
      </c>
      <c r="S75" s="215">
        <v>0</v>
      </c>
      <c r="T75" s="21">
        <v>0</v>
      </c>
      <c r="U75" s="634">
        <v>0</v>
      </c>
      <c r="V75" s="277">
        <v>0</v>
      </c>
      <c r="W75" s="635">
        <f t="shared" si="40"/>
        <v>0</v>
      </c>
      <c r="X75" s="277">
        <v>0</v>
      </c>
      <c r="Y75" s="277">
        <v>0</v>
      </c>
      <c r="Z75" s="277">
        <v>0</v>
      </c>
      <c r="AA75" s="635">
        <f t="shared" si="41"/>
        <v>0</v>
      </c>
      <c r="AB75" s="21">
        <v>0</v>
      </c>
      <c r="AC75" s="21">
        <v>0</v>
      </c>
      <c r="AD75" s="21">
        <v>0</v>
      </c>
      <c r="AE75" s="21">
        <v>0</v>
      </c>
      <c r="AF75" s="21">
        <v>0</v>
      </c>
      <c r="AG75" s="21">
        <v>0</v>
      </c>
      <c r="AH75" s="21">
        <v>0</v>
      </c>
      <c r="AI75" s="616">
        <f t="shared" si="42"/>
        <v>0</v>
      </c>
      <c r="AK75" s="616">
        <v>0</v>
      </c>
      <c r="AM75" s="616">
        <f t="shared" si="43"/>
        <v>0</v>
      </c>
    </row>
    <row r="76" spans="1:39" x14ac:dyDescent="0.25">
      <c r="A76" s="22" t="s">
        <v>514</v>
      </c>
      <c r="B76" s="23" t="s">
        <v>515</v>
      </c>
      <c r="C76" s="361">
        <v>0</v>
      </c>
      <c r="D76" s="362">
        <v>14000000</v>
      </c>
      <c r="E76" s="364">
        <v>0</v>
      </c>
      <c r="F76" s="364">
        <v>0</v>
      </c>
      <c r="G76" s="364">
        <v>0</v>
      </c>
      <c r="H76" s="364">
        <v>200000</v>
      </c>
      <c r="I76" s="627">
        <v>0</v>
      </c>
      <c r="J76" s="215">
        <f>SUM(C76:I76)</f>
        <v>14200000</v>
      </c>
      <c r="K76" s="372">
        <v>0</v>
      </c>
      <c r="L76" s="21">
        <v>0</v>
      </c>
      <c r="M76" s="21">
        <v>0</v>
      </c>
      <c r="N76" s="616">
        <f t="shared" si="39"/>
        <v>14200000</v>
      </c>
      <c r="O76" s="21"/>
      <c r="P76" s="215">
        <v>0</v>
      </c>
      <c r="Q76" s="215">
        <v>18975000</v>
      </c>
      <c r="R76" s="215">
        <v>0</v>
      </c>
      <c r="S76" s="215">
        <v>6180000</v>
      </c>
      <c r="T76" s="643">
        <f>200000*12</f>
        <v>2400000</v>
      </c>
      <c r="U76" s="634">
        <v>15110000</v>
      </c>
      <c r="V76" s="277">
        <v>0</v>
      </c>
      <c r="W76" s="635">
        <f t="shared" si="40"/>
        <v>15110000</v>
      </c>
      <c r="X76" s="277">
        <v>0</v>
      </c>
      <c r="Y76" s="277">
        <v>0</v>
      </c>
      <c r="Z76" s="277">
        <v>0</v>
      </c>
      <c r="AA76" s="635">
        <f t="shared" si="41"/>
        <v>0</v>
      </c>
      <c r="AB76" s="21">
        <v>535000</v>
      </c>
      <c r="AC76" s="21">
        <v>0</v>
      </c>
      <c r="AD76" s="21">
        <v>0</v>
      </c>
      <c r="AE76" s="21">
        <v>0</v>
      </c>
      <c r="AF76" s="21">
        <v>0</v>
      </c>
      <c r="AG76" s="21">
        <v>500000</v>
      </c>
      <c r="AH76" s="21">
        <v>0</v>
      </c>
      <c r="AI76" s="616">
        <f t="shared" si="42"/>
        <v>43700000</v>
      </c>
      <c r="AK76" s="616">
        <f>+'DETALLE PROG. III'!D141+'DETALLE PROG. III'!D300+'DETALLE PROG. III'!D339+'DETALLE PROG. III'!D344</f>
        <v>54605000</v>
      </c>
      <c r="AM76" s="616">
        <f t="shared" si="43"/>
        <v>112505000</v>
      </c>
    </row>
    <row r="77" spans="1:39" x14ac:dyDescent="0.25">
      <c r="A77" s="22" t="s">
        <v>516</v>
      </c>
      <c r="B77" s="23" t="s">
        <v>517</v>
      </c>
      <c r="C77" s="361">
        <v>0</v>
      </c>
      <c r="D77" s="362">
        <v>500000</v>
      </c>
      <c r="E77" s="364">
        <v>0</v>
      </c>
      <c r="F77" s="364">
        <v>0</v>
      </c>
      <c r="G77" s="364">
        <v>0</v>
      </c>
      <c r="H77" s="364">
        <v>0</v>
      </c>
      <c r="I77" s="627">
        <v>0</v>
      </c>
      <c r="J77" s="215">
        <f t="shared" si="29"/>
        <v>500000</v>
      </c>
      <c r="K77" s="642">
        <v>0</v>
      </c>
      <c r="L77" s="21">
        <v>0</v>
      </c>
      <c r="M77" s="21">
        <v>0</v>
      </c>
      <c r="N77" s="616">
        <f t="shared" si="39"/>
        <v>500000</v>
      </c>
      <c r="O77" s="21"/>
      <c r="P77" s="215">
        <v>0</v>
      </c>
      <c r="Q77" s="215">
        <v>0</v>
      </c>
      <c r="R77" s="215">
        <v>0</v>
      </c>
      <c r="S77" s="215">
        <v>0</v>
      </c>
      <c r="T77" s="21">
        <v>0</v>
      </c>
      <c r="U77" s="634">
        <v>0</v>
      </c>
      <c r="V77" s="277">
        <v>0</v>
      </c>
      <c r="W77" s="635">
        <f t="shared" si="40"/>
        <v>0</v>
      </c>
      <c r="X77" s="277">
        <v>0</v>
      </c>
      <c r="Y77" s="277">
        <v>0</v>
      </c>
      <c r="Z77" s="277">
        <v>4560000</v>
      </c>
      <c r="AA77" s="635">
        <f t="shared" si="41"/>
        <v>4560000</v>
      </c>
      <c r="AB77" s="21">
        <v>0</v>
      </c>
      <c r="AC77" s="21">
        <v>0</v>
      </c>
      <c r="AD77" s="21">
        <v>0</v>
      </c>
      <c r="AE77" s="21">
        <v>0</v>
      </c>
      <c r="AF77" s="21">
        <v>0</v>
      </c>
      <c r="AG77" s="21">
        <v>0</v>
      </c>
      <c r="AH77" s="21">
        <v>0</v>
      </c>
      <c r="AI77" s="616">
        <f t="shared" si="42"/>
        <v>4560000</v>
      </c>
      <c r="AK77" s="616">
        <f>+'DETALLE PROG. III'!D142+'DETALLE PROG. III'!D301+'DETALLE PROG. III'!D333+'DETALLE PROG. III'!D377</f>
        <v>103300000</v>
      </c>
      <c r="AM77" s="616">
        <f t="shared" si="43"/>
        <v>108360000</v>
      </c>
    </row>
    <row r="78" spans="1:39" x14ac:dyDescent="0.25">
      <c r="A78" s="22"/>
      <c r="B78" s="23"/>
      <c r="C78" s="361"/>
      <c r="D78" s="362"/>
      <c r="E78" s="364"/>
      <c r="F78" s="364"/>
      <c r="G78" s="364"/>
      <c r="H78" s="364"/>
      <c r="I78" s="627"/>
      <c r="J78" s="21"/>
      <c r="N78" s="616"/>
      <c r="O78" s="21"/>
      <c r="U78" s="634"/>
      <c r="W78" s="635"/>
      <c r="AA78" s="635"/>
      <c r="AI78" s="616"/>
      <c r="AK78" s="616"/>
      <c r="AM78" s="616"/>
    </row>
    <row r="79" spans="1:39" x14ac:dyDescent="0.25">
      <c r="A79" s="24" t="s">
        <v>518</v>
      </c>
      <c r="B79" s="25" t="s">
        <v>519</v>
      </c>
      <c r="C79" s="641">
        <f t="shared" ref="C79:I79" si="44">SUM(C80:C83)</f>
        <v>100000</v>
      </c>
      <c r="D79" s="622">
        <f t="shared" si="44"/>
        <v>6600000</v>
      </c>
      <c r="E79" s="622">
        <f t="shared" si="44"/>
        <v>0</v>
      </c>
      <c r="F79" s="622">
        <f t="shared" si="44"/>
        <v>350000</v>
      </c>
      <c r="G79" s="622">
        <f t="shared" si="44"/>
        <v>0</v>
      </c>
      <c r="H79" s="622">
        <f t="shared" si="44"/>
        <v>97500</v>
      </c>
      <c r="I79" s="626">
        <f t="shared" si="44"/>
        <v>392500</v>
      </c>
      <c r="J79" s="622">
        <f>SUM(J80:J83)</f>
        <v>7540000</v>
      </c>
      <c r="K79" s="640">
        <f>SUM(K80:K83)</f>
        <v>1000000</v>
      </c>
      <c r="L79" s="622">
        <f>SUM(L80:L83)</f>
        <v>0</v>
      </c>
      <c r="M79" s="622">
        <f>SUM(M80:M83)</f>
        <v>0</v>
      </c>
      <c r="N79" s="623">
        <f>SUM(N80:N83)</f>
        <v>8540000</v>
      </c>
      <c r="O79" s="21"/>
      <c r="P79" s="622">
        <f t="shared" ref="P79:AH79" si="45">SUM(P80:P83)</f>
        <v>0</v>
      </c>
      <c r="Q79" s="622">
        <f t="shared" si="45"/>
        <v>300000</v>
      </c>
      <c r="R79" s="622">
        <f t="shared" si="45"/>
        <v>0</v>
      </c>
      <c r="S79" s="622">
        <f>SUM(S80:S83)</f>
        <v>0</v>
      </c>
      <c r="T79" s="622">
        <f t="shared" si="45"/>
        <v>0</v>
      </c>
      <c r="U79" s="624">
        <f>SUM(U80:U83)</f>
        <v>200000</v>
      </c>
      <c r="V79" s="625">
        <f>SUM(V80:V83)</f>
        <v>0</v>
      </c>
      <c r="W79" s="626">
        <f t="shared" si="45"/>
        <v>200000</v>
      </c>
      <c r="X79" s="625">
        <f>SUM(X80:X83)</f>
        <v>235000</v>
      </c>
      <c r="Y79" s="625">
        <f>SUM(Y80:Y83)</f>
        <v>0</v>
      </c>
      <c r="Z79" s="625">
        <f>SUM(Z80:Z83)</f>
        <v>0</v>
      </c>
      <c r="AA79" s="626">
        <f t="shared" si="45"/>
        <v>235000</v>
      </c>
      <c r="AB79" s="622">
        <f t="shared" si="45"/>
        <v>0</v>
      </c>
      <c r="AC79" s="622">
        <f t="shared" si="45"/>
        <v>0</v>
      </c>
      <c r="AD79" s="622">
        <f t="shared" si="45"/>
        <v>0</v>
      </c>
      <c r="AE79" s="622">
        <f>SUM(AE80:AE83)</f>
        <v>200000</v>
      </c>
      <c r="AF79" s="622">
        <f>SUM(AF80:AF83)</f>
        <v>0</v>
      </c>
      <c r="AG79" s="622">
        <f t="shared" si="45"/>
        <v>0</v>
      </c>
      <c r="AH79" s="622">
        <f t="shared" si="45"/>
        <v>0</v>
      </c>
      <c r="AI79" s="623">
        <f>SUM(AI80:AI83)</f>
        <v>935000</v>
      </c>
      <c r="AK79" s="623">
        <f>SUM(AK80:AK83)</f>
        <v>7600000</v>
      </c>
      <c r="AM79" s="623">
        <f>SUM(AM80:AM83)</f>
        <v>17075000</v>
      </c>
    </row>
    <row r="80" spans="1:39" x14ac:dyDescent="0.25">
      <c r="A80" s="22" t="s">
        <v>520</v>
      </c>
      <c r="B80" s="23" t="s">
        <v>521</v>
      </c>
      <c r="C80" s="361">
        <v>0</v>
      </c>
      <c r="D80" s="362">
        <v>0</v>
      </c>
      <c r="E80" s="364">
        <v>0</v>
      </c>
      <c r="F80" s="364">
        <v>100000</v>
      </c>
      <c r="G80" s="364">
        <v>0</v>
      </c>
      <c r="H80" s="364">
        <v>67500</v>
      </c>
      <c r="I80" s="627">
        <v>180000</v>
      </c>
      <c r="J80" s="215">
        <f t="shared" si="29"/>
        <v>347500</v>
      </c>
      <c r="K80" s="372">
        <v>500000</v>
      </c>
      <c r="L80" s="21">
        <v>0</v>
      </c>
      <c r="M80" s="21">
        <v>0</v>
      </c>
      <c r="N80" s="616">
        <f>SUM(J80:M80)</f>
        <v>847500</v>
      </c>
      <c r="O80" s="21"/>
      <c r="P80" s="21">
        <v>0</v>
      </c>
      <c r="Q80" s="21">
        <v>0</v>
      </c>
      <c r="R80" s="21">
        <v>0</v>
      </c>
      <c r="S80" s="21">
        <v>0</v>
      </c>
      <c r="T80" s="21">
        <v>0</v>
      </c>
      <c r="U80" s="634">
        <v>100000</v>
      </c>
      <c r="V80" s="277">
        <v>0</v>
      </c>
      <c r="W80" s="635">
        <f t="shared" ref="W80:W110" si="46">SUM(U80:V80)</f>
        <v>100000</v>
      </c>
      <c r="X80" s="277">
        <v>85000</v>
      </c>
      <c r="Y80" s="277">
        <v>0</v>
      </c>
      <c r="Z80" s="277">
        <v>0</v>
      </c>
      <c r="AA80" s="635">
        <f>SUM(X80:Z80)</f>
        <v>85000</v>
      </c>
      <c r="AB80" s="21">
        <v>0</v>
      </c>
      <c r="AC80" s="21">
        <v>0</v>
      </c>
      <c r="AD80" s="21">
        <v>0</v>
      </c>
      <c r="AE80" s="21">
        <v>0</v>
      </c>
      <c r="AF80" s="21">
        <v>0</v>
      </c>
      <c r="AG80" s="21">
        <v>0</v>
      </c>
      <c r="AH80" s="21">
        <v>0</v>
      </c>
      <c r="AI80" s="616">
        <f>+P80+Q80+R80+S80+T80+W80+AA80+AB80+AC80+AD80+AE80+AF80+AG80+AH80</f>
        <v>185000</v>
      </c>
      <c r="AK80" s="616">
        <f>+'DETALLE PROG. III'!D146</f>
        <v>0</v>
      </c>
      <c r="AM80" s="616">
        <f>+N80+AI80+AK80</f>
        <v>1032500</v>
      </c>
    </row>
    <row r="81" spans="1:52" x14ac:dyDescent="0.25">
      <c r="A81" s="22" t="s">
        <v>522</v>
      </c>
      <c r="B81" s="23" t="s">
        <v>523</v>
      </c>
      <c r="C81" s="361">
        <v>100000</v>
      </c>
      <c r="D81" s="362">
        <v>600000</v>
      </c>
      <c r="E81" s="364">
        <v>0</v>
      </c>
      <c r="F81" s="364">
        <v>250000</v>
      </c>
      <c r="G81" s="364">
        <v>0</v>
      </c>
      <c r="H81" s="364">
        <v>30000</v>
      </c>
      <c r="I81" s="627">
        <v>212500</v>
      </c>
      <c r="J81" s="215">
        <f t="shared" si="29"/>
        <v>1192500</v>
      </c>
      <c r="K81" s="372">
        <v>500000</v>
      </c>
      <c r="L81" s="21">
        <v>0</v>
      </c>
      <c r="M81" s="21">
        <v>0</v>
      </c>
      <c r="N81" s="616">
        <f>SUM(J81:M81)</f>
        <v>1692500</v>
      </c>
      <c r="O81" s="21"/>
      <c r="P81" s="215">
        <v>0</v>
      </c>
      <c r="Q81" s="215">
        <v>300000</v>
      </c>
      <c r="R81" s="21">
        <v>0</v>
      </c>
      <c r="S81" s="21">
        <v>0</v>
      </c>
      <c r="T81" s="21">
        <v>0</v>
      </c>
      <c r="U81" s="634">
        <v>100000</v>
      </c>
      <c r="V81" s="277">
        <v>0</v>
      </c>
      <c r="W81" s="635">
        <f t="shared" si="46"/>
        <v>100000</v>
      </c>
      <c r="X81" s="277">
        <v>150000</v>
      </c>
      <c r="Y81" s="277">
        <v>0</v>
      </c>
      <c r="Z81" s="277">
        <v>0</v>
      </c>
      <c r="AA81" s="635">
        <f>SUM(X81:Z81)</f>
        <v>150000</v>
      </c>
      <c r="AB81" s="21">
        <v>0</v>
      </c>
      <c r="AC81" s="21">
        <v>0</v>
      </c>
      <c r="AD81" s="21">
        <v>0</v>
      </c>
      <c r="AE81" s="21">
        <v>200000</v>
      </c>
      <c r="AF81" s="21">
        <v>0</v>
      </c>
      <c r="AG81" s="21">
        <v>0</v>
      </c>
      <c r="AH81" s="21">
        <v>0</v>
      </c>
      <c r="AI81" s="616">
        <f>+P81+Q81+R81+S81+T81+W81+AA81+AB81+AC81+AD81+AE81+AF81+AG81+AH81</f>
        <v>750000</v>
      </c>
      <c r="AK81" s="616">
        <f>+'DETALLE PROG. III'!D147</f>
        <v>600000</v>
      </c>
      <c r="AM81" s="616">
        <f>+N81+AI81+AK81</f>
        <v>3042500</v>
      </c>
    </row>
    <row r="82" spans="1:52" x14ac:dyDescent="0.25">
      <c r="A82" s="22" t="s">
        <v>524</v>
      </c>
      <c r="B82" s="23" t="s">
        <v>525</v>
      </c>
      <c r="C82" s="361">
        <v>0</v>
      </c>
      <c r="D82" s="362">
        <v>3000000</v>
      </c>
      <c r="E82" s="364">
        <v>0</v>
      </c>
      <c r="F82" s="364">
        <v>0</v>
      </c>
      <c r="G82" s="364">
        <v>0</v>
      </c>
      <c r="H82" s="364">
        <v>0</v>
      </c>
      <c r="I82" s="627">
        <v>0</v>
      </c>
      <c r="J82" s="215">
        <f t="shared" si="29"/>
        <v>3000000</v>
      </c>
      <c r="K82" s="372">
        <v>0</v>
      </c>
      <c r="L82" s="21">
        <v>0</v>
      </c>
      <c r="M82" s="21">
        <v>0</v>
      </c>
      <c r="N82" s="616">
        <f>SUM(J82:M82)</f>
        <v>3000000</v>
      </c>
      <c r="O82" s="21"/>
      <c r="P82" s="21">
        <v>0</v>
      </c>
      <c r="Q82" s="21">
        <v>0</v>
      </c>
      <c r="R82" s="21">
        <v>0</v>
      </c>
      <c r="S82" s="21">
        <v>0</v>
      </c>
      <c r="T82" s="21">
        <v>0</v>
      </c>
      <c r="U82" s="634">
        <v>0</v>
      </c>
      <c r="V82" s="277">
        <v>0</v>
      </c>
      <c r="W82" s="635">
        <f t="shared" si="46"/>
        <v>0</v>
      </c>
      <c r="X82" s="277">
        <v>0</v>
      </c>
      <c r="Y82" s="277">
        <v>0</v>
      </c>
      <c r="Z82" s="277">
        <v>0</v>
      </c>
      <c r="AA82" s="635">
        <f>SUM(X82:Z82)</f>
        <v>0</v>
      </c>
      <c r="AB82" s="21">
        <v>0</v>
      </c>
      <c r="AC82" s="21">
        <v>0</v>
      </c>
      <c r="AD82" s="21">
        <v>0</v>
      </c>
      <c r="AE82" s="21">
        <v>0</v>
      </c>
      <c r="AF82" s="21">
        <v>0</v>
      </c>
      <c r="AG82" s="21">
        <v>0</v>
      </c>
      <c r="AH82" s="21">
        <v>0</v>
      </c>
      <c r="AI82" s="616">
        <f>+P82+Q82+R82+S82+T82+W82+AA82+AB82+AC82+AD82+AE82+AF82+AG82+AH82</f>
        <v>0</v>
      </c>
      <c r="AK82" s="616">
        <f>+'DETALLE PROG. III'!D148</f>
        <v>3500000</v>
      </c>
      <c r="AM82" s="616">
        <f>+N82+AI82+AK82</f>
        <v>6500000</v>
      </c>
    </row>
    <row r="83" spans="1:52" x14ac:dyDescent="0.25">
      <c r="A83" s="22" t="s">
        <v>526</v>
      </c>
      <c r="B83" s="23" t="s">
        <v>527</v>
      </c>
      <c r="C83" s="361">
        <v>0</v>
      </c>
      <c r="D83" s="362">
        <v>3000000</v>
      </c>
      <c r="E83" s="364">
        <v>0</v>
      </c>
      <c r="F83" s="364">
        <v>0</v>
      </c>
      <c r="G83" s="364">
        <v>0</v>
      </c>
      <c r="H83" s="364">
        <v>0</v>
      </c>
      <c r="I83" s="627">
        <v>0</v>
      </c>
      <c r="J83" s="215">
        <f t="shared" si="29"/>
        <v>3000000</v>
      </c>
      <c r="K83" s="372">
        <v>0</v>
      </c>
      <c r="L83" s="21">
        <v>0</v>
      </c>
      <c r="M83" s="21">
        <v>0</v>
      </c>
      <c r="N83" s="616">
        <f>SUM(J83:M83)</f>
        <v>3000000</v>
      </c>
      <c r="O83" s="21"/>
      <c r="P83" s="21">
        <v>0</v>
      </c>
      <c r="Q83" s="21">
        <v>0</v>
      </c>
      <c r="R83" s="21">
        <v>0</v>
      </c>
      <c r="S83" s="21">
        <v>0</v>
      </c>
      <c r="T83" s="21">
        <v>0</v>
      </c>
      <c r="U83" s="634">
        <v>0</v>
      </c>
      <c r="V83" s="277">
        <v>0</v>
      </c>
      <c r="W83" s="635">
        <f t="shared" si="46"/>
        <v>0</v>
      </c>
      <c r="X83" s="277">
        <v>0</v>
      </c>
      <c r="Y83" s="277">
        <v>0</v>
      </c>
      <c r="Z83" s="277">
        <v>0</v>
      </c>
      <c r="AA83" s="635">
        <f>SUM(X83:Z83)</f>
        <v>0</v>
      </c>
      <c r="AB83" s="21">
        <v>0</v>
      </c>
      <c r="AC83" s="21">
        <v>0</v>
      </c>
      <c r="AD83" s="21">
        <v>0</v>
      </c>
      <c r="AE83" s="21">
        <v>0</v>
      </c>
      <c r="AF83" s="21">
        <v>0</v>
      </c>
      <c r="AG83" s="21">
        <v>0</v>
      </c>
      <c r="AH83" s="21">
        <v>0</v>
      </c>
      <c r="AI83" s="616">
        <f>+P83+Q83+R83+S83+T83+W83+AA83+AB83+AC83+AD83+AE83+AF83+AG83+AH83</f>
        <v>0</v>
      </c>
      <c r="AK83" s="616">
        <f>+'DETALLE PROG. III'!D149</f>
        <v>3500000</v>
      </c>
      <c r="AM83" s="616">
        <f>+N83+AI83+AK83</f>
        <v>6500000</v>
      </c>
    </row>
    <row r="84" spans="1:52" x14ac:dyDescent="0.25">
      <c r="A84" s="24" t="s">
        <v>528</v>
      </c>
      <c r="B84" s="25" t="s">
        <v>529</v>
      </c>
      <c r="C84" s="359">
        <f>+C85+C88+C89</f>
        <v>0</v>
      </c>
      <c r="D84" s="360">
        <f t="shared" ref="D84:I84" si="47">+D85+D88+D89</f>
        <v>6584638</v>
      </c>
      <c r="E84" s="360">
        <f t="shared" si="47"/>
        <v>0</v>
      </c>
      <c r="F84" s="360">
        <f t="shared" si="47"/>
        <v>0</v>
      </c>
      <c r="G84" s="360">
        <f t="shared" si="47"/>
        <v>0</v>
      </c>
      <c r="H84" s="360">
        <f t="shared" si="47"/>
        <v>0</v>
      </c>
      <c r="I84" s="390">
        <f t="shared" si="47"/>
        <v>0</v>
      </c>
      <c r="J84" s="216">
        <f>+J85+J88+J89</f>
        <v>19458328.960000001</v>
      </c>
      <c r="K84" s="216">
        <f>+K85+K88+K89</f>
        <v>406417.78</v>
      </c>
      <c r="L84" s="216">
        <f>+L85+L88+L89</f>
        <v>0</v>
      </c>
      <c r="M84" s="216">
        <f>+M85+M88+M89</f>
        <v>0</v>
      </c>
      <c r="N84" s="212">
        <f>+N85+N88+N89</f>
        <v>19864746.740000002</v>
      </c>
      <c r="O84" s="21"/>
      <c r="P84" s="216">
        <f t="shared" ref="P84" si="48">+P85+P88+P89</f>
        <v>488174.98</v>
      </c>
      <c r="Q84" s="216">
        <f>+Q85+Q88+Q89</f>
        <v>23246270.420000002</v>
      </c>
      <c r="R84" s="216">
        <f t="shared" ref="R84:U84" si="49">+R85+R88+R89</f>
        <v>500000</v>
      </c>
      <c r="S84" s="216">
        <f t="shared" si="49"/>
        <v>0</v>
      </c>
      <c r="T84" s="216">
        <f t="shared" si="49"/>
        <v>0</v>
      </c>
      <c r="U84" s="624">
        <f t="shared" si="49"/>
        <v>584728.44000000006</v>
      </c>
      <c r="V84" s="625">
        <f t="shared" ref="V84:AA84" si="50">+V85+V88+V89</f>
        <v>0</v>
      </c>
      <c r="W84" s="639">
        <f t="shared" si="50"/>
        <v>584728.44000000006</v>
      </c>
      <c r="X84" s="625">
        <f t="shared" si="50"/>
        <v>426114.48</v>
      </c>
      <c r="Y84" s="625">
        <f t="shared" si="50"/>
        <v>0</v>
      </c>
      <c r="Z84" s="625">
        <f t="shared" si="50"/>
        <v>0</v>
      </c>
      <c r="AA84" s="216">
        <f t="shared" si="50"/>
        <v>426114.48</v>
      </c>
      <c r="AB84" s="622">
        <f>SUM(AB85:AB89)</f>
        <v>0</v>
      </c>
      <c r="AC84" s="622">
        <f>SUM(AC85:AC89)</f>
        <v>0</v>
      </c>
      <c r="AD84" s="622">
        <f>SUM(AD85:AD89)</f>
        <v>0</v>
      </c>
      <c r="AE84" s="625">
        <f>+AE85+AE88+AE89</f>
        <v>1383032.94</v>
      </c>
      <c r="AF84" s="622">
        <f>SUM(AF85:AF89)</f>
        <v>0</v>
      </c>
      <c r="AG84" s="622">
        <f>SUM(AG85:AG89)</f>
        <v>0</v>
      </c>
      <c r="AH84" s="622">
        <f>SUM(AH85:AH89)</f>
        <v>0</v>
      </c>
      <c r="AI84" s="712">
        <f>+AI85+AI88+AI89</f>
        <v>26628321.260000002</v>
      </c>
      <c r="AK84" s="212">
        <f>+AK85+AK88+AK89</f>
        <v>25043660.320018001</v>
      </c>
      <c r="AM84" s="623">
        <f>SUM(AM85:AM89)</f>
        <v>71536728.320017993</v>
      </c>
    </row>
    <row r="85" spans="1:52" x14ac:dyDescent="0.25">
      <c r="A85" s="22" t="s">
        <v>530</v>
      </c>
      <c r="B85" s="23" t="s">
        <v>531</v>
      </c>
      <c r="C85" s="361">
        <f t="shared" ref="C85:M85" si="51">SUM(C86:C87)</f>
        <v>0</v>
      </c>
      <c r="D85" s="362">
        <f t="shared" si="51"/>
        <v>6584638</v>
      </c>
      <c r="E85" s="362">
        <f t="shared" si="51"/>
        <v>0</v>
      </c>
      <c r="F85" s="362">
        <f t="shared" si="51"/>
        <v>0</v>
      </c>
      <c r="G85" s="362">
        <f t="shared" si="51"/>
        <v>0</v>
      </c>
      <c r="H85" s="362">
        <f t="shared" si="51"/>
        <v>0</v>
      </c>
      <c r="I85" s="386">
        <f t="shared" si="51"/>
        <v>0</v>
      </c>
      <c r="J85" s="215">
        <f>SUM(J86:J87)</f>
        <v>19458328.960000001</v>
      </c>
      <c r="K85" s="215">
        <f t="shared" si="51"/>
        <v>406417.78</v>
      </c>
      <c r="L85" s="215">
        <f t="shared" si="51"/>
        <v>0</v>
      </c>
      <c r="M85" s="215">
        <f t="shared" si="51"/>
        <v>0</v>
      </c>
      <c r="N85" s="708">
        <f>SUM(J85:M85)</f>
        <v>19864746.740000002</v>
      </c>
      <c r="O85" s="21"/>
      <c r="P85" s="34">
        <f>SUM(P86:P87)</f>
        <v>488174.98</v>
      </c>
      <c r="Q85" s="34">
        <f>SUM(Q86:Q87)</f>
        <v>23246270.420000002</v>
      </c>
      <c r="R85" s="34">
        <f>SUM(R86:R87)</f>
        <v>500000</v>
      </c>
      <c r="S85" s="34">
        <v>0</v>
      </c>
      <c r="T85" s="34">
        <v>0</v>
      </c>
      <c r="U85" s="634">
        <f t="shared" ref="U85" si="52">SUM(U86:U87)</f>
        <v>584728.44000000006</v>
      </c>
      <c r="V85" s="277">
        <f t="shared" ref="V85:Z85" si="53">SUM(V86:V87)</f>
        <v>0</v>
      </c>
      <c r="W85" s="644">
        <f t="shared" si="53"/>
        <v>584728.44000000006</v>
      </c>
      <c r="X85" s="277">
        <f t="shared" si="53"/>
        <v>426114.48</v>
      </c>
      <c r="Y85" s="277">
        <f t="shared" si="53"/>
        <v>0</v>
      </c>
      <c r="Z85" s="277">
        <f t="shared" si="53"/>
        <v>0</v>
      </c>
      <c r="AA85" s="635">
        <f>SUM(X85:Z85)</f>
        <v>426114.48</v>
      </c>
      <c r="AB85" s="21">
        <v>0</v>
      </c>
      <c r="AC85" s="21">
        <v>0</v>
      </c>
      <c r="AD85" s="21">
        <v>0</v>
      </c>
      <c r="AE85" s="277">
        <f>SUM(AE86:AE87)</f>
        <v>1383032.94</v>
      </c>
      <c r="AF85" s="34">
        <v>0</v>
      </c>
      <c r="AG85" s="21">
        <v>0</v>
      </c>
      <c r="AH85" s="21">
        <v>0</v>
      </c>
      <c r="AI85" s="713">
        <f>SUM(AI86:AI87)</f>
        <v>26628321.260000002</v>
      </c>
      <c r="AK85" s="214">
        <f>SUM(AK86:AK87)</f>
        <v>25043660.320018001</v>
      </c>
      <c r="AM85" s="616">
        <f>+N85+AI85+AK85</f>
        <v>71536728.320017993</v>
      </c>
    </row>
    <row r="86" spans="1:52" s="352" customFormat="1" x14ac:dyDescent="0.25">
      <c r="A86" s="22"/>
      <c r="B86" s="699" t="s">
        <v>1708</v>
      </c>
      <c r="C86" s="700">
        <v>0</v>
      </c>
      <c r="D86" s="408">
        <v>0</v>
      </c>
      <c r="E86" s="408">
        <v>0</v>
      </c>
      <c r="F86" s="408">
        <v>0</v>
      </c>
      <c r="G86" s="408">
        <v>0</v>
      </c>
      <c r="H86" s="408">
        <v>0</v>
      </c>
      <c r="I86" s="701">
        <v>0</v>
      </c>
      <c r="J86" s="706">
        <v>12873690.959999999</v>
      </c>
      <c r="K86" s="408">
        <f>TRUNC(($K$13+$K$19-$K$24+$K$26+$K$27+$K$29))*2%</f>
        <v>406417.78</v>
      </c>
      <c r="L86" s="408">
        <v>0</v>
      </c>
      <c r="M86" s="408">
        <v>0</v>
      </c>
      <c r="N86" s="702">
        <f>SUM(J86:M86)</f>
        <v>13280108.739999998</v>
      </c>
      <c r="O86" s="703"/>
      <c r="P86" s="688">
        <v>488174.98</v>
      </c>
      <c r="Q86" s="688">
        <v>2844078.42</v>
      </c>
      <c r="R86" s="690"/>
      <c r="S86" s="690"/>
      <c r="T86" s="690"/>
      <c r="U86" s="707">
        <v>584728.44000000006</v>
      </c>
      <c r="V86" s="408">
        <v>0</v>
      </c>
      <c r="W86" s="408">
        <f>SUM(U86:V86)</f>
        <v>584728.44000000006</v>
      </c>
      <c r="X86" s="408">
        <v>426114.48</v>
      </c>
      <c r="Y86" s="704"/>
      <c r="Z86" s="704"/>
      <c r="AA86" s="701">
        <f>SUM(X86:Z86)</f>
        <v>426114.48</v>
      </c>
      <c r="AB86" s="703"/>
      <c r="AC86" s="703"/>
      <c r="AD86" s="703"/>
      <c r="AE86" s="408">
        <v>279506.94</v>
      </c>
      <c r="AF86" s="704"/>
      <c r="AG86" s="703"/>
      <c r="AH86" s="703"/>
      <c r="AI86" s="214">
        <f>+P86+Q86+R86+S86+T86+W86+AA86+AB86+AC86+AD86+AE86+AF86+AG86+AH86</f>
        <v>4622603.2600000007</v>
      </c>
      <c r="AJ86" s="215"/>
      <c r="AK86" s="705">
        <f>+'DETALLE PROG. III'!D152</f>
        <v>4233660.320018</v>
      </c>
      <c r="AL86" s="215"/>
      <c r="AM86" s="702"/>
      <c r="AN86" s="215"/>
      <c r="AO86" s="351"/>
      <c r="AP86" s="351"/>
      <c r="AQ86" s="351"/>
      <c r="AR86" s="351"/>
      <c r="AS86" s="351"/>
      <c r="AT86" s="351"/>
      <c r="AU86" s="351"/>
      <c r="AV86" s="351"/>
      <c r="AW86" s="351"/>
      <c r="AX86" s="351"/>
      <c r="AY86" s="351"/>
      <c r="AZ86" s="351"/>
    </row>
    <row r="87" spans="1:52" x14ac:dyDescent="0.25">
      <c r="A87" s="22"/>
      <c r="B87" s="23" t="s">
        <v>1709</v>
      </c>
      <c r="C87" s="361">
        <v>0</v>
      </c>
      <c r="D87" s="362">
        <v>6584638</v>
      </c>
      <c r="E87" s="362">
        <v>0</v>
      </c>
      <c r="F87" s="362">
        <v>0</v>
      </c>
      <c r="G87" s="362">
        <v>0</v>
      </c>
      <c r="H87" s="362">
        <v>0</v>
      </c>
      <c r="I87" s="386">
        <v>0</v>
      </c>
      <c r="J87" s="215">
        <f>SUM(C87:I87)</f>
        <v>6584638</v>
      </c>
      <c r="K87" s="385">
        <v>0</v>
      </c>
      <c r="L87" s="385">
        <v>0</v>
      </c>
      <c r="M87" s="385">
        <v>0</v>
      </c>
      <c r="N87" s="616">
        <f>SUM(J87:M87)</f>
        <v>6584638</v>
      </c>
      <c r="O87" s="21"/>
      <c r="P87" s="34"/>
      <c r="Q87" s="215">
        <v>20402192</v>
      </c>
      <c r="R87" s="34">
        <v>500000</v>
      </c>
      <c r="S87" s="34"/>
      <c r="T87" s="34"/>
      <c r="U87" s="46"/>
      <c r="V87" s="67"/>
      <c r="W87" s="635"/>
      <c r="X87" s="45"/>
      <c r="Y87" s="67"/>
      <c r="Z87" s="67"/>
      <c r="AA87" s="635"/>
      <c r="AE87" s="34">
        <v>1103526</v>
      </c>
      <c r="AF87" s="34"/>
      <c r="AI87" s="702">
        <f>SUM(P87:AH87)</f>
        <v>22005718</v>
      </c>
      <c r="AK87" s="105">
        <f>+'DETALLE PROG. III'!D153+'DETALLE PROG. III'!D304</f>
        <v>20810000</v>
      </c>
      <c r="AM87" s="616"/>
    </row>
    <row r="88" spans="1:52" x14ac:dyDescent="0.25">
      <c r="A88" s="22" t="s">
        <v>532</v>
      </c>
      <c r="B88" s="23" t="s">
        <v>533</v>
      </c>
      <c r="C88" s="361">
        <v>0</v>
      </c>
      <c r="D88" s="362">
        <v>0</v>
      </c>
      <c r="E88" s="362">
        <v>0</v>
      </c>
      <c r="F88" s="362">
        <v>0</v>
      </c>
      <c r="G88" s="362">
        <v>0</v>
      </c>
      <c r="H88" s="362">
        <v>0</v>
      </c>
      <c r="I88" s="386">
        <v>0</v>
      </c>
      <c r="J88" s="215">
        <f t="shared" si="29"/>
        <v>0</v>
      </c>
      <c r="K88" s="385">
        <v>0</v>
      </c>
      <c r="L88" s="385">
        <v>0</v>
      </c>
      <c r="M88" s="385">
        <v>0</v>
      </c>
      <c r="N88" s="616">
        <f>SUM(J88:M88)</f>
        <v>0</v>
      </c>
      <c r="O88" s="21"/>
      <c r="P88" s="21">
        <v>0</v>
      </c>
      <c r="Q88" s="21">
        <v>0</v>
      </c>
      <c r="R88" s="21">
        <v>0</v>
      </c>
      <c r="S88" s="21">
        <v>0</v>
      </c>
      <c r="T88" s="21">
        <v>0</v>
      </c>
      <c r="U88" s="634">
        <v>0</v>
      </c>
      <c r="V88" s="277">
        <v>0</v>
      </c>
      <c r="W88" s="635">
        <f t="shared" si="46"/>
        <v>0</v>
      </c>
      <c r="X88" s="277">
        <v>0</v>
      </c>
      <c r="Y88" s="277">
        <v>0</v>
      </c>
      <c r="Z88" s="277">
        <v>0</v>
      </c>
      <c r="AA88" s="21">
        <f>SUM(X88:Z88)</f>
        <v>0</v>
      </c>
      <c r="AB88" s="21">
        <v>0</v>
      </c>
      <c r="AC88" s="21">
        <v>0</v>
      </c>
      <c r="AD88" s="21">
        <v>0</v>
      </c>
      <c r="AE88" s="21">
        <v>0</v>
      </c>
      <c r="AF88" s="21">
        <v>0</v>
      </c>
      <c r="AG88" s="21">
        <v>0</v>
      </c>
      <c r="AH88" s="21">
        <v>0</v>
      </c>
      <c r="AI88" s="713">
        <v>0</v>
      </c>
      <c r="AK88" s="105">
        <v>0</v>
      </c>
      <c r="AM88" s="616">
        <f>+N88+AI88+AK88</f>
        <v>0</v>
      </c>
    </row>
    <row r="89" spans="1:52" x14ac:dyDescent="0.25">
      <c r="A89" s="22" t="s">
        <v>534</v>
      </c>
      <c r="B89" s="23" t="s">
        <v>535</v>
      </c>
      <c r="C89" s="361">
        <v>0</v>
      </c>
      <c r="D89" s="362">
        <v>0</v>
      </c>
      <c r="E89" s="362">
        <v>0</v>
      </c>
      <c r="F89" s="362">
        <v>0</v>
      </c>
      <c r="G89" s="362">
        <v>0</v>
      </c>
      <c r="H89" s="362">
        <v>0</v>
      </c>
      <c r="I89" s="386">
        <v>0</v>
      </c>
      <c r="J89" s="215">
        <f t="shared" si="29"/>
        <v>0</v>
      </c>
      <c r="K89" s="385">
        <v>0</v>
      </c>
      <c r="L89" s="385">
        <v>0</v>
      </c>
      <c r="M89" s="385">
        <v>0</v>
      </c>
      <c r="N89" s="616">
        <f>SUM(J89:M89)</f>
        <v>0</v>
      </c>
      <c r="O89" s="21"/>
      <c r="P89" s="21">
        <v>0</v>
      </c>
      <c r="Q89" s="21">
        <v>0</v>
      </c>
      <c r="R89" s="21">
        <v>0</v>
      </c>
      <c r="S89" s="21">
        <v>0</v>
      </c>
      <c r="T89" s="21">
        <v>0</v>
      </c>
      <c r="U89" s="634">
        <v>0</v>
      </c>
      <c r="V89" s="277">
        <v>0</v>
      </c>
      <c r="W89" s="635">
        <f t="shared" si="46"/>
        <v>0</v>
      </c>
      <c r="X89" s="277">
        <v>0</v>
      </c>
      <c r="Y89" s="277">
        <v>0</v>
      </c>
      <c r="Z89" s="277">
        <v>0</v>
      </c>
      <c r="AA89" s="635">
        <f>SUM(X89:Z89)</f>
        <v>0</v>
      </c>
      <c r="AB89" s="21">
        <v>0</v>
      </c>
      <c r="AC89" s="21">
        <v>0</v>
      </c>
      <c r="AD89" s="21">
        <v>0</v>
      </c>
      <c r="AE89" s="21">
        <v>0</v>
      </c>
      <c r="AF89" s="21">
        <v>0</v>
      </c>
      <c r="AG89" s="21">
        <v>0</v>
      </c>
      <c r="AH89" s="21">
        <v>0</v>
      </c>
      <c r="AI89" s="713">
        <v>0</v>
      </c>
      <c r="AK89" s="105">
        <v>0</v>
      </c>
      <c r="AM89" s="616">
        <f>+N89+AI89+AK89</f>
        <v>0</v>
      </c>
    </row>
    <row r="90" spans="1:52" x14ac:dyDescent="0.25">
      <c r="A90" s="24" t="s">
        <v>536</v>
      </c>
      <c r="B90" s="25" t="s">
        <v>537</v>
      </c>
      <c r="C90" s="641">
        <f t="shared" ref="C90:I90" si="54">SUM(C91:C93)</f>
        <v>0</v>
      </c>
      <c r="D90" s="622">
        <f t="shared" si="54"/>
        <v>4500000</v>
      </c>
      <c r="E90" s="622">
        <f t="shared" si="54"/>
        <v>0</v>
      </c>
      <c r="F90" s="622">
        <f t="shared" si="54"/>
        <v>0</v>
      </c>
      <c r="G90" s="622">
        <f t="shared" si="54"/>
        <v>0</v>
      </c>
      <c r="H90" s="622">
        <f t="shared" si="54"/>
        <v>0</v>
      </c>
      <c r="I90" s="626">
        <f t="shared" si="54"/>
        <v>0</v>
      </c>
      <c r="J90" s="622">
        <f>SUM(J91:J93)</f>
        <v>4500000</v>
      </c>
      <c r="K90" s="640">
        <f>SUM(K91:K93)</f>
        <v>1228270.25</v>
      </c>
      <c r="L90" s="622">
        <f>SUM(L91:L93)</f>
        <v>0</v>
      </c>
      <c r="M90" s="622">
        <f>SUM(M91:M93)</f>
        <v>0</v>
      </c>
      <c r="N90" s="623">
        <f>SUM(N91:N93)</f>
        <v>5728270.25</v>
      </c>
      <c r="O90" s="21"/>
      <c r="P90" s="622">
        <f t="shared" ref="P90:AH90" si="55">SUM(P91:P93)</f>
        <v>0</v>
      </c>
      <c r="Q90" s="622">
        <f t="shared" si="55"/>
        <v>0</v>
      </c>
      <c r="R90" s="622">
        <f t="shared" si="55"/>
        <v>0</v>
      </c>
      <c r="S90" s="622">
        <f>SUM(S91:S93)</f>
        <v>0</v>
      </c>
      <c r="T90" s="622">
        <f t="shared" si="55"/>
        <v>0</v>
      </c>
      <c r="U90" s="624">
        <f>SUM(U91:U93)</f>
        <v>500000</v>
      </c>
      <c r="V90" s="625">
        <f>SUM(V91:V93)</f>
        <v>15165242.02</v>
      </c>
      <c r="W90" s="626">
        <f t="shared" si="55"/>
        <v>15665242.02</v>
      </c>
      <c r="X90" s="625">
        <f>SUM(X91:X93)</f>
        <v>900000</v>
      </c>
      <c r="Y90" s="625">
        <f>SUM(Y91:Y93)</f>
        <v>0</v>
      </c>
      <c r="Z90" s="625">
        <f>SUM(Z91:Z93)</f>
        <v>0</v>
      </c>
      <c r="AA90" s="626">
        <f t="shared" si="55"/>
        <v>900000</v>
      </c>
      <c r="AB90" s="622">
        <f t="shared" si="55"/>
        <v>0</v>
      </c>
      <c r="AC90" s="622">
        <f t="shared" si="55"/>
        <v>0</v>
      </c>
      <c r="AD90" s="622">
        <f t="shared" si="55"/>
        <v>0</v>
      </c>
      <c r="AE90" s="622">
        <f t="shared" si="55"/>
        <v>0</v>
      </c>
      <c r="AF90" s="622">
        <f>SUM(AF91:AF93)</f>
        <v>0</v>
      </c>
      <c r="AG90" s="622">
        <f t="shared" si="55"/>
        <v>0</v>
      </c>
      <c r="AH90" s="622">
        <f t="shared" si="55"/>
        <v>0</v>
      </c>
      <c r="AI90" s="623">
        <f>SUM(AI91:AI93)</f>
        <v>16565242.02</v>
      </c>
      <c r="AK90" s="623">
        <f>SUM(AK91:AK93)</f>
        <v>15000000</v>
      </c>
      <c r="AM90" s="623">
        <f>SUM(AM91:AM93)</f>
        <v>37293512.269999996</v>
      </c>
    </row>
    <row r="91" spans="1:52" x14ac:dyDescent="0.25">
      <c r="A91" s="22" t="s">
        <v>538</v>
      </c>
      <c r="B91" s="23" t="s">
        <v>539</v>
      </c>
      <c r="C91" s="361">
        <v>0</v>
      </c>
      <c r="D91" s="362">
        <v>0</v>
      </c>
      <c r="E91" s="364">
        <v>0</v>
      </c>
      <c r="F91" s="364">
        <v>0</v>
      </c>
      <c r="G91" s="364">
        <v>0</v>
      </c>
      <c r="H91" s="364">
        <v>0</v>
      </c>
      <c r="I91" s="627">
        <v>0</v>
      </c>
      <c r="J91" s="215">
        <f t="shared" si="29"/>
        <v>0</v>
      </c>
      <c r="K91" s="642">
        <f>1500000-271729.75</f>
        <v>1228270.25</v>
      </c>
      <c r="L91" s="21">
        <v>0</v>
      </c>
      <c r="M91" s="21">
        <v>0</v>
      </c>
      <c r="N91" s="616">
        <f>SUM(J91:M91)</f>
        <v>1228270.25</v>
      </c>
      <c r="O91" s="21"/>
      <c r="P91" s="21">
        <v>0</v>
      </c>
      <c r="Q91" s="21">
        <v>0</v>
      </c>
      <c r="R91" s="21">
        <v>0</v>
      </c>
      <c r="S91" s="21">
        <v>0</v>
      </c>
      <c r="T91" s="21">
        <v>0</v>
      </c>
      <c r="U91" s="634">
        <v>500000</v>
      </c>
      <c r="V91" s="277">
        <v>0</v>
      </c>
      <c r="W91" s="635">
        <f t="shared" si="46"/>
        <v>500000</v>
      </c>
      <c r="X91" s="277">
        <v>500000</v>
      </c>
      <c r="Y91" s="277">
        <v>0</v>
      </c>
      <c r="Z91" s="277">
        <v>0</v>
      </c>
      <c r="AA91" s="635">
        <f>SUM(X91:Z91)</f>
        <v>500000</v>
      </c>
      <c r="AB91" s="21">
        <v>0</v>
      </c>
      <c r="AC91" s="21">
        <v>0</v>
      </c>
      <c r="AD91" s="21">
        <v>0</v>
      </c>
      <c r="AE91" s="21">
        <v>0</v>
      </c>
      <c r="AF91" s="21">
        <v>0</v>
      </c>
      <c r="AG91" s="21">
        <v>0</v>
      </c>
      <c r="AH91" s="21">
        <v>0</v>
      </c>
      <c r="AI91" s="616">
        <f>+P91+Q91+R91+S91+T91+W91+AA91+AB91+AC91+AD91+AE91+AF91+AG91+AH91</f>
        <v>1000000</v>
      </c>
      <c r="AK91" s="616">
        <f>+'DETALLE PROG. III'!D155</f>
        <v>3000000</v>
      </c>
      <c r="AM91" s="616">
        <f>+N91+AI91+AK91</f>
        <v>5228270.25</v>
      </c>
    </row>
    <row r="92" spans="1:52" x14ac:dyDescent="0.25">
      <c r="A92" s="22" t="s">
        <v>540</v>
      </c>
      <c r="B92" s="23" t="s">
        <v>541</v>
      </c>
      <c r="C92" s="361">
        <v>0</v>
      </c>
      <c r="D92" s="362">
        <v>1500000</v>
      </c>
      <c r="E92" s="364">
        <v>0</v>
      </c>
      <c r="F92" s="364">
        <v>0</v>
      </c>
      <c r="G92" s="364">
        <v>0</v>
      </c>
      <c r="H92" s="364">
        <v>0</v>
      </c>
      <c r="I92" s="627">
        <v>0</v>
      </c>
      <c r="J92" s="215">
        <f t="shared" si="29"/>
        <v>1500000</v>
      </c>
      <c r="K92" s="372">
        <v>0</v>
      </c>
      <c r="L92" s="21">
        <v>0</v>
      </c>
      <c r="M92" s="21">
        <v>0</v>
      </c>
      <c r="N92" s="616">
        <f>SUM(J92:M92)</f>
        <v>1500000</v>
      </c>
      <c r="O92" s="21"/>
      <c r="P92" s="21">
        <v>0</v>
      </c>
      <c r="Q92" s="21">
        <v>0</v>
      </c>
      <c r="R92" s="21">
        <v>0</v>
      </c>
      <c r="S92" s="21">
        <v>0</v>
      </c>
      <c r="T92" s="21">
        <v>0</v>
      </c>
      <c r="U92" s="634">
        <v>0</v>
      </c>
      <c r="V92" s="277">
        <v>15165242.02</v>
      </c>
      <c r="W92" s="635">
        <f t="shared" si="46"/>
        <v>15165242.02</v>
      </c>
      <c r="X92" s="277">
        <v>400000</v>
      </c>
      <c r="Y92" s="277">
        <v>0</v>
      </c>
      <c r="Z92" s="277">
        <v>0</v>
      </c>
      <c r="AA92" s="635">
        <f>SUM(X92:Z92)</f>
        <v>400000</v>
      </c>
      <c r="AB92" s="21">
        <v>0</v>
      </c>
      <c r="AC92" s="21">
        <v>0</v>
      </c>
      <c r="AD92" s="21">
        <v>0</v>
      </c>
      <c r="AE92" s="21">
        <v>0</v>
      </c>
      <c r="AF92" s="21">
        <v>0</v>
      </c>
      <c r="AG92" s="21">
        <v>0</v>
      </c>
      <c r="AH92" s="21">
        <v>0</v>
      </c>
      <c r="AI92" s="616">
        <f>+P92+Q92+R92+S92+T92+W92+AA92+AB92+AC92+AD92+AE92+AF92+AG92+AH92</f>
        <v>15565242.02</v>
      </c>
      <c r="AK92" s="616">
        <f>+'DETALLE PROG. III'!D156+'DETALLE PROG. III'!D306+'DETALLE PROG. III'!D367</f>
        <v>10500000</v>
      </c>
      <c r="AM92" s="616">
        <f>+N92+AI92+AK92</f>
        <v>27565242.02</v>
      </c>
    </row>
    <row r="93" spans="1:52" x14ac:dyDescent="0.25">
      <c r="A93" s="22" t="s">
        <v>542</v>
      </c>
      <c r="B93" s="23" t="s">
        <v>543</v>
      </c>
      <c r="C93" s="361">
        <v>0</v>
      </c>
      <c r="D93" s="362">
        <v>3000000</v>
      </c>
      <c r="E93" s="364">
        <v>0</v>
      </c>
      <c r="F93" s="364">
        <v>0</v>
      </c>
      <c r="G93" s="364">
        <v>0</v>
      </c>
      <c r="H93" s="364">
        <v>0</v>
      </c>
      <c r="I93" s="627">
        <v>0</v>
      </c>
      <c r="J93" s="215">
        <f t="shared" si="29"/>
        <v>3000000</v>
      </c>
      <c r="K93" s="372">
        <v>0</v>
      </c>
      <c r="L93" s="21">
        <v>0</v>
      </c>
      <c r="M93" s="21">
        <v>0</v>
      </c>
      <c r="N93" s="616">
        <f>SUM(J93:M93)</f>
        <v>3000000</v>
      </c>
      <c r="O93" s="21"/>
      <c r="P93" s="21">
        <v>0</v>
      </c>
      <c r="Q93" s="21">
        <v>0</v>
      </c>
      <c r="R93" s="21">
        <v>0</v>
      </c>
      <c r="S93" s="21">
        <v>0</v>
      </c>
      <c r="T93" s="21">
        <v>0</v>
      </c>
      <c r="U93" s="634">
        <v>0</v>
      </c>
      <c r="V93" s="277">
        <v>0</v>
      </c>
      <c r="W93" s="635">
        <f t="shared" si="46"/>
        <v>0</v>
      </c>
      <c r="X93" s="277">
        <v>0</v>
      </c>
      <c r="Y93" s="277">
        <v>0</v>
      </c>
      <c r="Z93" s="277">
        <v>0</v>
      </c>
      <c r="AA93" s="635">
        <f>SUM(X93:Z93)</f>
        <v>0</v>
      </c>
      <c r="AB93" s="21">
        <v>0</v>
      </c>
      <c r="AC93" s="21">
        <v>0</v>
      </c>
      <c r="AD93" s="21">
        <v>0</v>
      </c>
      <c r="AE93" s="21">
        <v>0</v>
      </c>
      <c r="AF93" s="21">
        <v>0</v>
      </c>
      <c r="AG93" s="21">
        <v>0</v>
      </c>
      <c r="AH93" s="21">
        <v>0</v>
      </c>
      <c r="AI93" s="616">
        <f>+P93+Q93+R93+S93+T93+W93+AA93+AB93+AC93+AD93+AE93+AF93+AG93+AH93</f>
        <v>0</v>
      </c>
      <c r="AK93" s="616">
        <f>+'DETALLE PROG. III'!D157</f>
        <v>1500000</v>
      </c>
      <c r="AM93" s="616">
        <f>+N93+AI93+AK93</f>
        <v>4500000</v>
      </c>
    </row>
    <row r="94" spans="1:52" x14ac:dyDescent="0.25">
      <c r="A94" s="24" t="s">
        <v>544</v>
      </c>
      <c r="B94" s="25" t="s">
        <v>545</v>
      </c>
      <c r="C94" s="641">
        <f t="shared" ref="C94:J94" si="56">SUM(C95:C103)</f>
        <v>0</v>
      </c>
      <c r="D94" s="622">
        <f t="shared" si="56"/>
        <v>16000000</v>
      </c>
      <c r="E94" s="622">
        <f t="shared" si="56"/>
        <v>100000</v>
      </c>
      <c r="F94" s="622">
        <f t="shared" si="56"/>
        <v>0</v>
      </c>
      <c r="G94" s="622">
        <f t="shared" si="56"/>
        <v>500000</v>
      </c>
      <c r="H94" s="622">
        <f t="shared" si="56"/>
        <v>100000</v>
      </c>
      <c r="I94" s="626">
        <f t="shared" si="56"/>
        <v>200000</v>
      </c>
      <c r="J94" s="622">
        <f t="shared" si="56"/>
        <v>16900000</v>
      </c>
      <c r="K94" s="640">
        <f>SUM(K95:K103)</f>
        <v>600000</v>
      </c>
      <c r="L94" s="622">
        <f>SUM(L95:L103)</f>
        <v>0</v>
      </c>
      <c r="M94" s="622">
        <f>SUM(M95:M103)</f>
        <v>0</v>
      </c>
      <c r="N94" s="623">
        <f>SUM(N95:N103)</f>
        <v>17500000</v>
      </c>
      <c r="O94" s="21"/>
      <c r="P94" s="622">
        <f t="shared" ref="P94:AH94" si="57">SUM(P95:P103)</f>
        <v>300000</v>
      </c>
      <c r="Q94" s="622">
        <f t="shared" si="57"/>
        <v>38903630.560000002</v>
      </c>
      <c r="R94" s="622">
        <f t="shared" si="57"/>
        <v>0</v>
      </c>
      <c r="S94" s="622">
        <f>SUM(S95:S103)</f>
        <v>0</v>
      </c>
      <c r="T94" s="622">
        <f t="shared" si="57"/>
        <v>0</v>
      </c>
      <c r="U94" s="624">
        <f>SUM(U95:U103)</f>
        <v>300000</v>
      </c>
      <c r="V94" s="625">
        <f>SUM(V95:V103)</f>
        <v>0</v>
      </c>
      <c r="W94" s="626">
        <f t="shared" si="57"/>
        <v>300000</v>
      </c>
      <c r="X94" s="625">
        <f>SUM(X95:X103)</f>
        <v>0</v>
      </c>
      <c r="Y94" s="625">
        <f>SUM(Y95:Y103)</f>
        <v>0</v>
      </c>
      <c r="Z94" s="625">
        <f>SUM(Z95:Z103)</f>
        <v>0</v>
      </c>
      <c r="AA94" s="626">
        <f t="shared" si="57"/>
        <v>0</v>
      </c>
      <c r="AB94" s="622">
        <f t="shared" si="57"/>
        <v>0</v>
      </c>
      <c r="AC94" s="622">
        <f t="shared" si="57"/>
        <v>0</v>
      </c>
      <c r="AD94" s="622">
        <f t="shared" si="57"/>
        <v>0</v>
      </c>
      <c r="AE94" s="622">
        <f t="shared" si="57"/>
        <v>1300000</v>
      </c>
      <c r="AF94" s="622">
        <f>SUM(AF95:AF103)</f>
        <v>0</v>
      </c>
      <c r="AG94" s="622">
        <f t="shared" si="57"/>
        <v>0</v>
      </c>
      <c r="AH94" s="622">
        <f t="shared" si="57"/>
        <v>0</v>
      </c>
      <c r="AI94" s="623">
        <f>SUM(AI95:AI103)</f>
        <v>40803630.560000002</v>
      </c>
      <c r="AK94" s="623">
        <f>SUM(AK95:AK103)</f>
        <v>36211993.719999999</v>
      </c>
      <c r="AM94" s="623">
        <f>SUM(AM95:AM103)</f>
        <v>94515624.280000001</v>
      </c>
    </row>
    <row r="95" spans="1:52" x14ac:dyDescent="0.25">
      <c r="A95" s="22" t="s">
        <v>546</v>
      </c>
      <c r="B95" s="23" t="s">
        <v>547</v>
      </c>
      <c r="C95" s="361">
        <v>0</v>
      </c>
      <c r="D95" s="362">
        <v>5000000</v>
      </c>
      <c r="E95" s="364">
        <v>0</v>
      </c>
      <c r="F95" s="364">
        <v>0</v>
      </c>
      <c r="G95" s="364">
        <v>0</v>
      </c>
      <c r="H95" s="364">
        <v>0</v>
      </c>
      <c r="I95" s="627">
        <v>200000</v>
      </c>
      <c r="J95" s="215">
        <f t="shared" si="29"/>
        <v>5200000</v>
      </c>
      <c r="K95" s="372">
        <v>0</v>
      </c>
      <c r="L95" s="21">
        <v>0</v>
      </c>
      <c r="M95" s="21">
        <v>0</v>
      </c>
      <c r="N95" s="616">
        <f t="shared" ref="N95:N103" si="58">SUM(J95:M95)</f>
        <v>5200000</v>
      </c>
      <c r="O95" s="21"/>
      <c r="P95" s="215">
        <v>0</v>
      </c>
      <c r="Q95" s="215">
        <v>50000</v>
      </c>
      <c r="R95" s="215">
        <v>0</v>
      </c>
      <c r="S95" s="215">
        <v>0</v>
      </c>
      <c r="T95" s="21">
        <v>0</v>
      </c>
      <c r="U95" s="634">
        <v>0</v>
      </c>
      <c r="V95" s="277">
        <v>0</v>
      </c>
      <c r="W95" s="635">
        <f t="shared" si="46"/>
        <v>0</v>
      </c>
      <c r="X95" s="277">
        <v>0</v>
      </c>
      <c r="Y95" s="277">
        <v>0</v>
      </c>
      <c r="Z95" s="277">
        <v>0</v>
      </c>
      <c r="AA95" s="635">
        <f t="shared" ref="AA95:AA103" si="59">SUM(X95:Z95)</f>
        <v>0</v>
      </c>
      <c r="AB95" s="21">
        <v>0</v>
      </c>
      <c r="AC95" s="21">
        <v>0</v>
      </c>
      <c r="AD95" s="21">
        <v>0</v>
      </c>
      <c r="AE95" s="21">
        <v>400000</v>
      </c>
      <c r="AF95" s="21">
        <v>0</v>
      </c>
      <c r="AG95" s="21">
        <v>0</v>
      </c>
      <c r="AH95" s="21">
        <v>0</v>
      </c>
      <c r="AI95" s="616">
        <f t="shared" ref="AI95:AI103" si="60">+P95+Q95+R95+S95+T95+W95+AA95+AB95+AC95+AD95+AE95+AF95+AG95+AH95</f>
        <v>450000</v>
      </c>
      <c r="AK95" s="616">
        <f>+'DETALLE PROG. III'!D159</f>
        <v>2000000</v>
      </c>
      <c r="AM95" s="616">
        <f t="shared" ref="AM95:AM103" si="61">+N95+AI95+AK95</f>
        <v>7650000</v>
      </c>
    </row>
    <row r="96" spans="1:52" x14ac:dyDescent="0.25">
      <c r="A96" s="22" t="s">
        <v>548</v>
      </c>
      <c r="B96" s="23" t="s">
        <v>549</v>
      </c>
      <c r="C96" s="361">
        <v>0</v>
      </c>
      <c r="D96" s="362">
        <v>0</v>
      </c>
      <c r="E96" s="364">
        <v>0</v>
      </c>
      <c r="F96" s="364">
        <v>0</v>
      </c>
      <c r="G96" s="364">
        <v>0</v>
      </c>
      <c r="H96" s="364">
        <v>0</v>
      </c>
      <c r="I96" s="627">
        <v>0</v>
      </c>
      <c r="J96" s="215">
        <f t="shared" si="29"/>
        <v>0</v>
      </c>
      <c r="K96" s="372">
        <v>0</v>
      </c>
      <c r="L96" s="21">
        <v>0</v>
      </c>
      <c r="M96" s="21">
        <v>0</v>
      </c>
      <c r="N96" s="616">
        <f t="shared" si="58"/>
        <v>0</v>
      </c>
      <c r="O96" s="21"/>
      <c r="P96" s="215">
        <v>0</v>
      </c>
      <c r="Q96" s="215">
        <v>0</v>
      </c>
      <c r="R96" s="215">
        <v>0</v>
      </c>
      <c r="S96" s="215">
        <v>0</v>
      </c>
      <c r="T96" s="21">
        <v>0</v>
      </c>
      <c r="U96" s="634">
        <v>0</v>
      </c>
      <c r="V96" s="277">
        <v>0</v>
      </c>
      <c r="W96" s="635">
        <f t="shared" si="46"/>
        <v>0</v>
      </c>
      <c r="X96" s="277">
        <v>0</v>
      </c>
      <c r="Y96" s="277">
        <v>0</v>
      </c>
      <c r="Z96" s="277">
        <v>0</v>
      </c>
      <c r="AA96" s="635">
        <f t="shared" si="59"/>
        <v>0</v>
      </c>
      <c r="AB96" s="21">
        <v>0</v>
      </c>
      <c r="AC96" s="21">
        <v>0</v>
      </c>
      <c r="AD96" s="21">
        <v>0</v>
      </c>
      <c r="AE96" s="21">
        <v>0</v>
      </c>
      <c r="AF96" s="21">
        <v>0</v>
      </c>
      <c r="AG96" s="21">
        <v>0</v>
      </c>
      <c r="AH96" s="21">
        <v>0</v>
      </c>
      <c r="AI96" s="616">
        <f t="shared" si="60"/>
        <v>0</v>
      </c>
      <c r="AK96" s="616">
        <v>0</v>
      </c>
      <c r="AM96" s="616">
        <f t="shared" si="61"/>
        <v>0</v>
      </c>
    </row>
    <row r="97" spans="1:39" x14ac:dyDescent="0.25">
      <c r="A97" s="22" t="s">
        <v>550</v>
      </c>
      <c r="B97" s="23" t="s">
        <v>551</v>
      </c>
      <c r="C97" s="361">
        <v>0</v>
      </c>
      <c r="D97" s="362">
        <v>0</v>
      </c>
      <c r="E97" s="364">
        <v>0</v>
      </c>
      <c r="F97" s="364">
        <v>0</v>
      </c>
      <c r="G97" s="364">
        <v>0</v>
      </c>
      <c r="H97" s="364">
        <v>0</v>
      </c>
      <c r="I97" s="627">
        <v>0</v>
      </c>
      <c r="J97" s="215">
        <f t="shared" si="29"/>
        <v>0</v>
      </c>
      <c r="K97" s="372">
        <v>0</v>
      </c>
      <c r="L97" s="21">
        <v>0</v>
      </c>
      <c r="M97" s="21">
        <v>0</v>
      </c>
      <c r="N97" s="616">
        <f t="shared" si="58"/>
        <v>0</v>
      </c>
      <c r="O97" s="21"/>
      <c r="P97" s="215">
        <v>0</v>
      </c>
      <c r="Q97" s="215">
        <v>0</v>
      </c>
      <c r="R97" s="215">
        <v>0</v>
      </c>
      <c r="S97" s="215">
        <v>0</v>
      </c>
      <c r="T97" s="21">
        <v>0</v>
      </c>
      <c r="U97" s="634">
        <v>0</v>
      </c>
      <c r="V97" s="277">
        <v>0</v>
      </c>
      <c r="W97" s="635">
        <f t="shared" si="46"/>
        <v>0</v>
      </c>
      <c r="X97" s="277">
        <v>0</v>
      </c>
      <c r="Y97" s="277">
        <v>0</v>
      </c>
      <c r="Z97" s="277">
        <v>0</v>
      </c>
      <c r="AA97" s="635">
        <f t="shared" si="59"/>
        <v>0</v>
      </c>
      <c r="AB97" s="21">
        <v>0</v>
      </c>
      <c r="AC97" s="21">
        <v>0</v>
      </c>
      <c r="AD97" s="21">
        <v>0</v>
      </c>
      <c r="AE97" s="21">
        <v>0</v>
      </c>
      <c r="AF97" s="21">
        <v>0</v>
      </c>
      <c r="AG97" s="21">
        <v>0</v>
      </c>
      <c r="AH97" s="21">
        <v>0</v>
      </c>
      <c r="AI97" s="616">
        <f t="shared" si="60"/>
        <v>0</v>
      </c>
      <c r="AK97" s="616">
        <v>0</v>
      </c>
      <c r="AM97" s="616">
        <f t="shared" si="61"/>
        <v>0</v>
      </c>
    </row>
    <row r="98" spans="1:39" x14ac:dyDescent="0.25">
      <c r="A98" s="22" t="s">
        <v>552</v>
      </c>
      <c r="B98" s="23" t="s">
        <v>553</v>
      </c>
      <c r="C98" s="361">
        <v>0</v>
      </c>
      <c r="D98" s="362">
        <v>0</v>
      </c>
      <c r="E98" s="364">
        <v>0</v>
      </c>
      <c r="F98" s="364">
        <v>0</v>
      </c>
      <c r="G98" s="364">
        <v>0</v>
      </c>
      <c r="H98" s="364">
        <v>0</v>
      </c>
      <c r="I98" s="627">
        <v>0</v>
      </c>
      <c r="J98" s="215">
        <f t="shared" si="29"/>
        <v>0</v>
      </c>
      <c r="K98" s="372">
        <v>0</v>
      </c>
      <c r="L98" s="21">
        <v>0</v>
      </c>
      <c r="M98" s="21">
        <v>0</v>
      </c>
      <c r="N98" s="616">
        <f t="shared" si="58"/>
        <v>0</v>
      </c>
      <c r="O98" s="21"/>
      <c r="P98" s="215">
        <v>300000</v>
      </c>
      <c r="Q98" s="215">
        <v>0</v>
      </c>
      <c r="R98" s="215">
        <v>0</v>
      </c>
      <c r="S98" s="215">
        <v>0</v>
      </c>
      <c r="T98" s="21">
        <v>0</v>
      </c>
      <c r="U98" s="634">
        <v>0</v>
      </c>
      <c r="V98" s="277">
        <v>0</v>
      </c>
      <c r="W98" s="635">
        <f t="shared" si="46"/>
        <v>0</v>
      </c>
      <c r="X98" s="277">
        <v>0</v>
      </c>
      <c r="Y98" s="277">
        <v>0</v>
      </c>
      <c r="Z98" s="277">
        <v>0</v>
      </c>
      <c r="AA98" s="635">
        <f t="shared" si="59"/>
        <v>0</v>
      </c>
      <c r="AB98" s="21">
        <v>0</v>
      </c>
      <c r="AC98" s="21">
        <v>0</v>
      </c>
      <c r="AD98" s="21">
        <v>0</v>
      </c>
      <c r="AE98" s="21">
        <v>0</v>
      </c>
      <c r="AF98" s="21">
        <v>0</v>
      </c>
      <c r="AG98" s="21">
        <v>0</v>
      </c>
      <c r="AH98" s="21">
        <v>0</v>
      </c>
      <c r="AI98" s="616">
        <f t="shared" si="60"/>
        <v>300000</v>
      </c>
      <c r="AK98" s="616">
        <f>+'DETALLE PROG. III'!D160</f>
        <v>10000000</v>
      </c>
      <c r="AM98" s="616">
        <f t="shared" si="61"/>
        <v>10300000</v>
      </c>
    </row>
    <row r="99" spans="1:39" x14ac:dyDescent="0.25">
      <c r="A99" s="22" t="s">
        <v>554</v>
      </c>
      <c r="B99" s="23" t="s">
        <v>555</v>
      </c>
      <c r="C99" s="361">
        <v>0</v>
      </c>
      <c r="D99" s="362">
        <v>6000000</v>
      </c>
      <c r="E99" s="364">
        <v>0</v>
      </c>
      <c r="F99" s="364">
        <v>0</v>
      </c>
      <c r="G99" s="364">
        <v>0</v>
      </c>
      <c r="H99" s="364">
        <v>0</v>
      </c>
      <c r="I99" s="627">
        <v>0</v>
      </c>
      <c r="J99" s="215">
        <f t="shared" si="29"/>
        <v>6000000</v>
      </c>
      <c r="K99" s="372">
        <v>0</v>
      </c>
      <c r="L99" s="21">
        <v>0</v>
      </c>
      <c r="M99" s="21">
        <v>0</v>
      </c>
      <c r="N99" s="616">
        <f t="shared" si="58"/>
        <v>6000000</v>
      </c>
      <c r="O99" s="21"/>
      <c r="P99" s="215">
        <v>0</v>
      </c>
      <c r="Q99" s="645">
        <f>13800000+25053630.56</f>
        <v>38853630.560000002</v>
      </c>
      <c r="R99" s="215">
        <v>0</v>
      </c>
      <c r="S99" s="215">
        <v>0</v>
      </c>
      <c r="T99" s="21">
        <v>0</v>
      </c>
      <c r="U99" s="634">
        <v>0</v>
      </c>
      <c r="V99" s="277">
        <v>0</v>
      </c>
      <c r="W99" s="635">
        <f t="shared" si="46"/>
        <v>0</v>
      </c>
      <c r="X99" s="277">
        <v>0</v>
      </c>
      <c r="Y99" s="277">
        <v>0</v>
      </c>
      <c r="Z99" s="277">
        <v>0</v>
      </c>
      <c r="AA99" s="635">
        <f t="shared" si="59"/>
        <v>0</v>
      </c>
      <c r="AB99" s="21">
        <v>0</v>
      </c>
      <c r="AC99" s="21">
        <v>0</v>
      </c>
      <c r="AD99" s="21">
        <v>0</v>
      </c>
      <c r="AE99" s="21">
        <v>900000</v>
      </c>
      <c r="AF99" s="21">
        <v>0</v>
      </c>
      <c r="AG99" s="21">
        <v>0</v>
      </c>
      <c r="AH99" s="21">
        <v>0</v>
      </c>
      <c r="AI99" s="616">
        <f t="shared" si="60"/>
        <v>39753630.560000002</v>
      </c>
      <c r="AK99" s="616">
        <f>+'DETALLE PROG. III'!D161+'DETALLE PROG. III'!D308</f>
        <v>21711993.719999999</v>
      </c>
      <c r="AM99" s="616">
        <f t="shared" si="61"/>
        <v>67465624.280000001</v>
      </c>
    </row>
    <row r="100" spans="1:39" x14ac:dyDescent="0.25">
      <c r="A100" s="22" t="s">
        <v>556</v>
      </c>
      <c r="B100" s="23" t="s">
        <v>557</v>
      </c>
      <c r="C100" s="361">
        <v>0</v>
      </c>
      <c r="D100" s="362">
        <v>0</v>
      </c>
      <c r="E100" s="364">
        <v>0</v>
      </c>
      <c r="F100" s="364">
        <v>0</v>
      </c>
      <c r="G100" s="364">
        <v>0</v>
      </c>
      <c r="H100" s="364">
        <v>0</v>
      </c>
      <c r="I100" s="627">
        <v>0</v>
      </c>
      <c r="J100" s="215">
        <f t="shared" si="29"/>
        <v>0</v>
      </c>
      <c r="K100" s="372">
        <v>100000</v>
      </c>
      <c r="L100" s="21">
        <v>0</v>
      </c>
      <c r="M100" s="21">
        <v>0</v>
      </c>
      <c r="N100" s="616">
        <f t="shared" si="58"/>
        <v>100000</v>
      </c>
      <c r="O100" s="21"/>
      <c r="P100" s="215">
        <v>0</v>
      </c>
      <c r="Q100" s="215">
        <v>0</v>
      </c>
      <c r="R100" s="215">
        <v>0</v>
      </c>
      <c r="S100" s="215">
        <v>0</v>
      </c>
      <c r="T100" s="21">
        <v>0</v>
      </c>
      <c r="U100" s="634">
        <v>0</v>
      </c>
      <c r="V100" s="277">
        <v>0</v>
      </c>
      <c r="W100" s="635">
        <f t="shared" si="46"/>
        <v>0</v>
      </c>
      <c r="X100" s="277">
        <v>0</v>
      </c>
      <c r="Y100" s="277">
        <v>0</v>
      </c>
      <c r="Z100" s="277">
        <v>0</v>
      </c>
      <c r="AA100" s="635">
        <f t="shared" si="59"/>
        <v>0</v>
      </c>
      <c r="AB100" s="21">
        <v>0</v>
      </c>
      <c r="AC100" s="21">
        <v>0</v>
      </c>
      <c r="AD100" s="21">
        <v>0</v>
      </c>
      <c r="AE100" s="21">
        <v>0</v>
      </c>
      <c r="AF100" s="21">
        <v>0</v>
      </c>
      <c r="AG100" s="21">
        <v>0</v>
      </c>
      <c r="AH100" s="21">
        <v>0</v>
      </c>
      <c r="AI100" s="616">
        <f t="shared" si="60"/>
        <v>0</v>
      </c>
      <c r="AK100" s="616">
        <v>0</v>
      </c>
      <c r="AM100" s="616">
        <f t="shared" si="61"/>
        <v>100000</v>
      </c>
    </row>
    <row r="101" spans="1:39" x14ac:dyDescent="0.25">
      <c r="A101" s="22" t="s">
        <v>558</v>
      </c>
      <c r="B101" s="23" t="s">
        <v>559</v>
      </c>
      <c r="C101" s="361">
        <v>0</v>
      </c>
      <c r="D101" s="362">
        <v>4500000</v>
      </c>
      <c r="E101" s="364">
        <v>0</v>
      </c>
      <c r="F101" s="364">
        <v>0</v>
      </c>
      <c r="G101" s="364">
        <v>500000</v>
      </c>
      <c r="H101" s="364">
        <v>100000</v>
      </c>
      <c r="I101" s="627">
        <v>0</v>
      </c>
      <c r="J101" s="215">
        <f t="shared" si="29"/>
        <v>5100000</v>
      </c>
      <c r="K101" s="372">
        <v>0</v>
      </c>
      <c r="L101" s="21">
        <v>0</v>
      </c>
      <c r="M101" s="21">
        <v>0</v>
      </c>
      <c r="N101" s="616">
        <f t="shared" si="58"/>
        <v>5100000</v>
      </c>
      <c r="O101" s="21"/>
      <c r="P101" s="215">
        <v>0</v>
      </c>
      <c r="Q101" s="215">
        <v>0</v>
      </c>
      <c r="R101" s="215">
        <v>0</v>
      </c>
      <c r="S101" s="215">
        <v>0</v>
      </c>
      <c r="T101" s="21">
        <v>0</v>
      </c>
      <c r="U101" s="634">
        <v>0</v>
      </c>
      <c r="V101" s="277">
        <v>0</v>
      </c>
      <c r="W101" s="635">
        <f t="shared" si="46"/>
        <v>0</v>
      </c>
      <c r="X101" s="277">
        <v>0</v>
      </c>
      <c r="Y101" s="277">
        <v>0</v>
      </c>
      <c r="Z101" s="277">
        <v>0</v>
      </c>
      <c r="AA101" s="635">
        <f t="shared" si="59"/>
        <v>0</v>
      </c>
      <c r="AB101" s="21">
        <v>0</v>
      </c>
      <c r="AC101" s="21">
        <v>0</v>
      </c>
      <c r="AD101" s="21">
        <v>0</v>
      </c>
      <c r="AE101" s="21">
        <v>0</v>
      </c>
      <c r="AF101" s="21">
        <v>0</v>
      </c>
      <c r="AG101" s="21">
        <v>0</v>
      </c>
      <c r="AH101" s="21">
        <v>0</v>
      </c>
      <c r="AI101" s="616">
        <f t="shared" si="60"/>
        <v>0</v>
      </c>
      <c r="AK101" s="616">
        <f>+'DETALLE PROG. III'!D162</f>
        <v>0</v>
      </c>
      <c r="AM101" s="616">
        <f t="shared" si="61"/>
        <v>5100000</v>
      </c>
    </row>
    <row r="102" spans="1:39" x14ac:dyDescent="0.25">
      <c r="A102" s="22" t="s">
        <v>560</v>
      </c>
      <c r="B102" s="23" t="s">
        <v>561</v>
      </c>
      <c r="C102" s="361">
        <v>0</v>
      </c>
      <c r="D102" s="362">
        <v>500000</v>
      </c>
      <c r="E102" s="364">
        <v>100000</v>
      </c>
      <c r="F102" s="364">
        <v>0</v>
      </c>
      <c r="G102" s="364">
        <v>0</v>
      </c>
      <c r="H102" s="364">
        <v>0</v>
      </c>
      <c r="I102" s="627">
        <v>0</v>
      </c>
      <c r="J102" s="215">
        <f t="shared" si="29"/>
        <v>600000</v>
      </c>
      <c r="K102" s="372">
        <v>500000</v>
      </c>
      <c r="L102" s="21">
        <v>0</v>
      </c>
      <c r="M102" s="21">
        <v>0</v>
      </c>
      <c r="N102" s="616">
        <f t="shared" si="58"/>
        <v>1100000</v>
      </c>
      <c r="O102" s="21"/>
      <c r="P102" s="215">
        <v>0</v>
      </c>
      <c r="Q102" s="215">
        <v>0</v>
      </c>
      <c r="R102" s="215">
        <v>0</v>
      </c>
      <c r="S102" s="215">
        <v>0</v>
      </c>
      <c r="T102" s="21">
        <v>0</v>
      </c>
      <c r="U102" s="634">
        <v>300000</v>
      </c>
      <c r="V102" s="277">
        <v>0</v>
      </c>
      <c r="W102" s="635">
        <f t="shared" si="46"/>
        <v>300000</v>
      </c>
      <c r="X102" s="277">
        <v>0</v>
      </c>
      <c r="Y102" s="277">
        <v>0</v>
      </c>
      <c r="Z102" s="277">
        <v>0</v>
      </c>
      <c r="AA102" s="635">
        <f t="shared" si="59"/>
        <v>0</v>
      </c>
      <c r="AB102" s="21">
        <v>0</v>
      </c>
      <c r="AC102" s="21">
        <v>0</v>
      </c>
      <c r="AD102" s="21">
        <v>0</v>
      </c>
      <c r="AE102" s="21">
        <v>0</v>
      </c>
      <c r="AF102" s="21">
        <v>0</v>
      </c>
      <c r="AG102" s="21">
        <v>0</v>
      </c>
      <c r="AH102" s="21">
        <v>0</v>
      </c>
      <c r="AI102" s="616">
        <f t="shared" si="60"/>
        <v>300000</v>
      </c>
      <c r="AK102" s="616">
        <f>+'DETALLE PROG. III'!D163</f>
        <v>0</v>
      </c>
      <c r="AM102" s="616">
        <f t="shared" si="61"/>
        <v>1400000</v>
      </c>
    </row>
    <row r="103" spans="1:39" x14ac:dyDescent="0.25">
      <c r="A103" s="22" t="s">
        <v>562</v>
      </c>
      <c r="B103" s="23" t="s">
        <v>563</v>
      </c>
      <c r="C103" s="361">
        <v>0</v>
      </c>
      <c r="D103" s="362">
        <v>0</v>
      </c>
      <c r="E103" s="364">
        <v>0</v>
      </c>
      <c r="F103" s="364">
        <v>0</v>
      </c>
      <c r="G103" s="364">
        <v>0</v>
      </c>
      <c r="H103" s="364">
        <v>0</v>
      </c>
      <c r="I103" s="627">
        <v>0</v>
      </c>
      <c r="J103" s="215">
        <f t="shared" si="29"/>
        <v>0</v>
      </c>
      <c r="K103" s="372">
        <v>0</v>
      </c>
      <c r="L103" s="21">
        <v>0</v>
      </c>
      <c r="M103" s="21">
        <v>0</v>
      </c>
      <c r="N103" s="616">
        <f t="shared" si="58"/>
        <v>0</v>
      </c>
      <c r="O103" s="21"/>
      <c r="P103" s="215">
        <v>0</v>
      </c>
      <c r="Q103" s="215">
        <v>0</v>
      </c>
      <c r="R103" s="215">
        <v>0</v>
      </c>
      <c r="S103" s="215">
        <v>0</v>
      </c>
      <c r="T103" s="21">
        <v>0</v>
      </c>
      <c r="U103" s="634">
        <v>0</v>
      </c>
      <c r="V103" s="277">
        <v>0</v>
      </c>
      <c r="W103" s="635">
        <f t="shared" si="46"/>
        <v>0</v>
      </c>
      <c r="X103" s="277">
        <v>0</v>
      </c>
      <c r="Y103" s="277">
        <v>0</v>
      </c>
      <c r="Z103" s="277">
        <v>0</v>
      </c>
      <c r="AA103" s="635">
        <f t="shared" si="59"/>
        <v>0</v>
      </c>
      <c r="AB103" s="21">
        <v>0</v>
      </c>
      <c r="AC103" s="21">
        <v>0</v>
      </c>
      <c r="AD103" s="21">
        <v>0</v>
      </c>
      <c r="AE103" s="21">
        <v>0</v>
      </c>
      <c r="AF103" s="21">
        <v>0</v>
      </c>
      <c r="AG103" s="21">
        <v>0</v>
      </c>
      <c r="AH103" s="21">
        <v>0</v>
      </c>
      <c r="AI103" s="616">
        <f t="shared" si="60"/>
        <v>0</v>
      </c>
      <c r="AK103" s="616">
        <f>+'DETALLE PROG. III'!D164</f>
        <v>2500000</v>
      </c>
      <c r="AM103" s="616">
        <f t="shared" si="61"/>
        <v>2500000</v>
      </c>
    </row>
    <row r="104" spans="1:39" x14ac:dyDescent="0.25">
      <c r="A104" s="24" t="s">
        <v>564</v>
      </c>
      <c r="B104" s="25" t="s">
        <v>565</v>
      </c>
      <c r="C104" s="624">
        <f t="shared" ref="C104:N104" si="62">SUM(C105:C110)</f>
        <v>0</v>
      </c>
      <c r="D104" s="625">
        <f t="shared" si="62"/>
        <v>500000</v>
      </c>
      <c r="E104" s="625">
        <f t="shared" si="62"/>
        <v>0</v>
      </c>
      <c r="F104" s="625">
        <f t="shared" si="62"/>
        <v>0</v>
      </c>
      <c r="G104" s="625">
        <f t="shared" si="62"/>
        <v>0</v>
      </c>
      <c r="H104" s="625">
        <f t="shared" si="62"/>
        <v>0</v>
      </c>
      <c r="I104" s="639">
        <f t="shared" si="62"/>
        <v>0</v>
      </c>
      <c r="J104" s="622">
        <f t="shared" si="62"/>
        <v>500000</v>
      </c>
      <c r="K104" s="640">
        <f t="shared" si="62"/>
        <v>0</v>
      </c>
      <c r="L104" s="622">
        <f t="shared" si="62"/>
        <v>0</v>
      </c>
      <c r="M104" s="622">
        <f t="shared" si="62"/>
        <v>0</v>
      </c>
      <c r="N104" s="623">
        <f t="shared" si="62"/>
        <v>500000</v>
      </c>
      <c r="O104" s="21"/>
      <c r="P104" s="622">
        <f t="shared" ref="P104:AH104" si="63">SUM(P105:P110)</f>
        <v>0</v>
      </c>
      <c r="Q104" s="622">
        <f t="shared" si="63"/>
        <v>0</v>
      </c>
      <c r="R104" s="622">
        <f t="shared" si="63"/>
        <v>0</v>
      </c>
      <c r="S104" s="622">
        <f>SUM(S105:S110)</f>
        <v>0</v>
      </c>
      <c r="T104" s="622">
        <f t="shared" si="63"/>
        <v>0</v>
      </c>
      <c r="U104" s="624">
        <f>SUM(U105:U110)</f>
        <v>0</v>
      </c>
      <c r="V104" s="625">
        <f>SUM(V105:V110)</f>
        <v>0</v>
      </c>
      <c r="W104" s="626">
        <f t="shared" si="63"/>
        <v>0</v>
      </c>
      <c r="X104" s="625">
        <f>SUM(X105:X110)</f>
        <v>0</v>
      </c>
      <c r="Y104" s="625">
        <f>SUM(Y105:Y110)</f>
        <v>0</v>
      </c>
      <c r="Z104" s="625">
        <f>SUM(Z105:Z110)</f>
        <v>0</v>
      </c>
      <c r="AA104" s="626">
        <f t="shared" si="63"/>
        <v>0</v>
      </c>
      <c r="AB104" s="622">
        <f t="shared" si="63"/>
        <v>0</v>
      </c>
      <c r="AC104" s="622">
        <f t="shared" si="63"/>
        <v>0</v>
      </c>
      <c r="AD104" s="622">
        <f t="shared" si="63"/>
        <v>0</v>
      </c>
      <c r="AE104" s="622">
        <f t="shared" si="63"/>
        <v>0</v>
      </c>
      <c r="AF104" s="622">
        <f>SUM(AF105:AF110)</f>
        <v>0</v>
      </c>
      <c r="AG104" s="622">
        <f t="shared" si="63"/>
        <v>0</v>
      </c>
      <c r="AH104" s="622">
        <f t="shared" si="63"/>
        <v>0</v>
      </c>
      <c r="AI104" s="623">
        <f>SUM(AI105:AI110)</f>
        <v>0</v>
      </c>
      <c r="AK104" s="623">
        <f>SUM(AK105:AK110)</f>
        <v>3000000</v>
      </c>
      <c r="AM104" s="623">
        <f>SUM(AM105:AM110)</f>
        <v>3500000</v>
      </c>
    </row>
    <row r="105" spans="1:39" x14ac:dyDescent="0.25">
      <c r="A105" s="22" t="s">
        <v>566</v>
      </c>
      <c r="B105" s="23" t="s">
        <v>567</v>
      </c>
      <c r="C105" s="361">
        <v>0</v>
      </c>
      <c r="D105" s="362">
        <v>0</v>
      </c>
      <c r="E105" s="364">
        <v>0</v>
      </c>
      <c r="F105" s="364">
        <v>0</v>
      </c>
      <c r="G105" s="364">
        <v>0</v>
      </c>
      <c r="H105" s="364">
        <v>0</v>
      </c>
      <c r="I105" s="627">
        <v>0</v>
      </c>
      <c r="J105" s="215">
        <f t="shared" si="29"/>
        <v>0</v>
      </c>
      <c r="K105" s="372">
        <v>0</v>
      </c>
      <c r="L105" s="21">
        <v>0</v>
      </c>
      <c r="M105" s="21">
        <v>0</v>
      </c>
      <c r="N105" s="616">
        <f t="shared" ref="N105:N110" si="64">SUM(J105:M105)</f>
        <v>0</v>
      </c>
      <c r="O105" s="21"/>
      <c r="P105" s="21">
        <v>0</v>
      </c>
      <c r="Q105" s="21">
        <v>0</v>
      </c>
      <c r="R105" s="21">
        <v>0</v>
      </c>
      <c r="S105" s="21">
        <v>0</v>
      </c>
      <c r="T105" s="21">
        <v>0</v>
      </c>
      <c r="U105" s="634">
        <v>0</v>
      </c>
      <c r="V105" s="277">
        <v>0</v>
      </c>
      <c r="W105" s="635">
        <f t="shared" si="46"/>
        <v>0</v>
      </c>
      <c r="X105" s="277">
        <v>0</v>
      </c>
      <c r="Y105" s="277">
        <v>0</v>
      </c>
      <c r="Z105" s="277">
        <v>0</v>
      </c>
      <c r="AA105" s="635">
        <f t="shared" ref="AA105:AA110" si="65">SUM(X105:Z105)</f>
        <v>0</v>
      </c>
      <c r="AB105" s="21">
        <v>0</v>
      </c>
      <c r="AC105" s="21">
        <v>0</v>
      </c>
      <c r="AD105" s="21">
        <v>0</v>
      </c>
      <c r="AE105" s="21">
        <v>0</v>
      </c>
      <c r="AF105" s="21">
        <v>0</v>
      </c>
      <c r="AG105" s="21">
        <v>0</v>
      </c>
      <c r="AH105" s="21">
        <v>0</v>
      </c>
      <c r="AI105" s="616">
        <f t="shared" ref="AI105:AI110" si="66">+P105+Q105+R105+S105+T105+W105+AA105+AB105+AC105+AD105+AE105+AF105+AG105+AH105</f>
        <v>0</v>
      </c>
      <c r="AK105" s="616">
        <v>0</v>
      </c>
      <c r="AM105" s="616">
        <f t="shared" ref="AM105:AM110" si="67">+N105+AI105+AK105</f>
        <v>0</v>
      </c>
    </row>
    <row r="106" spans="1:39" x14ac:dyDescent="0.25">
      <c r="A106" s="22" t="s">
        <v>568</v>
      </c>
      <c r="B106" s="23" t="s">
        <v>569</v>
      </c>
      <c r="C106" s="361">
        <v>0</v>
      </c>
      <c r="D106" s="362">
        <v>0</v>
      </c>
      <c r="E106" s="364">
        <v>0</v>
      </c>
      <c r="F106" s="364">
        <v>0</v>
      </c>
      <c r="G106" s="364">
        <v>0</v>
      </c>
      <c r="H106" s="364">
        <v>0</v>
      </c>
      <c r="I106" s="627">
        <v>0</v>
      </c>
      <c r="J106" s="215">
        <f t="shared" si="29"/>
        <v>0</v>
      </c>
      <c r="K106" s="372">
        <v>0</v>
      </c>
      <c r="L106" s="21">
        <v>0</v>
      </c>
      <c r="M106" s="21">
        <v>0</v>
      </c>
      <c r="N106" s="616">
        <f t="shared" si="64"/>
        <v>0</v>
      </c>
      <c r="O106" s="21"/>
      <c r="P106" s="21">
        <v>0</v>
      </c>
      <c r="Q106" s="21">
        <v>0</v>
      </c>
      <c r="R106" s="21">
        <v>0</v>
      </c>
      <c r="S106" s="21">
        <v>0</v>
      </c>
      <c r="T106" s="21">
        <v>0</v>
      </c>
      <c r="U106" s="634">
        <v>0</v>
      </c>
      <c r="V106" s="277">
        <v>0</v>
      </c>
      <c r="W106" s="635">
        <f t="shared" si="46"/>
        <v>0</v>
      </c>
      <c r="X106" s="277">
        <v>0</v>
      </c>
      <c r="Y106" s="277">
        <v>0</v>
      </c>
      <c r="Z106" s="277">
        <v>0</v>
      </c>
      <c r="AA106" s="635">
        <f t="shared" si="65"/>
        <v>0</v>
      </c>
      <c r="AB106" s="21">
        <v>0</v>
      </c>
      <c r="AC106" s="21">
        <v>0</v>
      </c>
      <c r="AD106" s="21">
        <v>0</v>
      </c>
      <c r="AE106" s="21">
        <v>0</v>
      </c>
      <c r="AF106" s="21">
        <v>0</v>
      </c>
      <c r="AG106" s="21">
        <v>0</v>
      </c>
      <c r="AH106" s="21">
        <v>0</v>
      </c>
      <c r="AI106" s="616">
        <f t="shared" si="66"/>
        <v>0</v>
      </c>
      <c r="AK106" s="616">
        <v>0</v>
      </c>
      <c r="AM106" s="616">
        <f t="shared" si="67"/>
        <v>0</v>
      </c>
    </row>
    <row r="107" spans="1:39" x14ac:dyDescent="0.25">
      <c r="A107" s="22" t="s">
        <v>570</v>
      </c>
      <c r="B107" s="23" t="s">
        <v>571</v>
      </c>
      <c r="C107" s="361">
        <v>0</v>
      </c>
      <c r="D107" s="362">
        <v>0</v>
      </c>
      <c r="E107" s="364">
        <v>0</v>
      </c>
      <c r="F107" s="364">
        <v>0</v>
      </c>
      <c r="G107" s="364">
        <v>0</v>
      </c>
      <c r="H107" s="364">
        <v>0</v>
      </c>
      <c r="I107" s="627">
        <v>0</v>
      </c>
      <c r="J107" s="215">
        <f t="shared" si="29"/>
        <v>0</v>
      </c>
      <c r="K107" s="372">
        <v>0</v>
      </c>
      <c r="L107" s="21">
        <v>0</v>
      </c>
      <c r="M107" s="21">
        <v>0</v>
      </c>
      <c r="N107" s="616">
        <f t="shared" si="64"/>
        <v>0</v>
      </c>
      <c r="O107" s="21"/>
      <c r="P107" s="21">
        <v>0</v>
      </c>
      <c r="Q107" s="21">
        <v>0</v>
      </c>
      <c r="R107" s="21">
        <v>0</v>
      </c>
      <c r="S107" s="21">
        <v>0</v>
      </c>
      <c r="T107" s="21">
        <v>0</v>
      </c>
      <c r="U107" s="634">
        <v>0</v>
      </c>
      <c r="V107" s="277">
        <v>0</v>
      </c>
      <c r="W107" s="635">
        <f t="shared" si="46"/>
        <v>0</v>
      </c>
      <c r="X107" s="277">
        <v>0</v>
      </c>
      <c r="Y107" s="277">
        <v>0</v>
      </c>
      <c r="Z107" s="277">
        <v>0</v>
      </c>
      <c r="AA107" s="635">
        <f t="shared" si="65"/>
        <v>0</v>
      </c>
      <c r="AB107" s="21">
        <v>0</v>
      </c>
      <c r="AC107" s="21">
        <v>0</v>
      </c>
      <c r="AD107" s="21">
        <v>0</v>
      </c>
      <c r="AE107" s="21">
        <v>0</v>
      </c>
      <c r="AF107" s="21">
        <v>0</v>
      </c>
      <c r="AG107" s="21">
        <v>0</v>
      </c>
      <c r="AH107" s="21">
        <v>0</v>
      </c>
      <c r="AI107" s="616">
        <f t="shared" si="66"/>
        <v>0</v>
      </c>
      <c r="AK107" s="616">
        <v>0</v>
      </c>
      <c r="AM107" s="616">
        <f t="shared" si="67"/>
        <v>0</v>
      </c>
    </row>
    <row r="108" spans="1:39" x14ac:dyDescent="0.25">
      <c r="A108" s="22" t="s">
        <v>572</v>
      </c>
      <c r="B108" s="23" t="s">
        <v>573</v>
      </c>
      <c r="C108" s="361">
        <v>0</v>
      </c>
      <c r="D108" s="362">
        <v>0</v>
      </c>
      <c r="E108" s="364">
        <v>0</v>
      </c>
      <c r="F108" s="364">
        <v>0</v>
      </c>
      <c r="G108" s="364">
        <v>0</v>
      </c>
      <c r="H108" s="364">
        <v>0</v>
      </c>
      <c r="I108" s="627">
        <v>0</v>
      </c>
      <c r="J108" s="215">
        <f t="shared" si="29"/>
        <v>0</v>
      </c>
      <c r="K108" s="372">
        <v>0</v>
      </c>
      <c r="L108" s="21">
        <v>0</v>
      </c>
      <c r="M108" s="21">
        <v>0</v>
      </c>
      <c r="N108" s="616">
        <f t="shared" si="64"/>
        <v>0</v>
      </c>
      <c r="O108" s="21"/>
      <c r="P108" s="21">
        <v>0</v>
      </c>
      <c r="Q108" s="21">
        <v>0</v>
      </c>
      <c r="R108" s="21">
        <v>0</v>
      </c>
      <c r="S108" s="21">
        <v>0</v>
      </c>
      <c r="T108" s="21">
        <v>0</v>
      </c>
      <c r="U108" s="634">
        <v>0</v>
      </c>
      <c r="V108" s="277">
        <v>0</v>
      </c>
      <c r="W108" s="635">
        <f t="shared" si="46"/>
        <v>0</v>
      </c>
      <c r="X108" s="277">
        <v>0</v>
      </c>
      <c r="Y108" s="277">
        <v>0</v>
      </c>
      <c r="Z108" s="277">
        <v>0</v>
      </c>
      <c r="AA108" s="635">
        <f t="shared" si="65"/>
        <v>0</v>
      </c>
      <c r="AB108" s="21">
        <v>0</v>
      </c>
      <c r="AC108" s="21">
        <v>0</v>
      </c>
      <c r="AD108" s="21">
        <v>0</v>
      </c>
      <c r="AE108" s="21">
        <v>0</v>
      </c>
      <c r="AF108" s="21">
        <v>0</v>
      </c>
      <c r="AG108" s="21">
        <v>0</v>
      </c>
      <c r="AH108" s="21">
        <v>0</v>
      </c>
      <c r="AI108" s="616">
        <f t="shared" si="66"/>
        <v>0</v>
      </c>
      <c r="AK108" s="616">
        <v>0</v>
      </c>
      <c r="AM108" s="616">
        <f t="shared" si="67"/>
        <v>0</v>
      </c>
    </row>
    <row r="109" spans="1:39" x14ac:dyDescent="0.25">
      <c r="A109" s="22" t="s">
        <v>574</v>
      </c>
      <c r="B109" s="23" t="s">
        <v>575</v>
      </c>
      <c r="C109" s="361">
        <v>0</v>
      </c>
      <c r="D109" s="362">
        <v>500000</v>
      </c>
      <c r="E109" s="364">
        <v>0</v>
      </c>
      <c r="F109" s="364">
        <v>0</v>
      </c>
      <c r="G109" s="364">
        <v>0</v>
      </c>
      <c r="H109" s="364">
        <v>0</v>
      </c>
      <c r="I109" s="627">
        <v>0</v>
      </c>
      <c r="J109" s="215">
        <f t="shared" si="29"/>
        <v>500000</v>
      </c>
      <c r="K109" s="372">
        <v>0</v>
      </c>
      <c r="L109" s="21">
        <v>0</v>
      </c>
      <c r="M109" s="21">
        <v>0</v>
      </c>
      <c r="N109" s="616">
        <f t="shared" si="64"/>
        <v>500000</v>
      </c>
      <c r="O109" s="21"/>
      <c r="P109" s="21">
        <v>0</v>
      </c>
      <c r="Q109" s="21">
        <v>0</v>
      </c>
      <c r="R109" s="21">
        <v>0</v>
      </c>
      <c r="S109" s="21">
        <v>0</v>
      </c>
      <c r="T109" s="21">
        <v>0</v>
      </c>
      <c r="U109" s="634">
        <v>0</v>
      </c>
      <c r="V109" s="277">
        <v>0</v>
      </c>
      <c r="W109" s="635">
        <f t="shared" si="46"/>
        <v>0</v>
      </c>
      <c r="X109" s="277">
        <v>0</v>
      </c>
      <c r="Y109" s="277">
        <v>0</v>
      </c>
      <c r="Z109" s="277">
        <v>0</v>
      </c>
      <c r="AA109" s="635">
        <f t="shared" si="65"/>
        <v>0</v>
      </c>
      <c r="AB109" s="21">
        <v>0</v>
      </c>
      <c r="AC109" s="21">
        <v>0</v>
      </c>
      <c r="AD109" s="21">
        <v>0</v>
      </c>
      <c r="AE109" s="21">
        <v>0</v>
      </c>
      <c r="AF109" s="21">
        <v>0</v>
      </c>
      <c r="AG109" s="21">
        <v>0</v>
      </c>
      <c r="AH109" s="21">
        <v>0</v>
      </c>
      <c r="AI109" s="616">
        <f t="shared" si="66"/>
        <v>0</v>
      </c>
      <c r="AK109" s="616">
        <f>+'DETALLE PROG. III'!D168</f>
        <v>3000000</v>
      </c>
      <c r="AM109" s="616">
        <f t="shared" si="67"/>
        <v>3500000</v>
      </c>
    </row>
    <row r="110" spans="1:39" x14ac:dyDescent="0.25">
      <c r="A110" s="22" t="s">
        <v>576</v>
      </c>
      <c r="B110" s="23" t="s">
        <v>577</v>
      </c>
      <c r="C110" s="361">
        <v>0</v>
      </c>
      <c r="D110" s="362">
        <v>0</v>
      </c>
      <c r="E110" s="364">
        <v>0</v>
      </c>
      <c r="F110" s="364">
        <v>0</v>
      </c>
      <c r="G110" s="364">
        <v>0</v>
      </c>
      <c r="H110" s="364">
        <v>0</v>
      </c>
      <c r="I110" s="627">
        <v>0</v>
      </c>
      <c r="J110" s="215">
        <f t="shared" si="29"/>
        <v>0</v>
      </c>
      <c r="K110" s="372">
        <v>0</v>
      </c>
      <c r="L110" s="21">
        <v>0</v>
      </c>
      <c r="M110" s="21">
        <v>0</v>
      </c>
      <c r="N110" s="616">
        <f t="shared" si="64"/>
        <v>0</v>
      </c>
      <c r="O110" s="21"/>
      <c r="P110" s="21">
        <v>0</v>
      </c>
      <c r="Q110" s="21">
        <v>0</v>
      </c>
      <c r="R110" s="21">
        <v>0</v>
      </c>
      <c r="S110" s="21">
        <v>0</v>
      </c>
      <c r="T110" s="21">
        <v>0</v>
      </c>
      <c r="U110" s="634">
        <v>0</v>
      </c>
      <c r="V110" s="277">
        <v>0</v>
      </c>
      <c r="W110" s="635">
        <f t="shared" si="46"/>
        <v>0</v>
      </c>
      <c r="X110" s="277">
        <v>0</v>
      </c>
      <c r="Y110" s="277">
        <v>0</v>
      </c>
      <c r="Z110" s="277">
        <v>0</v>
      </c>
      <c r="AA110" s="635">
        <f t="shared" si="65"/>
        <v>0</v>
      </c>
      <c r="AB110" s="21">
        <v>0</v>
      </c>
      <c r="AC110" s="21">
        <v>0</v>
      </c>
      <c r="AD110" s="21">
        <v>0</v>
      </c>
      <c r="AE110" s="21">
        <v>0</v>
      </c>
      <c r="AF110" s="21">
        <v>0</v>
      </c>
      <c r="AG110" s="21">
        <v>0</v>
      </c>
      <c r="AH110" s="21">
        <v>0</v>
      </c>
      <c r="AI110" s="616">
        <f t="shared" si="66"/>
        <v>0</v>
      </c>
      <c r="AK110" s="616">
        <v>0</v>
      </c>
      <c r="AM110" s="616">
        <f t="shared" si="67"/>
        <v>0</v>
      </c>
    </row>
    <row r="111" spans="1:39" x14ac:dyDescent="0.25">
      <c r="A111" s="22"/>
      <c r="B111" s="23"/>
      <c r="C111" s="361"/>
      <c r="D111" s="362"/>
      <c r="E111" s="364"/>
      <c r="F111" s="364"/>
      <c r="G111" s="364"/>
      <c r="H111" s="364"/>
      <c r="I111" s="627"/>
      <c r="K111" s="372"/>
      <c r="N111" s="616"/>
      <c r="O111" s="21"/>
      <c r="U111" s="634"/>
      <c r="W111" s="635"/>
      <c r="AA111" s="635"/>
      <c r="AI111" s="616"/>
      <c r="AK111" s="616"/>
      <c r="AM111" s="616"/>
    </row>
    <row r="112" spans="1:39" x14ac:dyDescent="0.25">
      <c r="A112" s="24">
        <v>2</v>
      </c>
      <c r="B112" s="25" t="s">
        <v>175</v>
      </c>
      <c r="C112" s="359">
        <f t="shared" ref="C112:J112" si="68">+C114+C120+C125+C133+C136+C141</f>
        <v>1152000</v>
      </c>
      <c r="D112" s="360">
        <f>+D114+D120+D125+D133+D136+D141</f>
        <v>33450000</v>
      </c>
      <c r="E112" s="360">
        <f t="shared" si="68"/>
        <v>2965000</v>
      </c>
      <c r="F112" s="360">
        <f t="shared" si="68"/>
        <v>3011200</v>
      </c>
      <c r="G112" s="360">
        <f t="shared" si="68"/>
        <v>325000</v>
      </c>
      <c r="H112" s="360">
        <f t="shared" si="68"/>
        <v>676400</v>
      </c>
      <c r="I112" s="390">
        <f t="shared" si="68"/>
        <v>2536500</v>
      </c>
      <c r="J112" s="622">
        <f t="shared" si="68"/>
        <v>44116100</v>
      </c>
      <c r="K112" s="640">
        <f>+K114+K120+K125+K133+K136+K141</f>
        <v>1900000</v>
      </c>
      <c r="L112" s="622">
        <f>+L114+L120+L125+L133+L136+L141</f>
        <v>0</v>
      </c>
      <c r="M112" s="622">
        <f>+M114+M120+M125+M133+M136+M141</f>
        <v>0</v>
      </c>
      <c r="N112" s="623">
        <f>+N114+N120+N125+N133+N136+N141</f>
        <v>46016100</v>
      </c>
      <c r="O112" s="21"/>
      <c r="P112" s="622">
        <f t="shared" ref="P112:AH112" si="69">+P114+P120+P125+P133+P136+P141</f>
        <v>3339000</v>
      </c>
      <c r="Q112" s="622">
        <f t="shared" si="69"/>
        <v>52621200</v>
      </c>
      <c r="R112" s="622">
        <f t="shared" si="69"/>
        <v>0</v>
      </c>
      <c r="S112" s="622">
        <f>+S114+S120+S125+S133+S136+S141</f>
        <v>1349000</v>
      </c>
      <c r="T112" s="622">
        <f t="shared" si="69"/>
        <v>500000</v>
      </c>
      <c r="U112" s="624">
        <f>+U114+U120+U125+U133+U136+U141</f>
        <v>1550000</v>
      </c>
      <c r="V112" s="625">
        <f>+V114+V120+V125+V133+V136+V141</f>
        <v>0</v>
      </c>
      <c r="W112" s="626">
        <f t="shared" si="69"/>
        <v>1550000</v>
      </c>
      <c r="X112" s="625">
        <f>+X114+X120+X125+X133+X136+X141</f>
        <v>600000</v>
      </c>
      <c r="Y112" s="625">
        <f>+Y114+Y120+Y125+Y133+Y136+Y141</f>
        <v>3250000</v>
      </c>
      <c r="Z112" s="625">
        <f>+Z114+Z120+Z125+Z133+Z136+Z141</f>
        <v>89667600</v>
      </c>
      <c r="AA112" s="626">
        <f t="shared" si="69"/>
        <v>93517600</v>
      </c>
      <c r="AB112" s="622">
        <f t="shared" si="69"/>
        <v>0</v>
      </c>
      <c r="AC112" s="622">
        <f t="shared" si="69"/>
        <v>0</v>
      </c>
      <c r="AD112" s="622">
        <f t="shared" si="69"/>
        <v>0</v>
      </c>
      <c r="AE112" s="622">
        <f t="shared" si="69"/>
        <v>3010530</v>
      </c>
      <c r="AF112" s="622">
        <f>+AF114+AF120+AF125+AF133+AF136+AF141</f>
        <v>0</v>
      </c>
      <c r="AG112" s="622">
        <f t="shared" si="69"/>
        <v>500000</v>
      </c>
      <c r="AH112" s="622">
        <f t="shared" si="69"/>
        <v>0</v>
      </c>
      <c r="AI112" s="623">
        <f>+AI114+AI120+AI125+AI133+AI136+AI141</f>
        <v>156387330</v>
      </c>
      <c r="AK112" s="623">
        <f>+AK114+AK120+AK125+AK133+AK136+AK141</f>
        <v>192019879.15000001</v>
      </c>
      <c r="AM112" s="623">
        <f>+AM114+AM120+AM125+AM133+AM136+AM141</f>
        <v>394423309.14999998</v>
      </c>
    </row>
    <row r="113" spans="1:39" x14ac:dyDescent="0.25">
      <c r="A113" s="24"/>
      <c r="B113" s="25"/>
      <c r="C113" s="361"/>
      <c r="D113" s="362"/>
      <c r="E113" s="364"/>
      <c r="F113" s="364"/>
      <c r="G113" s="364"/>
      <c r="H113" s="364"/>
      <c r="I113" s="627"/>
      <c r="K113" s="372"/>
      <c r="N113" s="616"/>
      <c r="O113" s="21"/>
      <c r="U113" s="634"/>
      <c r="W113" s="635"/>
      <c r="AA113" s="635"/>
      <c r="AI113" s="616"/>
      <c r="AK113" s="616"/>
      <c r="AM113" s="616"/>
    </row>
    <row r="114" spans="1:39" x14ac:dyDescent="0.25">
      <c r="A114" s="24" t="s">
        <v>578</v>
      </c>
      <c r="B114" s="25" t="s">
        <v>579</v>
      </c>
      <c r="C114" s="359">
        <f>SUM(C115:C119)</f>
        <v>802000</v>
      </c>
      <c r="D114" s="360">
        <f>SUM(D115:D119)</f>
        <v>20000000</v>
      </c>
      <c r="E114" s="360">
        <f t="shared" ref="E114:J114" si="70">SUM(E115:E119)</f>
        <v>1500000</v>
      </c>
      <c r="F114" s="360">
        <f t="shared" si="70"/>
        <v>1335000</v>
      </c>
      <c r="G114" s="360">
        <f t="shared" si="70"/>
        <v>0</v>
      </c>
      <c r="H114" s="360">
        <f t="shared" si="70"/>
        <v>135000</v>
      </c>
      <c r="I114" s="626">
        <f t="shared" si="70"/>
        <v>1159400</v>
      </c>
      <c r="J114" s="622">
        <f t="shared" si="70"/>
        <v>24931400</v>
      </c>
      <c r="K114" s="640">
        <f>SUM(K115:K119)</f>
        <v>500000</v>
      </c>
      <c r="L114" s="622">
        <f>SUM(L115:L119)</f>
        <v>0</v>
      </c>
      <c r="M114" s="622">
        <f>SUM(M115:M119)</f>
        <v>0</v>
      </c>
      <c r="N114" s="623">
        <f>SUM(N115:N119)</f>
        <v>25431400</v>
      </c>
      <c r="O114" s="21"/>
      <c r="P114" s="622">
        <f t="shared" ref="P114:AH114" si="71">SUM(P115:P119)</f>
        <v>1709000</v>
      </c>
      <c r="Q114" s="622">
        <f t="shared" si="71"/>
        <v>40000000</v>
      </c>
      <c r="R114" s="622">
        <f t="shared" si="71"/>
        <v>0</v>
      </c>
      <c r="S114" s="622">
        <f>SUM(S115:S119)</f>
        <v>955000</v>
      </c>
      <c r="T114" s="622">
        <f t="shared" si="71"/>
        <v>0</v>
      </c>
      <c r="U114" s="624">
        <f>SUM(U115:U119)</f>
        <v>250000</v>
      </c>
      <c r="V114" s="625">
        <f>SUM(V115:V119)</f>
        <v>0</v>
      </c>
      <c r="W114" s="626">
        <f t="shared" si="71"/>
        <v>250000</v>
      </c>
      <c r="X114" s="625">
        <f>SUM(X115:X119)</f>
        <v>150000</v>
      </c>
      <c r="Y114" s="625">
        <f>SUM(Y115:Y119)</f>
        <v>300000</v>
      </c>
      <c r="Z114" s="625">
        <f>SUM(Z115:Z119)</f>
        <v>50000</v>
      </c>
      <c r="AA114" s="626">
        <f t="shared" si="71"/>
        <v>500000</v>
      </c>
      <c r="AB114" s="622">
        <f t="shared" si="71"/>
        <v>0</v>
      </c>
      <c r="AC114" s="622">
        <f t="shared" si="71"/>
        <v>0</v>
      </c>
      <c r="AD114" s="622">
        <f t="shared" si="71"/>
        <v>0</v>
      </c>
      <c r="AE114" s="622">
        <f t="shared" si="71"/>
        <v>2000000</v>
      </c>
      <c r="AF114" s="622">
        <f>SUM(AF115:AF119)</f>
        <v>0</v>
      </c>
      <c r="AG114" s="622">
        <f t="shared" si="71"/>
        <v>500000</v>
      </c>
      <c r="AH114" s="622">
        <f t="shared" si="71"/>
        <v>0</v>
      </c>
      <c r="AI114" s="623">
        <f>SUM(AI115:AI119)</f>
        <v>45914000</v>
      </c>
      <c r="AK114" s="623">
        <f>SUM(AK115:AK119)</f>
        <v>63488000</v>
      </c>
      <c r="AM114" s="623">
        <f>SUM(AM115:AM119)</f>
        <v>134833400</v>
      </c>
    </row>
    <row r="115" spans="1:39" x14ac:dyDescent="0.25">
      <c r="A115" s="22" t="s">
        <v>580</v>
      </c>
      <c r="B115" s="23" t="s">
        <v>581</v>
      </c>
      <c r="C115" s="361">
        <v>0</v>
      </c>
      <c r="D115" s="362">
        <v>14000000</v>
      </c>
      <c r="E115" s="364">
        <v>0</v>
      </c>
      <c r="F115" s="364">
        <v>0</v>
      </c>
      <c r="G115" s="364">
        <v>0</v>
      </c>
      <c r="H115" s="364">
        <v>0</v>
      </c>
      <c r="I115" s="627">
        <v>0</v>
      </c>
      <c r="J115" s="215">
        <f t="shared" si="29"/>
        <v>14000000</v>
      </c>
      <c r="K115" s="372">
        <v>0</v>
      </c>
      <c r="L115" s="21">
        <v>0</v>
      </c>
      <c r="M115" s="21">
        <v>0</v>
      </c>
      <c r="N115" s="616">
        <f>SUM(J115:M115)</f>
        <v>14000000</v>
      </c>
      <c r="O115" s="21"/>
      <c r="P115" s="215">
        <v>700000</v>
      </c>
      <c r="Q115" s="215">
        <v>40000000</v>
      </c>
      <c r="R115" s="215">
        <v>0</v>
      </c>
      <c r="S115" s="215">
        <v>370000</v>
      </c>
      <c r="T115" s="21">
        <v>0</v>
      </c>
      <c r="U115" s="634">
        <v>0</v>
      </c>
      <c r="V115" s="277">
        <v>0</v>
      </c>
      <c r="W115" s="635">
        <f>SUM(U115:V115)</f>
        <v>0</v>
      </c>
      <c r="X115" s="277">
        <v>0</v>
      </c>
      <c r="Y115" s="277">
        <v>0</v>
      </c>
      <c r="Z115" s="277">
        <v>0</v>
      </c>
      <c r="AA115" s="635">
        <f>SUM(X115:Z115)</f>
        <v>0</v>
      </c>
      <c r="AB115" s="21">
        <v>0</v>
      </c>
      <c r="AC115" s="21">
        <v>0</v>
      </c>
      <c r="AD115" s="21">
        <v>0</v>
      </c>
      <c r="AE115" s="21">
        <v>2000000</v>
      </c>
      <c r="AF115" s="21">
        <v>0</v>
      </c>
      <c r="AG115" s="21">
        <v>500000</v>
      </c>
      <c r="AH115" s="21">
        <v>0</v>
      </c>
      <c r="AI115" s="616">
        <f>+P115+Q115+R115+S115+T115+W115+AA115+AB115+AC115+AD115+AE115+AF115+AG115+AH115</f>
        <v>43570000</v>
      </c>
      <c r="AK115" s="616">
        <f>+'DETALLE PROG. III'!D171+'DETALLE PROG. III'!D224+'DETALLE PROG. III'!D313</f>
        <v>60488000</v>
      </c>
      <c r="AM115" s="616">
        <f>+N115+AI115+AK115</f>
        <v>118058000</v>
      </c>
    </row>
    <row r="116" spans="1:39" x14ac:dyDescent="0.25">
      <c r="A116" s="22" t="s">
        <v>582</v>
      </c>
      <c r="B116" s="23" t="s">
        <v>583</v>
      </c>
      <c r="C116" s="361">
        <v>300000</v>
      </c>
      <c r="D116" s="362">
        <v>0</v>
      </c>
      <c r="E116" s="364">
        <v>0</v>
      </c>
      <c r="F116" s="364">
        <v>0</v>
      </c>
      <c r="G116" s="364">
        <v>0</v>
      </c>
      <c r="H116" s="364">
        <v>0</v>
      </c>
      <c r="I116" s="627">
        <v>0</v>
      </c>
      <c r="J116" s="215">
        <f t="shared" si="29"/>
        <v>300000</v>
      </c>
      <c r="K116" s="372">
        <v>0</v>
      </c>
      <c r="L116" s="21">
        <v>0</v>
      </c>
      <c r="M116" s="21">
        <v>0</v>
      </c>
      <c r="N116" s="616">
        <f>SUM(J116:M116)</f>
        <v>300000</v>
      </c>
      <c r="O116" s="21"/>
      <c r="P116" s="215">
        <v>0</v>
      </c>
      <c r="Q116" s="215">
        <v>0</v>
      </c>
      <c r="R116" s="215">
        <v>0</v>
      </c>
      <c r="S116" s="215">
        <v>0</v>
      </c>
      <c r="T116" s="21">
        <v>0</v>
      </c>
      <c r="U116" s="634">
        <v>100000</v>
      </c>
      <c r="V116" s="277">
        <v>0</v>
      </c>
      <c r="W116" s="635">
        <f>SUM(U116:V116)</f>
        <v>100000</v>
      </c>
      <c r="X116" s="277">
        <v>0</v>
      </c>
      <c r="Y116" s="277">
        <v>0</v>
      </c>
      <c r="Z116" s="277">
        <v>0</v>
      </c>
      <c r="AA116" s="635">
        <f>SUM(X116:Z116)</f>
        <v>0</v>
      </c>
      <c r="AB116" s="21">
        <v>0</v>
      </c>
      <c r="AC116" s="21">
        <v>0</v>
      </c>
      <c r="AD116" s="21">
        <v>0</v>
      </c>
      <c r="AE116" s="21">
        <v>0</v>
      </c>
      <c r="AF116" s="21">
        <v>0</v>
      </c>
      <c r="AG116" s="21">
        <v>0</v>
      </c>
      <c r="AH116" s="21">
        <v>0</v>
      </c>
      <c r="AI116" s="616">
        <f>+P116+Q116+R116+S116+T116+W116+AA116+AB116+AC116+AD116+AE116+AF116+AG116+AH116</f>
        <v>100000</v>
      </c>
      <c r="AK116" s="616">
        <f>+'DETALLE PROG. III'!D172</f>
        <v>2000000</v>
      </c>
      <c r="AM116" s="616">
        <f>+N116+AI116+AK116</f>
        <v>2400000</v>
      </c>
    </row>
    <row r="117" spans="1:39" x14ac:dyDescent="0.25">
      <c r="A117" s="22" t="s">
        <v>584</v>
      </c>
      <c r="B117" s="23" t="s">
        <v>585</v>
      </c>
      <c r="C117" s="361">
        <v>0</v>
      </c>
      <c r="D117" s="362">
        <v>0</v>
      </c>
      <c r="E117" s="364">
        <v>0</v>
      </c>
      <c r="F117" s="364">
        <v>0</v>
      </c>
      <c r="G117" s="364">
        <v>0</v>
      </c>
      <c r="H117" s="364">
        <v>0</v>
      </c>
      <c r="I117" s="627">
        <v>0</v>
      </c>
      <c r="J117" s="215">
        <f t="shared" si="29"/>
        <v>0</v>
      </c>
      <c r="K117" s="372">
        <v>0</v>
      </c>
      <c r="L117" s="21">
        <v>0</v>
      </c>
      <c r="M117" s="21">
        <v>0</v>
      </c>
      <c r="N117" s="616">
        <f>SUM(J117:M117)</f>
        <v>0</v>
      </c>
      <c r="O117" s="21"/>
      <c r="P117" s="215">
        <v>0</v>
      </c>
      <c r="Q117" s="215">
        <v>0</v>
      </c>
      <c r="R117" s="215">
        <v>0</v>
      </c>
      <c r="S117" s="215">
        <v>0</v>
      </c>
      <c r="T117" s="21">
        <v>0</v>
      </c>
      <c r="U117" s="634">
        <v>0</v>
      </c>
      <c r="V117" s="277">
        <v>0</v>
      </c>
      <c r="W117" s="635">
        <f>SUM(U117:V117)</f>
        <v>0</v>
      </c>
      <c r="X117" s="277">
        <v>0</v>
      </c>
      <c r="Y117" s="277">
        <v>0</v>
      </c>
      <c r="Z117" s="277">
        <v>0</v>
      </c>
      <c r="AA117" s="635">
        <f>SUM(X117:Z117)</f>
        <v>0</v>
      </c>
      <c r="AB117" s="21">
        <v>0</v>
      </c>
      <c r="AC117" s="21">
        <v>0</v>
      </c>
      <c r="AD117" s="21">
        <v>0</v>
      </c>
      <c r="AE117" s="21">
        <v>0</v>
      </c>
      <c r="AF117" s="21">
        <v>0</v>
      </c>
      <c r="AG117" s="21">
        <v>0</v>
      </c>
      <c r="AH117" s="21">
        <v>0</v>
      </c>
      <c r="AI117" s="616">
        <f>+P117+Q117+R117+S117+T117+W117+AA117+AB117+AC117+AD117+AE117+AF117+AG117+AH117</f>
        <v>0</v>
      </c>
      <c r="AK117" s="616">
        <v>0</v>
      </c>
      <c r="AM117" s="616">
        <f>+N117+AI117+AK117</f>
        <v>0</v>
      </c>
    </row>
    <row r="118" spans="1:39" x14ac:dyDescent="0.25">
      <c r="A118" s="22" t="s">
        <v>586</v>
      </c>
      <c r="B118" s="23" t="s">
        <v>587</v>
      </c>
      <c r="C118" s="361">
        <v>502000</v>
      </c>
      <c r="D118" s="362">
        <v>6000000</v>
      </c>
      <c r="E118" s="364">
        <v>1500000</v>
      </c>
      <c r="F118" s="364">
        <v>1335000</v>
      </c>
      <c r="G118" s="364">
        <v>0</v>
      </c>
      <c r="H118" s="364">
        <v>135000</v>
      </c>
      <c r="I118" s="627">
        <v>1159400</v>
      </c>
      <c r="J118" s="215">
        <f t="shared" si="29"/>
        <v>10631400</v>
      </c>
      <c r="K118" s="372">
        <v>500000</v>
      </c>
      <c r="L118" s="21">
        <v>0</v>
      </c>
      <c r="M118" s="21">
        <v>0</v>
      </c>
      <c r="N118" s="616">
        <f>SUM(J118:M118)</f>
        <v>11131400</v>
      </c>
      <c r="O118" s="21"/>
      <c r="P118" s="215">
        <v>0</v>
      </c>
      <c r="Q118" s="215">
        <v>0</v>
      </c>
      <c r="R118" s="215">
        <v>0</v>
      </c>
      <c r="S118" s="215">
        <v>0</v>
      </c>
      <c r="T118" s="21">
        <v>0</v>
      </c>
      <c r="U118" s="634">
        <v>150000</v>
      </c>
      <c r="V118" s="277">
        <v>0</v>
      </c>
      <c r="W118" s="635">
        <f>SUM(U118:V118)</f>
        <v>150000</v>
      </c>
      <c r="X118" s="277">
        <v>150000</v>
      </c>
      <c r="Y118" s="277">
        <v>300000</v>
      </c>
      <c r="Z118" s="277">
        <v>50000</v>
      </c>
      <c r="AA118" s="635">
        <f>SUM(X118:Z118)</f>
        <v>500000</v>
      </c>
      <c r="AB118" s="21">
        <v>0</v>
      </c>
      <c r="AC118" s="21">
        <v>0</v>
      </c>
      <c r="AD118" s="21">
        <v>0</v>
      </c>
      <c r="AE118" s="21">
        <v>0</v>
      </c>
      <c r="AF118" s="21">
        <v>0</v>
      </c>
      <c r="AG118" s="21">
        <v>0</v>
      </c>
      <c r="AH118" s="21">
        <v>0</v>
      </c>
      <c r="AI118" s="616">
        <f>+P118+Q118+R118+S118+T118+W118+AA118+AB118+AC118+AD118+AE118+AF118+AG118+AH118</f>
        <v>650000</v>
      </c>
      <c r="AK118" s="616">
        <f>+'DETALLE PROG. III'!D173</f>
        <v>1000000</v>
      </c>
      <c r="AM118" s="616">
        <f>+N118+AI118+AK118</f>
        <v>12781400</v>
      </c>
    </row>
    <row r="119" spans="1:39" x14ac:dyDescent="0.25">
      <c r="A119" s="22" t="s">
        <v>588</v>
      </c>
      <c r="B119" s="23" t="s">
        <v>589</v>
      </c>
      <c r="C119" s="361">
        <v>0</v>
      </c>
      <c r="D119" s="362">
        <v>0</v>
      </c>
      <c r="E119" s="364">
        <v>0</v>
      </c>
      <c r="F119" s="364">
        <v>0</v>
      </c>
      <c r="G119" s="364">
        <v>0</v>
      </c>
      <c r="H119" s="364">
        <v>0</v>
      </c>
      <c r="I119" s="627">
        <v>0</v>
      </c>
      <c r="J119" s="215">
        <f t="shared" si="29"/>
        <v>0</v>
      </c>
      <c r="K119" s="372">
        <v>0</v>
      </c>
      <c r="L119" s="21">
        <v>0</v>
      </c>
      <c r="M119" s="21">
        <v>0</v>
      </c>
      <c r="N119" s="616">
        <f>SUM(J119:M119)</f>
        <v>0</v>
      </c>
      <c r="O119" s="21"/>
      <c r="P119" s="215">
        <v>1009000</v>
      </c>
      <c r="Q119" s="215">
        <v>0</v>
      </c>
      <c r="R119" s="215">
        <v>0</v>
      </c>
      <c r="S119" s="215">
        <v>585000</v>
      </c>
      <c r="T119" s="21">
        <v>0</v>
      </c>
      <c r="U119" s="634">
        <v>0</v>
      </c>
      <c r="V119" s="277">
        <v>0</v>
      </c>
      <c r="W119" s="635">
        <f>SUM(U119:V119)</f>
        <v>0</v>
      </c>
      <c r="X119" s="277">
        <v>0</v>
      </c>
      <c r="Y119" s="277">
        <v>0</v>
      </c>
      <c r="Z119" s="277">
        <v>0</v>
      </c>
      <c r="AA119" s="635">
        <f>SUM(X119:Z119)</f>
        <v>0</v>
      </c>
      <c r="AB119" s="21">
        <v>0</v>
      </c>
      <c r="AC119" s="21">
        <v>0</v>
      </c>
      <c r="AD119" s="21">
        <v>0</v>
      </c>
      <c r="AE119" s="21">
        <v>0</v>
      </c>
      <c r="AF119" s="21">
        <v>0</v>
      </c>
      <c r="AG119" s="21">
        <v>0</v>
      </c>
      <c r="AH119" s="21">
        <v>0</v>
      </c>
      <c r="AI119" s="616">
        <f>+P119+Q119+R119+S119+T119+W119+AA119+AB119+AC119+AD119+AE119+AF119+AG119+AH119</f>
        <v>1594000</v>
      </c>
      <c r="AK119" s="616">
        <f>+'DETALLE PROG. III'!D174</f>
        <v>0</v>
      </c>
      <c r="AM119" s="616">
        <f>+N119+AI119+AK119</f>
        <v>1594000</v>
      </c>
    </row>
    <row r="120" spans="1:39" x14ac:dyDescent="0.25">
      <c r="A120" s="24" t="s">
        <v>590</v>
      </c>
      <c r="B120" s="25" t="s">
        <v>591</v>
      </c>
      <c r="C120" s="641">
        <f t="shared" ref="C120:J120" si="72">SUM(C121:C124)</f>
        <v>0</v>
      </c>
      <c r="D120" s="622">
        <f t="shared" si="72"/>
        <v>0</v>
      </c>
      <c r="E120" s="622">
        <f t="shared" si="72"/>
        <v>0</v>
      </c>
      <c r="F120" s="622">
        <f t="shared" si="72"/>
        <v>0</v>
      </c>
      <c r="G120" s="622">
        <f t="shared" si="72"/>
        <v>0</v>
      </c>
      <c r="H120" s="622">
        <f t="shared" si="72"/>
        <v>0</v>
      </c>
      <c r="I120" s="626">
        <f t="shared" si="72"/>
        <v>0</v>
      </c>
      <c r="J120" s="622">
        <f t="shared" si="72"/>
        <v>0</v>
      </c>
      <c r="K120" s="640">
        <f>SUM(K121:K124)</f>
        <v>0</v>
      </c>
      <c r="L120" s="622">
        <f>SUM(L121:L124)</f>
        <v>0</v>
      </c>
      <c r="M120" s="622">
        <f>SUM(M121:M124)</f>
        <v>0</v>
      </c>
      <c r="N120" s="623">
        <f>SUM(N121:N124)</f>
        <v>0</v>
      </c>
      <c r="O120" s="21"/>
      <c r="P120" s="622">
        <f t="shared" ref="P120:AH120" si="73">SUM(P121:P124)</f>
        <v>0</v>
      </c>
      <c r="Q120" s="622">
        <f t="shared" si="73"/>
        <v>0</v>
      </c>
      <c r="R120" s="622">
        <f t="shared" si="73"/>
        <v>0</v>
      </c>
      <c r="S120" s="622">
        <f>SUM(S121:S124)</f>
        <v>0</v>
      </c>
      <c r="T120" s="622">
        <f t="shared" si="73"/>
        <v>0</v>
      </c>
      <c r="U120" s="624">
        <f>SUM(U121:U124)</f>
        <v>0</v>
      </c>
      <c r="V120" s="625">
        <f>SUM(V121:V124)</f>
        <v>0</v>
      </c>
      <c r="W120" s="626">
        <f t="shared" si="73"/>
        <v>0</v>
      </c>
      <c r="X120" s="625">
        <f>SUM(X121:X124)</f>
        <v>0</v>
      </c>
      <c r="Y120" s="625">
        <f>SUM(Y121:Y124)</f>
        <v>0</v>
      </c>
      <c r="Z120" s="625">
        <f>SUM(Z121:Z124)</f>
        <v>84492600</v>
      </c>
      <c r="AA120" s="626">
        <f t="shared" si="73"/>
        <v>84492600</v>
      </c>
      <c r="AB120" s="622">
        <f t="shared" si="73"/>
        <v>0</v>
      </c>
      <c r="AC120" s="622">
        <f t="shared" si="73"/>
        <v>0</v>
      </c>
      <c r="AD120" s="622">
        <f t="shared" si="73"/>
        <v>0</v>
      </c>
      <c r="AE120" s="622">
        <f t="shared" si="73"/>
        <v>0</v>
      </c>
      <c r="AF120" s="622">
        <f>SUM(AF121:AF124)</f>
        <v>0</v>
      </c>
      <c r="AG120" s="622">
        <f t="shared" si="73"/>
        <v>0</v>
      </c>
      <c r="AH120" s="622">
        <f t="shared" si="73"/>
        <v>0</v>
      </c>
      <c r="AI120" s="623">
        <f>SUM(AI121:AI124)</f>
        <v>84492600</v>
      </c>
      <c r="AK120" s="623">
        <f>SUM(AK121:AK124)</f>
        <v>46886883.649999999</v>
      </c>
      <c r="AM120" s="623">
        <f>SUM(AM121:AM124)</f>
        <v>131379483.65000001</v>
      </c>
    </row>
    <row r="121" spans="1:39" x14ac:dyDescent="0.25">
      <c r="A121" s="22" t="s">
        <v>592</v>
      </c>
      <c r="B121" s="23" t="s">
        <v>593</v>
      </c>
      <c r="C121" s="361">
        <v>0</v>
      </c>
      <c r="D121" s="362">
        <v>0</v>
      </c>
      <c r="E121" s="364">
        <v>0</v>
      </c>
      <c r="F121" s="364">
        <v>0</v>
      </c>
      <c r="G121" s="364">
        <v>0</v>
      </c>
      <c r="H121" s="364">
        <v>0</v>
      </c>
      <c r="I121" s="627">
        <v>0</v>
      </c>
      <c r="J121" s="215">
        <f t="shared" ref="J121:J149" si="74">SUM(C121:I121)</f>
        <v>0</v>
      </c>
      <c r="K121" s="372">
        <v>0</v>
      </c>
      <c r="L121" s="21">
        <v>0</v>
      </c>
      <c r="M121" s="21">
        <v>0</v>
      </c>
      <c r="N121" s="616">
        <f>SUM(J121:M121)</f>
        <v>0</v>
      </c>
      <c r="O121" s="21"/>
      <c r="P121" s="21">
        <v>0</v>
      </c>
      <c r="Q121" s="21">
        <v>0</v>
      </c>
      <c r="R121" s="21">
        <v>0</v>
      </c>
      <c r="S121" s="21">
        <v>0</v>
      </c>
      <c r="T121" s="21">
        <v>0</v>
      </c>
      <c r="U121" s="634">
        <v>0</v>
      </c>
      <c r="V121" s="277">
        <v>0</v>
      </c>
      <c r="W121" s="635">
        <f>SUM(U121:V121)</f>
        <v>0</v>
      </c>
      <c r="X121" s="277">
        <v>0</v>
      </c>
      <c r="Y121" s="277">
        <v>0</v>
      </c>
      <c r="Z121" s="277">
        <v>0</v>
      </c>
      <c r="AA121" s="635">
        <f>SUM(X121:Z121)</f>
        <v>0</v>
      </c>
      <c r="AB121" s="21">
        <v>0</v>
      </c>
      <c r="AC121" s="21">
        <v>0</v>
      </c>
      <c r="AD121" s="21">
        <v>0</v>
      </c>
      <c r="AE121" s="21">
        <v>0</v>
      </c>
      <c r="AF121" s="21">
        <v>0</v>
      </c>
      <c r="AG121" s="21">
        <v>0</v>
      </c>
      <c r="AH121" s="21">
        <v>0</v>
      </c>
      <c r="AI121" s="616">
        <f>+P121+Q121+R121+S121+T121+W121+AA121+AB121+AC121+AD121+AE121+AF121+AG121+AH121</f>
        <v>0</v>
      </c>
      <c r="AK121" s="616">
        <v>0</v>
      </c>
      <c r="AM121" s="616">
        <f>+N121+AI121+AK121</f>
        <v>0</v>
      </c>
    </row>
    <row r="122" spans="1:39" x14ac:dyDescent="0.25">
      <c r="A122" s="22" t="s">
        <v>594</v>
      </c>
      <c r="B122" s="23" t="s">
        <v>595</v>
      </c>
      <c r="C122" s="361">
        <v>0</v>
      </c>
      <c r="D122" s="362">
        <v>0</v>
      </c>
      <c r="E122" s="364">
        <v>0</v>
      </c>
      <c r="F122" s="364">
        <v>0</v>
      </c>
      <c r="G122" s="364">
        <v>0</v>
      </c>
      <c r="H122" s="364">
        <v>0</v>
      </c>
      <c r="I122" s="627">
        <v>0</v>
      </c>
      <c r="J122" s="215">
        <f t="shared" si="74"/>
        <v>0</v>
      </c>
      <c r="K122" s="372">
        <v>0</v>
      </c>
      <c r="L122" s="21">
        <v>0</v>
      </c>
      <c r="M122" s="21">
        <v>0</v>
      </c>
      <c r="N122" s="616">
        <f>SUM(J122:M122)</f>
        <v>0</v>
      </c>
      <c r="O122" s="21"/>
      <c r="P122" s="21">
        <v>0</v>
      </c>
      <c r="Q122" s="21">
        <v>0</v>
      </c>
      <c r="R122" s="21">
        <v>0</v>
      </c>
      <c r="S122" s="21">
        <v>0</v>
      </c>
      <c r="T122" s="21">
        <v>0</v>
      </c>
      <c r="U122" s="634">
        <v>0</v>
      </c>
      <c r="V122" s="277">
        <v>0</v>
      </c>
      <c r="W122" s="635">
        <f>SUM(U122:V122)</f>
        <v>0</v>
      </c>
      <c r="X122" s="277">
        <v>0</v>
      </c>
      <c r="Y122" s="277">
        <v>0</v>
      </c>
      <c r="Z122" s="277">
        <v>0</v>
      </c>
      <c r="AA122" s="635">
        <f>SUM(X122:Z122)</f>
        <v>0</v>
      </c>
      <c r="AB122" s="21">
        <v>0</v>
      </c>
      <c r="AC122" s="21">
        <v>0</v>
      </c>
      <c r="AD122" s="21">
        <v>0</v>
      </c>
      <c r="AE122" s="21">
        <v>0</v>
      </c>
      <c r="AF122" s="21">
        <v>0</v>
      </c>
      <c r="AG122" s="21">
        <v>0</v>
      </c>
      <c r="AH122" s="21">
        <v>0</v>
      </c>
      <c r="AI122" s="616">
        <f>+P122+Q122+R122+S122+T122+W122+AA122+AB122+AC122+AD122+AE122+AF122+AG122+AH122</f>
        <v>0</v>
      </c>
      <c r="AK122" s="616">
        <v>0</v>
      </c>
      <c r="AM122" s="616">
        <f>+N122+AI122+AK122</f>
        <v>0</v>
      </c>
    </row>
    <row r="123" spans="1:39" x14ac:dyDescent="0.25">
      <c r="A123" s="22" t="s">
        <v>596</v>
      </c>
      <c r="B123" s="23" t="s">
        <v>597</v>
      </c>
      <c r="C123" s="361">
        <v>0</v>
      </c>
      <c r="D123" s="688">
        <v>0</v>
      </c>
      <c r="E123" s="364">
        <v>0</v>
      </c>
      <c r="F123" s="364">
        <v>0</v>
      </c>
      <c r="G123" s="364">
        <v>0</v>
      </c>
      <c r="H123" s="364">
        <v>0</v>
      </c>
      <c r="I123" s="627">
        <v>0</v>
      </c>
      <c r="J123" s="215">
        <f t="shared" si="74"/>
        <v>0</v>
      </c>
      <c r="K123" s="372">
        <v>0</v>
      </c>
      <c r="L123" s="21">
        <v>0</v>
      </c>
      <c r="M123" s="21">
        <v>0</v>
      </c>
      <c r="N123" s="616">
        <f>SUM(J123:M123)</f>
        <v>0</v>
      </c>
      <c r="O123" s="21"/>
      <c r="P123" s="21">
        <v>0</v>
      </c>
      <c r="Q123" s="21">
        <v>0</v>
      </c>
      <c r="R123" s="21">
        <v>0</v>
      </c>
      <c r="S123" s="21">
        <v>0</v>
      </c>
      <c r="T123" s="689">
        <v>0</v>
      </c>
      <c r="U123" s="634">
        <v>0</v>
      </c>
      <c r="V123" s="277">
        <v>0</v>
      </c>
      <c r="W123" s="635">
        <f>SUM(U123:V123)</f>
        <v>0</v>
      </c>
      <c r="X123" s="277">
        <v>0</v>
      </c>
      <c r="Y123" s="277">
        <v>0</v>
      </c>
      <c r="Z123" s="277">
        <v>84492600</v>
      </c>
      <c r="AA123" s="635">
        <f>SUM(X123:Z123)</f>
        <v>84492600</v>
      </c>
      <c r="AB123" s="21">
        <v>0</v>
      </c>
      <c r="AC123" s="21">
        <v>0</v>
      </c>
      <c r="AD123" s="21">
        <v>0</v>
      </c>
      <c r="AE123" s="21">
        <v>0</v>
      </c>
      <c r="AF123" s="21">
        <v>0</v>
      </c>
      <c r="AG123" s="21">
        <v>0</v>
      </c>
      <c r="AH123" s="21">
        <v>0</v>
      </c>
      <c r="AI123" s="616">
        <f>+P123+Q123+R123+S123+T123+W123+AA123+AB123+AC123+AD123+AE123+AF123+AG123+AH123</f>
        <v>84492600</v>
      </c>
      <c r="AK123" s="616">
        <f>+'DETALLE PROG. III'!D315+'DETALLE PROG. III'!D380+'DETALLE PROG. III'!D407</f>
        <v>46886883.649999999</v>
      </c>
      <c r="AM123" s="616">
        <f>+N123+AI123+AK123</f>
        <v>131379483.65000001</v>
      </c>
    </row>
    <row r="124" spans="1:39" x14ac:dyDescent="0.25">
      <c r="A124" s="22" t="s">
        <v>598</v>
      </c>
      <c r="B124" s="23" t="s">
        <v>599</v>
      </c>
      <c r="C124" s="361">
        <v>0</v>
      </c>
      <c r="D124" s="362">
        <v>0</v>
      </c>
      <c r="E124" s="364">
        <v>0</v>
      </c>
      <c r="F124" s="364">
        <v>0</v>
      </c>
      <c r="G124" s="364">
        <v>0</v>
      </c>
      <c r="H124" s="364">
        <v>0</v>
      </c>
      <c r="I124" s="627">
        <v>0</v>
      </c>
      <c r="J124" s="215">
        <f t="shared" si="74"/>
        <v>0</v>
      </c>
      <c r="K124" s="372">
        <v>0</v>
      </c>
      <c r="L124" s="21">
        <v>0</v>
      </c>
      <c r="M124" s="21">
        <v>0</v>
      </c>
      <c r="N124" s="616">
        <f>SUM(J124:M124)</f>
        <v>0</v>
      </c>
      <c r="O124" s="21"/>
      <c r="P124" s="21">
        <v>0</v>
      </c>
      <c r="Q124" s="21">
        <v>0</v>
      </c>
      <c r="R124" s="21">
        <v>0</v>
      </c>
      <c r="S124" s="21">
        <v>0</v>
      </c>
      <c r="T124" s="21">
        <v>0</v>
      </c>
      <c r="U124" s="634">
        <v>0</v>
      </c>
      <c r="V124" s="277">
        <v>0</v>
      </c>
      <c r="W124" s="635">
        <f>SUM(U124:V124)</f>
        <v>0</v>
      </c>
      <c r="X124" s="277">
        <v>0</v>
      </c>
      <c r="Y124" s="277">
        <v>0</v>
      </c>
      <c r="Z124" s="277">
        <v>0</v>
      </c>
      <c r="AA124" s="635">
        <f>SUM(X124:Z124)</f>
        <v>0</v>
      </c>
      <c r="AB124" s="21">
        <v>0</v>
      </c>
      <c r="AC124" s="21">
        <v>0</v>
      </c>
      <c r="AD124" s="21">
        <v>0</v>
      </c>
      <c r="AE124" s="21">
        <v>0</v>
      </c>
      <c r="AF124" s="21">
        <v>0</v>
      </c>
      <c r="AG124" s="21">
        <v>0</v>
      </c>
      <c r="AH124" s="21">
        <v>0</v>
      </c>
      <c r="AI124" s="616">
        <f>+P124+Q124+R124+S124+T124+W124+AA124+AB124+AC124+AD124+AE124+AF124+AG124+AH124</f>
        <v>0</v>
      </c>
      <c r="AK124" s="616">
        <v>0</v>
      </c>
      <c r="AM124" s="616">
        <f>+N124+AI124+AK124</f>
        <v>0</v>
      </c>
    </row>
    <row r="125" spans="1:39" x14ac:dyDescent="0.25">
      <c r="A125" s="24" t="s">
        <v>600</v>
      </c>
      <c r="B125" s="25" t="s">
        <v>601</v>
      </c>
      <c r="C125" s="641">
        <f t="shared" ref="C125:J125" si="75">SUM(C126:C132)</f>
        <v>0</v>
      </c>
      <c r="D125" s="622">
        <f t="shared" si="75"/>
        <v>1700000</v>
      </c>
      <c r="E125" s="622">
        <f t="shared" si="75"/>
        <v>50000</v>
      </c>
      <c r="F125" s="622">
        <f t="shared" si="75"/>
        <v>200000</v>
      </c>
      <c r="G125" s="622">
        <f t="shared" si="75"/>
        <v>325000</v>
      </c>
      <c r="H125" s="622">
        <f t="shared" si="75"/>
        <v>0</v>
      </c>
      <c r="I125" s="626">
        <f t="shared" si="75"/>
        <v>0</v>
      </c>
      <c r="J125" s="622">
        <f t="shared" si="75"/>
        <v>2275000</v>
      </c>
      <c r="K125" s="640">
        <f>SUM(K126:K132)</f>
        <v>100000</v>
      </c>
      <c r="L125" s="622">
        <f>SUM(L126:L132)</f>
        <v>0</v>
      </c>
      <c r="M125" s="622">
        <f>SUM(M126:M132)</f>
        <v>0</v>
      </c>
      <c r="N125" s="623">
        <f>SUM(N126:N132)</f>
        <v>2375000</v>
      </c>
      <c r="O125" s="21"/>
      <c r="P125" s="622">
        <f t="shared" ref="P125:AH125" si="76">SUM(P126:P132)</f>
        <v>45000</v>
      </c>
      <c r="Q125" s="622">
        <f t="shared" si="76"/>
        <v>120000</v>
      </c>
      <c r="R125" s="622">
        <f t="shared" si="76"/>
        <v>0</v>
      </c>
      <c r="S125" s="622">
        <f>SUM(S126:S132)</f>
        <v>0</v>
      </c>
      <c r="T125" s="622">
        <f t="shared" si="76"/>
        <v>0</v>
      </c>
      <c r="U125" s="624">
        <f>SUM(U126:U132)</f>
        <v>0</v>
      </c>
      <c r="V125" s="625">
        <f>SUM(V126:V132)</f>
        <v>0</v>
      </c>
      <c r="W125" s="626">
        <f t="shared" si="76"/>
        <v>0</v>
      </c>
      <c r="X125" s="625">
        <f>SUM(X126:X132)</f>
        <v>0</v>
      </c>
      <c r="Y125" s="625">
        <f>SUM(Y126:Y132)</f>
        <v>0</v>
      </c>
      <c r="Z125" s="625">
        <f>SUM(Z126:Z132)</f>
        <v>0</v>
      </c>
      <c r="AA125" s="626">
        <f t="shared" si="76"/>
        <v>0</v>
      </c>
      <c r="AB125" s="622">
        <f t="shared" si="76"/>
        <v>0</v>
      </c>
      <c r="AC125" s="622">
        <f t="shared" si="76"/>
        <v>0</v>
      </c>
      <c r="AD125" s="622">
        <f t="shared" si="76"/>
        <v>0</v>
      </c>
      <c r="AE125" s="622">
        <f t="shared" si="76"/>
        <v>0</v>
      </c>
      <c r="AF125" s="622">
        <f>SUM(AF126:AF132)</f>
        <v>0</v>
      </c>
      <c r="AG125" s="622">
        <f t="shared" si="76"/>
        <v>0</v>
      </c>
      <c r="AH125" s="622">
        <f t="shared" si="76"/>
        <v>0</v>
      </c>
      <c r="AI125" s="623">
        <f>SUM(AI126:AI132)</f>
        <v>165000</v>
      </c>
      <c r="AK125" s="623">
        <f>SUM(AK126:AK132)</f>
        <v>26500000</v>
      </c>
      <c r="AM125" s="623">
        <f>SUM(AM126:AM132)</f>
        <v>29040000</v>
      </c>
    </row>
    <row r="126" spans="1:39" x14ac:dyDescent="0.25">
      <c r="A126" s="22" t="s">
        <v>602</v>
      </c>
      <c r="B126" s="23" t="s">
        <v>603</v>
      </c>
      <c r="C126" s="361">
        <v>0</v>
      </c>
      <c r="D126" s="362">
        <v>200000</v>
      </c>
      <c r="E126" s="364">
        <v>0</v>
      </c>
      <c r="F126" s="364">
        <v>0</v>
      </c>
      <c r="G126" s="364">
        <v>0</v>
      </c>
      <c r="H126" s="364">
        <v>0</v>
      </c>
      <c r="I126" s="627">
        <v>0</v>
      </c>
      <c r="J126" s="215">
        <f t="shared" si="74"/>
        <v>200000</v>
      </c>
      <c r="K126" s="372">
        <v>0</v>
      </c>
      <c r="L126" s="215">
        <v>0</v>
      </c>
      <c r="M126" s="21">
        <v>0</v>
      </c>
      <c r="N126" s="616">
        <f t="shared" ref="N126:N132" si="77">SUM(J126:M126)</f>
        <v>200000</v>
      </c>
      <c r="O126" s="21"/>
      <c r="P126" s="215">
        <v>45000</v>
      </c>
      <c r="Q126" s="215">
        <v>120000</v>
      </c>
      <c r="R126" s="215">
        <v>0</v>
      </c>
      <c r="S126" s="215">
        <v>0</v>
      </c>
      <c r="T126" s="21">
        <v>0</v>
      </c>
      <c r="U126" s="634">
        <v>0</v>
      </c>
      <c r="V126" s="277">
        <v>0</v>
      </c>
      <c r="W126" s="635">
        <f t="shared" ref="W126:W132" si="78">SUM(U126:V126)</f>
        <v>0</v>
      </c>
      <c r="X126" s="277">
        <v>0</v>
      </c>
      <c r="Y126" s="277">
        <v>0</v>
      </c>
      <c r="Z126" s="277">
        <v>0</v>
      </c>
      <c r="AA126" s="635">
        <f t="shared" ref="AA126:AA132" si="79">SUM(X126:Z126)</f>
        <v>0</v>
      </c>
      <c r="AB126" s="21">
        <v>0</v>
      </c>
      <c r="AC126" s="21">
        <v>0</v>
      </c>
      <c r="AD126" s="21">
        <v>0</v>
      </c>
      <c r="AE126" s="21">
        <v>0</v>
      </c>
      <c r="AF126" s="21">
        <v>0</v>
      </c>
      <c r="AG126" s="21">
        <v>0</v>
      </c>
      <c r="AH126" s="21">
        <v>0</v>
      </c>
      <c r="AI126" s="616">
        <f t="shared" ref="AI126:AI132" si="80">+P126+Q126+R126+S126+T126+W126+AA126+AB126+AC126+AD126+AE126+AF126+AG126+AH126</f>
        <v>165000</v>
      </c>
      <c r="AK126" s="616">
        <f>+'DETALLE PROG. III'!D176</f>
        <v>2000000</v>
      </c>
      <c r="AM126" s="616">
        <f t="shared" ref="AM126:AM132" si="81">+N126+AI126+AK126</f>
        <v>2365000</v>
      </c>
    </row>
    <row r="127" spans="1:39" x14ac:dyDescent="0.25">
      <c r="A127" s="22" t="s">
        <v>604</v>
      </c>
      <c r="B127" s="23" t="s">
        <v>605</v>
      </c>
      <c r="C127" s="361">
        <v>0</v>
      </c>
      <c r="D127" s="362">
        <v>200000</v>
      </c>
      <c r="E127" s="364">
        <v>0</v>
      </c>
      <c r="F127" s="364">
        <v>0</v>
      </c>
      <c r="G127" s="364">
        <v>0</v>
      </c>
      <c r="H127" s="364">
        <v>0</v>
      </c>
      <c r="I127" s="627">
        <v>0</v>
      </c>
      <c r="J127" s="215">
        <f t="shared" si="74"/>
        <v>200000</v>
      </c>
      <c r="K127" s="372">
        <v>0</v>
      </c>
      <c r="L127" s="215">
        <v>0</v>
      </c>
      <c r="M127" s="21">
        <v>0</v>
      </c>
      <c r="N127" s="616">
        <f t="shared" si="77"/>
        <v>200000</v>
      </c>
      <c r="O127" s="21"/>
      <c r="P127" s="215">
        <v>0</v>
      </c>
      <c r="Q127" s="215">
        <v>0</v>
      </c>
      <c r="R127" s="215">
        <v>0</v>
      </c>
      <c r="S127" s="215">
        <v>0</v>
      </c>
      <c r="T127" s="21">
        <v>0</v>
      </c>
      <c r="U127" s="634">
        <v>0</v>
      </c>
      <c r="V127" s="277">
        <v>0</v>
      </c>
      <c r="W127" s="635">
        <f t="shared" si="78"/>
        <v>0</v>
      </c>
      <c r="X127" s="277">
        <v>0</v>
      </c>
      <c r="Y127" s="277">
        <v>0</v>
      </c>
      <c r="Z127" s="277">
        <v>0</v>
      </c>
      <c r="AA127" s="635">
        <f t="shared" si="79"/>
        <v>0</v>
      </c>
      <c r="AB127" s="21">
        <v>0</v>
      </c>
      <c r="AC127" s="21">
        <v>0</v>
      </c>
      <c r="AD127" s="21">
        <v>0</v>
      </c>
      <c r="AE127" s="21">
        <v>0</v>
      </c>
      <c r="AF127" s="21">
        <v>0</v>
      </c>
      <c r="AG127" s="21">
        <v>0</v>
      </c>
      <c r="AH127" s="21">
        <v>0</v>
      </c>
      <c r="AI127" s="616">
        <f t="shared" si="80"/>
        <v>0</v>
      </c>
      <c r="AK127" s="616">
        <f>+'DETALLE PROG. III'!D177+'DETALLE PROG. III'!D226+'DETALLE PROG. III'!D237</f>
        <v>22000000</v>
      </c>
      <c r="AM127" s="616">
        <f t="shared" si="81"/>
        <v>22200000</v>
      </c>
    </row>
    <row r="128" spans="1:39" x14ac:dyDescent="0.25">
      <c r="A128" s="22" t="s">
        <v>606</v>
      </c>
      <c r="B128" s="23" t="s">
        <v>607</v>
      </c>
      <c r="C128" s="361">
        <v>0</v>
      </c>
      <c r="D128" s="362">
        <v>200000</v>
      </c>
      <c r="E128" s="364">
        <v>0</v>
      </c>
      <c r="F128" s="364">
        <v>0</v>
      </c>
      <c r="G128" s="364">
        <v>0</v>
      </c>
      <c r="H128" s="364">
        <v>0</v>
      </c>
      <c r="I128" s="627">
        <v>0</v>
      </c>
      <c r="J128" s="215">
        <f t="shared" si="74"/>
        <v>200000</v>
      </c>
      <c r="K128" s="372">
        <v>0</v>
      </c>
      <c r="L128" s="215">
        <v>0</v>
      </c>
      <c r="M128" s="21">
        <v>0</v>
      </c>
      <c r="N128" s="616">
        <f t="shared" si="77"/>
        <v>200000</v>
      </c>
      <c r="O128" s="21"/>
      <c r="P128" s="215">
        <v>0</v>
      </c>
      <c r="Q128" s="215">
        <v>0</v>
      </c>
      <c r="R128" s="215">
        <v>0</v>
      </c>
      <c r="S128" s="215">
        <v>0</v>
      </c>
      <c r="T128" s="21">
        <v>0</v>
      </c>
      <c r="U128" s="634">
        <v>0</v>
      </c>
      <c r="V128" s="277">
        <v>0</v>
      </c>
      <c r="W128" s="635">
        <f t="shared" si="78"/>
        <v>0</v>
      </c>
      <c r="X128" s="277">
        <v>0</v>
      </c>
      <c r="Y128" s="277">
        <v>0</v>
      </c>
      <c r="Z128" s="277">
        <v>0</v>
      </c>
      <c r="AA128" s="635">
        <f t="shared" si="79"/>
        <v>0</v>
      </c>
      <c r="AB128" s="21">
        <v>0</v>
      </c>
      <c r="AC128" s="21">
        <v>0</v>
      </c>
      <c r="AD128" s="21">
        <v>0</v>
      </c>
      <c r="AE128" s="21">
        <v>0</v>
      </c>
      <c r="AF128" s="21">
        <v>0</v>
      </c>
      <c r="AG128" s="21">
        <v>0</v>
      </c>
      <c r="AH128" s="21">
        <v>0</v>
      </c>
      <c r="AI128" s="616">
        <f t="shared" si="80"/>
        <v>0</v>
      </c>
      <c r="AK128" s="616">
        <f>+'DETALLE PROG. III'!D178</f>
        <v>500000</v>
      </c>
      <c r="AM128" s="616">
        <f t="shared" si="81"/>
        <v>700000</v>
      </c>
    </row>
    <row r="129" spans="1:39" x14ac:dyDescent="0.25">
      <c r="A129" s="22" t="s">
        <v>608</v>
      </c>
      <c r="B129" s="23" t="s">
        <v>609</v>
      </c>
      <c r="C129" s="361">
        <v>0</v>
      </c>
      <c r="D129" s="362">
        <v>500000</v>
      </c>
      <c r="E129" s="364">
        <v>50000</v>
      </c>
      <c r="F129" s="364">
        <v>200000</v>
      </c>
      <c r="G129" s="364">
        <v>325000</v>
      </c>
      <c r="H129" s="364">
        <v>0</v>
      </c>
      <c r="I129" s="627">
        <v>0</v>
      </c>
      <c r="J129" s="215">
        <f t="shared" si="74"/>
        <v>1075000</v>
      </c>
      <c r="K129" s="372">
        <v>100000</v>
      </c>
      <c r="L129" s="215">
        <v>0</v>
      </c>
      <c r="M129" s="21">
        <v>0</v>
      </c>
      <c r="N129" s="616">
        <f t="shared" si="77"/>
        <v>1175000</v>
      </c>
      <c r="O129" s="21"/>
      <c r="P129" s="215">
        <v>0</v>
      </c>
      <c r="Q129" s="215">
        <v>0</v>
      </c>
      <c r="R129" s="215">
        <v>0</v>
      </c>
      <c r="S129" s="215">
        <v>0</v>
      </c>
      <c r="T129" s="21">
        <v>0</v>
      </c>
      <c r="U129" s="634">
        <v>0</v>
      </c>
      <c r="V129" s="277">
        <v>0</v>
      </c>
      <c r="W129" s="635">
        <f t="shared" si="78"/>
        <v>0</v>
      </c>
      <c r="X129" s="277">
        <v>0</v>
      </c>
      <c r="Y129" s="277">
        <v>0</v>
      </c>
      <c r="Z129" s="277">
        <v>0</v>
      </c>
      <c r="AA129" s="635">
        <f t="shared" si="79"/>
        <v>0</v>
      </c>
      <c r="AB129" s="21">
        <v>0</v>
      </c>
      <c r="AC129" s="21">
        <v>0</v>
      </c>
      <c r="AD129" s="21">
        <v>0</v>
      </c>
      <c r="AE129" s="21">
        <v>0</v>
      </c>
      <c r="AF129" s="21">
        <v>0</v>
      </c>
      <c r="AG129" s="21">
        <v>0</v>
      </c>
      <c r="AH129" s="21">
        <v>0</v>
      </c>
      <c r="AI129" s="616">
        <f t="shared" si="80"/>
        <v>0</v>
      </c>
      <c r="AK129" s="616">
        <f>+'DETALLE PROG. III'!D179</f>
        <v>0</v>
      </c>
      <c r="AM129" s="616">
        <f t="shared" si="81"/>
        <v>1175000</v>
      </c>
    </row>
    <row r="130" spans="1:39" x14ac:dyDescent="0.25">
      <c r="A130" s="22" t="s">
        <v>610</v>
      </c>
      <c r="B130" s="23" t="s">
        <v>611</v>
      </c>
      <c r="C130" s="361">
        <v>0</v>
      </c>
      <c r="D130" s="362">
        <v>200000</v>
      </c>
      <c r="E130" s="364">
        <v>0</v>
      </c>
      <c r="F130" s="364">
        <v>0</v>
      </c>
      <c r="G130" s="364">
        <v>0</v>
      </c>
      <c r="H130" s="364">
        <v>0</v>
      </c>
      <c r="I130" s="627">
        <v>0</v>
      </c>
      <c r="J130" s="215">
        <f t="shared" si="74"/>
        <v>200000</v>
      </c>
      <c r="K130" s="372">
        <v>0</v>
      </c>
      <c r="L130" s="215">
        <v>0</v>
      </c>
      <c r="M130" s="21">
        <v>0</v>
      </c>
      <c r="N130" s="616">
        <f t="shared" si="77"/>
        <v>200000</v>
      </c>
      <c r="O130" s="21"/>
      <c r="P130" s="215">
        <v>0</v>
      </c>
      <c r="Q130" s="215">
        <v>0</v>
      </c>
      <c r="R130" s="215">
        <v>0</v>
      </c>
      <c r="S130" s="215">
        <v>0</v>
      </c>
      <c r="T130" s="21">
        <v>0</v>
      </c>
      <c r="U130" s="634">
        <v>0</v>
      </c>
      <c r="V130" s="277">
        <v>0</v>
      </c>
      <c r="W130" s="635">
        <f t="shared" si="78"/>
        <v>0</v>
      </c>
      <c r="X130" s="277">
        <v>0</v>
      </c>
      <c r="Y130" s="277">
        <v>0</v>
      </c>
      <c r="Z130" s="277">
        <v>0</v>
      </c>
      <c r="AA130" s="635">
        <f t="shared" si="79"/>
        <v>0</v>
      </c>
      <c r="AB130" s="21">
        <v>0</v>
      </c>
      <c r="AC130" s="21">
        <v>0</v>
      </c>
      <c r="AD130" s="21">
        <v>0</v>
      </c>
      <c r="AE130" s="21">
        <v>0</v>
      </c>
      <c r="AF130" s="21">
        <v>0</v>
      </c>
      <c r="AG130" s="21">
        <v>0</v>
      </c>
      <c r="AH130" s="21">
        <v>0</v>
      </c>
      <c r="AI130" s="616">
        <f t="shared" si="80"/>
        <v>0</v>
      </c>
      <c r="AK130" s="616">
        <f>+'DETALLE PROG. III'!D180</f>
        <v>0</v>
      </c>
      <c r="AM130" s="616">
        <f t="shared" si="81"/>
        <v>200000</v>
      </c>
    </row>
    <row r="131" spans="1:39" x14ac:dyDescent="0.25">
      <c r="A131" s="22" t="s">
        <v>612</v>
      </c>
      <c r="B131" s="23" t="s">
        <v>613</v>
      </c>
      <c r="C131" s="361">
        <v>0</v>
      </c>
      <c r="D131" s="362">
        <v>200000</v>
      </c>
      <c r="E131" s="364">
        <v>0</v>
      </c>
      <c r="F131" s="364">
        <v>0</v>
      </c>
      <c r="G131" s="364">
        <v>0</v>
      </c>
      <c r="H131" s="364">
        <v>0</v>
      </c>
      <c r="I131" s="627">
        <v>0</v>
      </c>
      <c r="J131" s="215">
        <f t="shared" si="74"/>
        <v>200000</v>
      </c>
      <c r="K131" s="372">
        <v>0</v>
      </c>
      <c r="L131" s="215">
        <v>0</v>
      </c>
      <c r="M131" s="21">
        <v>0</v>
      </c>
      <c r="N131" s="616">
        <f t="shared" si="77"/>
        <v>200000</v>
      </c>
      <c r="O131" s="21"/>
      <c r="P131" s="215">
        <v>0</v>
      </c>
      <c r="Q131" s="215">
        <v>0</v>
      </c>
      <c r="R131" s="215">
        <v>0</v>
      </c>
      <c r="S131" s="215">
        <v>0</v>
      </c>
      <c r="T131" s="21">
        <v>0</v>
      </c>
      <c r="U131" s="634">
        <v>0</v>
      </c>
      <c r="V131" s="277">
        <v>0</v>
      </c>
      <c r="W131" s="635">
        <f t="shared" si="78"/>
        <v>0</v>
      </c>
      <c r="X131" s="277">
        <v>0</v>
      </c>
      <c r="Y131" s="277">
        <v>0</v>
      </c>
      <c r="Z131" s="277">
        <v>0</v>
      </c>
      <c r="AA131" s="635">
        <f t="shared" si="79"/>
        <v>0</v>
      </c>
      <c r="AB131" s="21">
        <v>0</v>
      </c>
      <c r="AC131" s="21">
        <v>0</v>
      </c>
      <c r="AD131" s="21">
        <v>0</v>
      </c>
      <c r="AE131" s="21">
        <v>0</v>
      </c>
      <c r="AF131" s="21">
        <v>0</v>
      </c>
      <c r="AG131" s="21">
        <v>0</v>
      </c>
      <c r="AH131" s="21">
        <v>0</v>
      </c>
      <c r="AI131" s="616">
        <f t="shared" si="80"/>
        <v>0</v>
      </c>
      <c r="AK131" s="616">
        <f>+'DETALLE PROG. III'!D181</f>
        <v>2000000</v>
      </c>
      <c r="AM131" s="616">
        <f t="shared" si="81"/>
        <v>2200000</v>
      </c>
    </row>
    <row r="132" spans="1:39" x14ac:dyDescent="0.25">
      <c r="A132" s="22" t="s">
        <v>614</v>
      </c>
      <c r="B132" s="23" t="s">
        <v>615</v>
      </c>
      <c r="C132" s="361">
        <v>0</v>
      </c>
      <c r="D132" s="362">
        <v>200000</v>
      </c>
      <c r="E132" s="364">
        <v>0</v>
      </c>
      <c r="F132" s="364">
        <v>0</v>
      </c>
      <c r="G132" s="364">
        <v>0</v>
      </c>
      <c r="H132" s="364">
        <v>0</v>
      </c>
      <c r="I132" s="627">
        <v>0</v>
      </c>
      <c r="J132" s="215">
        <f t="shared" si="74"/>
        <v>200000</v>
      </c>
      <c r="K132" s="372">
        <v>0</v>
      </c>
      <c r="L132" s="215">
        <v>0</v>
      </c>
      <c r="M132" s="21">
        <v>0</v>
      </c>
      <c r="N132" s="616">
        <f t="shared" si="77"/>
        <v>200000</v>
      </c>
      <c r="O132" s="21"/>
      <c r="P132" s="21">
        <v>0</v>
      </c>
      <c r="Q132" s="21">
        <v>0</v>
      </c>
      <c r="R132" s="21">
        <v>0</v>
      </c>
      <c r="S132" s="21">
        <v>0</v>
      </c>
      <c r="T132" s="21">
        <v>0</v>
      </c>
      <c r="U132" s="634">
        <v>0</v>
      </c>
      <c r="V132" s="277">
        <v>0</v>
      </c>
      <c r="W132" s="635">
        <f t="shared" si="78"/>
        <v>0</v>
      </c>
      <c r="X132" s="277">
        <v>0</v>
      </c>
      <c r="Y132" s="277">
        <v>0</v>
      </c>
      <c r="Z132" s="277">
        <v>0</v>
      </c>
      <c r="AA132" s="635">
        <f t="shared" si="79"/>
        <v>0</v>
      </c>
      <c r="AB132" s="21">
        <v>0</v>
      </c>
      <c r="AC132" s="21">
        <v>0</v>
      </c>
      <c r="AD132" s="21">
        <v>0</v>
      </c>
      <c r="AE132" s="21">
        <v>0</v>
      </c>
      <c r="AF132" s="21">
        <v>0</v>
      </c>
      <c r="AG132" s="21">
        <v>0</v>
      </c>
      <c r="AH132" s="21">
        <v>0</v>
      </c>
      <c r="AI132" s="616">
        <f t="shared" si="80"/>
        <v>0</v>
      </c>
      <c r="AK132" s="616">
        <f>+'DETALLE PROG. III'!D182</f>
        <v>0</v>
      </c>
      <c r="AM132" s="616">
        <f t="shared" si="81"/>
        <v>200000</v>
      </c>
    </row>
    <row r="133" spans="1:39" x14ac:dyDescent="0.25">
      <c r="A133" s="24" t="s">
        <v>616</v>
      </c>
      <c r="B133" s="25" t="s">
        <v>617</v>
      </c>
      <c r="C133" s="641">
        <f t="shared" ref="C133:J133" si="82">SUM(C134:C135)</f>
        <v>0</v>
      </c>
      <c r="D133" s="622">
        <f t="shared" si="82"/>
        <v>2500000</v>
      </c>
      <c r="E133" s="622">
        <f t="shared" si="82"/>
        <v>0</v>
      </c>
      <c r="F133" s="622">
        <f t="shared" si="82"/>
        <v>0</v>
      </c>
      <c r="G133" s="622">
        <f t="shared" si="82"/>
        <v>0</v>
      </c>
      <c r="H133" s="622">
        <f t="shared" si="82"/>
        <v>0</v>
      </c>
      <c r="I133" s="626">
        <f t="shared" si="82"/>
        <v>0</v>
      </c>
      <c r="J133" s="622">
        <f t="shared" si="82"/>
        <v>2500000</v>
      </c>
      <c r="K133" s="640">
        <f>SUM(K134:K135)</f>
        <v>0</v>
      </c>
      <c r="L133" s="622">
        <f>SUM(L134:L135)</f>
        <v>0</v>
      </c>
      <c r="M133" s="622">
        <f>SUM(M134:M135)</f>
        <v>0</v>
      </c>
      <c r="N133" s="623">
        <f>SUM(N134:N135)</f>
        <v>2500000</v>
      </c>
      <c r="O133" s="21"/>
      <c r="P133" s="622">
        <f t="shared" ref="P133:AH133" si="83">SUM(P134:P135)</f>
        <v>650000</v>
      </c>
      <c r="Q133" s="622">
        <f t="shared" si="83"/>
        <v>8988000</v>
      </c>
      <c r="R133" s="622">
        <f t="shared" si="83"/>
        <v>0</v>
      </c>
      <c r="S133" s="622">
        <f>SUM(S134:S135)</f>
        <v>156000</v>
      </c>
      <c r="T133" s="622">
        <f t="shared" si="83"/>
        <v>0</v>
      </c>
      <c r="U133" s="624">
        <f>SUM(U134:U135)</f>
        <v>0</v>
      </c>
      <c r="V133" s="625">
        <f>SUM(V134:V135)</f>
        <v>0</v>
      </c>
      <c r="W133" s="626">
        <f t="shared" si="83"/>
        <v>0</v>
      </c>
      <c r="X133" s="625">
        <f>SUM(X134:X135)</f>
        <v>0</v>
      </c>
      <c r="Y133" s="625">
        <f>SUM(Y134:Y135)</f>
        <v>0</v>
      </c>
      <c r="Z133" s="625">
        <f>SUM(Z134:Z135)</f>
        <v>0</v>
      </c>
      <c r="AA133" s="626">
        <f t="shared" si="83"/>
        <v>0</v>
      </c>
      <c r="AB133" s="622">
        <f t="shared" si="83"/>
        <v>0</v>
      </c>
      <c r="AC133" s="622">
        <f t="shared" si="83"/>
        <v>0</v>
      </c>
      <c r="AD133" s="622">
        <f t="shared" si="83"/>
        <v>0</v>
      </c>
      <c r="AE133" s="622">
        <f t="shared" si="83"/>
        <v>1010530</v>
      </c>
      <c r="AF133" s="622">
        <f>SUM(AF134:AF135)</f>
        <v>0</v>
      </c>
      <c r="AG133" s="622">
        <f t="shared" si="83"/>
        <v>0</v>
      </c>
      <c r="AH133" s="622">
        <f t="shared" si="83"/>
        <v>0</v>
      </c>
      <c r="AI133" s="623">
        <f>SUM(AI134:AI135)</f>
        <v>10804530</v>
      </c>
      <c r="AK133" s="623">
        <f>SUM(AK134:AK135)</f>
        <v>22850000</v>
      </c>
      <c r="AM133" s="623">
        <f>SUM(AM134:AM135)</f>
        <v>36154530</v>
      </c>
    </row>
    <row r="134" spans="1:39" x14ac:dyDescent="0.25">
      <c r="A134" s="22" t="s">
        <v>618</v>
      </c>
      <c r="B134" s="23" t="s">
        <v>619</v>
      </c>
      <c r="C134" s="361">
        <v>0</v>
      </c>
      <c r="D134" s="362">
        <v>500000</v>
      </c>
      <c r="E134" s="364">
        <v>0</v>
      </c>
      <c r="F134" s="364">
        <v>0</v>
      </c>
      <c r="G134" s="364">
        <v>0</v>
      </c>
      <c r="H134" s="364">
        <v>0</v>
      </c>
      <c r="I134" s="627">
        <v>0</v>
      </c>
      <c r="J134" s="215">
        <f t="shared" si="74"/>
        <v>500000</v>
      </c>
      <c r="K134" s="372">
        <v>0</v>
      </c>
      <c r="L134" s="21">
        <v>0</v>
      </c>
      <c r="N134" s="616">
        <f>SUM(J134:M134)</f>
        <v>500000</v>
      </c>
      <c r="O134" s="21"/>
      <c r="P134" s="215">
        <v>450000</v>
      </c>
      <c r="Q134" s="215">
        <v>400000</v>
      </c>
      <c r="R134" s="215">
        <v>0</v>
      </c>
      <c r="S134" s="215">
        <v>156000</v>
      </c>
      <c r="T134" s="21">
        <v>0</v>
      </c>
      <c r="U134" s="634">
        <v>0</v>
      </c>
      <c r="V134" s="277">
        <v>0</v>
      </c>
      <c r="W134" s="635">
        <f>SUM(U134:V134)</f>
        <v>0</v>
      </c>
      <c r="X134" s="277">
        <v>0</v>
      </c>
      <c r="Y134" s="277">
        <v>0</v>
      </c>
      <c r="Z134" s="277">
        <v>0</v>
      </c>
      <c r="AA134" s="635">
        <f>SUM(X134:Z134)</f>
        <v>0</v>
      </c>
      <c r="AB134" s="21">
        <v>0</v>
      </c>
      <c r="AC134" s="21">
        <v>0</v>
      </c>
      <c r="AD134" s="21">
        <v>0</v>
      </c>
      <c r="AE134" s="21">
        <v>160530</v>
      </c>
      <c r="AF134" s="21">
        <v>0</v>
      </c>
      <c r="AG134" s="21">
        <v>0</v>
      </c>
      <c r="AH134" s="21">
        <v>0</v>
      </c>
      <c r="AI134" s="616">
        <f>+P134+Q134+R134+S134+T134+W134+AA134+AB134+AC134+AD134+AE134+AF134+AG134+AH134</f>
        <v>1166530</v>
      </c>
      <c r="AK134" s="616">
        <f>+'DETALLE PROG. III'!D184</f>
        <v>800000</v>
      </c>
      <c r="AM134" s="616">
        <f>+N134+AI134+AK134</f>
        <v>2466530</v>
      </c>
    </row>
    <row r="135" spans="1:39" x14ac:dyDescent="0.25">
      <c r="A135" s="22" t="s">
        <v>620</v>
      </c>
      <c r="B135" s="23" t="s">
        <v>621</v>
      </c>
      <c r="C135" s="361">
        <v>0</v>
      </c>
      <c r="D135" s="362">
        <v>2000000</v>
      </c>
      <c r="E135" s="364">
        <v>0</v>
      </c>
      <c r="F135" s="364">
        <v>0</v>
      </c>
      <c r="G135" s="364">
        <v>0</v>
      </c>
      <c r="H135" s="364">
        <v>0</v>
      </c>
      <c r="I135" s="627">
        <v>0</v>
      </c>
      <c r="J135" s="215">
        <f t="shared" si="74"/>
        <v>2000000</v>
      </c>
      <c r="K135" s="372">
        <v>0</v>
      </c>
      <c r="L135" s="21">
        <v>0</v>
      </c>
      <c r="N135" s="616">
        <f>SUM(J135:M135)</f>
        <v>2000000</v>
      </c>
      <c r="O135" s="21"/>
      <c r="P135" s="215">
        <v>200000</v>
      </c>
      <c r="Q135" s="215">
        <v>8588000</v>
      </c>
      <c r="R135" s="215">
        <v>0</v>
      </c>
      <c r="S135" s="215">
        <v>0</v>
      </c>
      <c r="T135" s="21">
        <v>0</v>
      </c>
      <c r="U135" s="634">
        <v>0</v>
      </c>
      <c r="V135" s="277">
        <v>0</v>
      </c>
      <c r="W135" s="635">
        <f>SUM(U135:V135)</f>
        <v>0</v>
      </c>
      <c r="X135" s="277">
        <v>0</v>
      </c>
      <c r="Y135" s="277">
        <v>0</v>
      </c>
      <c r="Z135" s="277">
        <v>0</v>
      </c>
      <c r="AA135" s="635">
        <f>SUM(X135:Z135)</f>
        <v>0</v>
      </c>
      <c r="AB135" s="21">
        <v>0</v>
      </c>
      <c r="AC135" s="21">
        <v>0</v>
      </c>
      <c r="AD135" s="21">
        <v>0</v>
      </c>
      <c r="AE135" s="21">
        <v>850000</v>
      </c>
      <c r="AF135" s="21">
        <v>0</v>
      </c>
      <c r="AG135" s="21">
        <v>0</v>
      </c>
      <c r="AH135" s="21">
        <v>0</v>
      </c>
      <c r="AI135" s="616">
        <f>+P135+Q135+R135+S135+T135+W135+AA135+AB135+AC135+AD135+AE135+AF135+AG135+AH135</f>
        <v>9638000</v>
      </c>
      <c r="AK135" s="616">
        <f>+'DETALLE PROG. III'!D185+'DETALLE PROG. III'!D317</f>
        <v>22050000</v>
      </c>
      <c r="AM135" s="616">
        <f>+N135+AI135+AK135</f>
        <v>33688000</v>
      </c>
    </row>
    <row r="136" spans="1:39" x14ac:dyDescent="0.25">
      <c r="A136" s="24" t="s">
        <v>622</v>
      </c>
      <c r="B136" s="25" t="s">
        <v>623</v>
      </c>
      <c r="C136" s="641">
        <f t="shared" ref="C136:J136" si="84">SUM(C137:C140)</f>
        <v>0</v>
      </c>
      <c r="D136" s="622">
        <f t="shared" si="84"/>
        <v>0</v>
      </c>
      <c r="E136" s="622">
        <f t="shared" si="84"/>
        <v>0</v>
      </c>
      <c r="F136" s="622">
        <f t="shared" si="84"/>
        <v>0</v>
      </c>
      <c r="G136" s="622">
        <f t="shared" si="84"/>
        <v>0</v>
      </c>
      <c r="H136" s="622">
        <f t="shared" si="84"/>
        <v>0</v>
      </c>
      <c r="I136" s="626">
        <f t="shared" si="84"/>
        <v>0</v>
      </c>
      <c r="J136" s="622">
        <f t="shared" si="84"/>
        <v>0</v>
      </c>
      <c r="K136" s="640">
        <f>SUM(K137:K140)</f>
        <v>0</v>
      </c>
      <c r="L136" s="622">
        <f>SUM(L137:L140)</f>
        <v>0</v>
      </c>
      <c r="M136" s="622">
        <f>SUM(M137:M140)</f>
        <v>0</v>
      </c>
      <c r="N136" s="623">
        <f>SUM(N137:N140)</f>
        <v>0</v>
      </c>
      <c r="O136" s="21"/>
      <c r="P136" s="622">
        <f t="shared" ref="P136:AH136" si="85">SUM(P137:P140)</f>
        <v>0</v>
      </c>
      <c r="Q136" s="622">
        <f t="shared" si="85"/>
        <v>0</v>
      </c>
      <c r="R136" s="622">
        <f t="shared" si="85"/>
        <v>0</v>
      </c>
      <c r="S136" s="622">
        <f>SUM(S137:S140)</f>
        <v>0</v>
      </c>
      <c r="T136" s="622">
        <f t="shared" si="85"/>
        <v>0</v>
      </c>
      <c r="U136" s="624">
        <f>SUM(U137:U140)</f>
        <v>0</v>
      </c>
      <c r="V136" s="625">
        <f>SUM(V137:V140)</f>
        <v>0</v>
      </c>
      <c r="W136" s="626">
        <f t="shared" si="85"/>
        <v>0</v>
      </c>
      <c r="X136" s="625">
        <f>SUM(X137:X140)</f>
        <v>0</v>
      </c>
      <c r="Y136" s="625">
        <f>SUM(Y137:Y140)</f>
        <v>0</v>
      </c>
      <c r="Z136" s="625">
        <f>SUM(Z137:Z140)</f>
        <v>0</v>
      </c>
      <c r="AA136" s="626">
        <f t="shared" si="85"/>
        <v>0</v>
      </c>
      <c r="AB136" s="622">
        <f t="shared" si="85"/>
        <v>0</v>
      </c>
      <c r="AC136" s="622">
        <f t="shared" si="85"/>
        <v>0</v>
      </c>
      <c r="AD136" s="622">
        <f t="shared" si="85"/>
        <v>0</v>
      </c>
      <c r="AE136" s="622">
        <f t="shared" si="85"/>
        <v>0</v>
      </c>
      <c r="AF136" s="622">
        <f>SUM(AF137:AF140)</f>
        <v>0</v>
      </c>
      <c r="AG136" s="622">
        <f t="shared" si="85"/>
        <v>0</v>
      </c>
      <c r="AH136" s="622">
        <f t="shared" si="85"/>
        <v>0</v>
      </c>
      <c r="AI136" s="623">
        <f>SUM(AI137:AI140)</f>
        <v>0</v>
      </c>
      <c r="AK136" s="623">
        <f>SUM(AK137:AK140)</f>
        <v>0</v>
      </c>
      <c r="AM136" s="623">
        <f>SUM(AM137:AM140)</f>
        <v>0</v>
      </c>
    </row>
    <row r="137" spans="1:39" x14ac:dyDescent="0.25">
      <c r="A137" s="22" t="s">
        <v>624</v>
      </c>
      <c r="B137" s="23" t="s">
        <v>625</v>
      </c>
      <c r="C137" s="361">
        <v>0</v>
      </c>
      <c r="D137" s="362">
        <v>0</v>
      </c>
      <c r="E137" s="364">
        <v>0</v>
      </c>
      <c r="F137" s="364">
        <v>0</v>
      </c>
      <c r="G137" s="364">
        <v>0</v>
      </c>
      <c r="H137" s="364">
        <v>0</v>
      </c>
      <c r="I137" s="627">
        <v>0</v>
      </c>
      <c r="J137" s="215">
        <f t="shared" si="74"/>
        <v>0</v>
      </c>
      <c r="K137" s="372">
        <v>0</v>
      </c>
      <c r="L137" s="21">
        <v>0</v>
      </c>
      <c r="M137" s="21">
        <v>0</v>
      </c>
      <c r="N137" s="616">
        <f>SUM(J137:M137)</f>
        <v>0</v>
      </c>
      <c r="O137" s="21"/>
      <c r="P137" s="21">
        <v>0</v>
      </c>
      <c r="Q137" s="21">
        <v>0</v>
      </c>
      <c r="R137" s="21">
        <v>0</v>
      </c>
      <c r="S137" s="21">
        <v>0</v>
      </c>
      <c r="T137" s="21">
        <v>0</v>
      </c>
      <c r="U137" s="634">
        <v>0</v>
      </c>
      <c r="V137" s="277">
        <v>0</v>
      </c>
      <c r="W137" s="635">
        <f>SUM(U137:V137)</f>
        <v>0</v>
      </c>
      <c r="X137" s="277">
        <v>0</v>
      </c>
      <c r="Y137" s="277">
        <v>0</v>
      </c>
      <c r="Z137" s="277">
        <v>0</v>
      </c>
      <c r="AA137" s="635">
        <f>SUM(X137:Z137)</f>
        <v>0</v>
      </c>
      <c r="AB137" s="21">
        <v>0</v>
      </c>
      <c r="AC137" s="21">
        <v>0</v>
      </c>
      <c r="AD137" s="21">
        <v>0</v>
      </c>
      <c r="AE137" s="21">
        <v>0</v>
      </c>
      <c r="AF137" s="21">
        <v>0</v>
      </c>
      <c r="AG137" s="21">
        <v>0</v>
      </c>
      <c r="AH137" s="21">
        <v>0</v>
      </c>
      <c r="AI137" s="616">
        <f>+P137+Q137+R137+S137+T137+W137+AA137+AB137+AC137+AD137+AE137+AF137+AG137+AH137</f>
        <v>0</v>
      </c>
      <c r="AK137" s="616">
        <v>0</v>
      </c>
      <c r="AM137" s="616">
        <f>+N137+AI137+AK137</f>
        <v>0</v>
      </c>
    </row>
    <row r="138" spans="1:39" x14ac:dyDescent="0.25">
      <c r="A138" s="22" t="s">
        <v>626</v>
      </c>
      <c r="B138" s="23" t="s">
        <v>627</v>
      </c>
      <c r="C138" s="361">
        <v>0</v>
      </c>
      <c r="D138" s="362">
        <v>0</v>
      </c>
      <c r="E138" s="364">
        <v>0</v>
      </c>
      <c r="F138" s="364">
        <v>0</v>
      </c>
      <c r="G138" s="364">
        <v>0</v>
      </c>
      <c r="H138" s="364">
        <v>0</v>
      </c>
      <c r="I138" s="627">
        <v>0</v>
      </c>
      <c r="J138" s="215">
        <f t="shared" si="74"/>
        <v>0</v>
      </c>
      <c r="K138" s="372">
        <v>0</v>
      </c>
      <c r="L138" s="21">
        <v>0</v>
      </c>
      <c r="M138" s="21">
        <v>0</v>
      </c>
      <c r="N138" s="616">
        <f>SUM(J138:M138)</f>
        <v>0</v>
      </c>
      <c r="O138" s="21"/>
      <c r="P138" s="21">
        <v>0</v>
      </c>
      <c r="Q138" s="21">
        <v>0</v>
      </c>
      <c r="R138" s="21">
        <v>0</v>
      </c>
      <c r="S138" s="21">
        <v>0</v>
      </c>
      <c r="T138" s="21">
        <v>0</v>
      </c>
      <c r="U138" s="634">
        <v>0</v>
      </c>
      <c r="V138" s="277">
        <v>0</v>
      </c>
      <c r="W138" s="635">
        <f>SUM(U138:V138)</f>
        <v>0</v>
      </c>
      <c r="X138" s="277">
        <v>0</v>
      </c>
      <c r="Y138" s="277">
        <v>0</v>
      </c>
      <c r="Z138" s="277">
        <v>0</v>
      </c>
      <c r="AA138" s="635">
        <f>SUM(X138:Z138)</f>
        <v>0</v>
      </c>
      <c r="AB138" s="21">
        <v>0</v>
      </c>
      <c r="AC138" s="21">
        <v>0</v>
      </c>
      <c r="AD138" s="21">
        <v>0</v>
      </c>
      <c r="AE138" s="21">
        <v>0</v>
      </c>
      <c r="AF138" s="21">
        <v>0</v>
      </c>
      <c r="AG138" s="21">
        <v>0</v>
      </c>
      <c r="AH138" s="21">
        <v>0</v>
      </c>
      <c r="AI138" s="616">
        <f>+P138+Q138+R138+S138+T138+W138+AA138+AB138+AC138+AD138+AE138+AF138+AG138+AH138</f>
        <v>0</v>
      </c>
      <c r="AK138" s="616">
        <v>0</v>
      </c>
      <c r="AM138" s="616">
        <f>+N138+AI138+AK138</f>
        <v>0</v>
      </c>
    </row>
    <row r="139" spans="1:39" x14ac:dyDescent="0.25">
      <c r="A139" s="22" t="s">
        <v>628</v>
      </c>
      <c r="B139" s="23" t="s">
        <v>629</v>
      </c>
      <c r="C139" s="361">
        <v>0</v>
      </c>
      <c r="D139" s="362">
        <v>0</v>
      </c>
      <c r="E139" s="364">
        <v>0</v>
      </c>
      <c r="F139" s="364">
        <v>0</v>
      </c>
      <c r="G139" s="364">
        <v>0</v>
      </c>
      <c r="H139" s="364">
        <v>0</v>
      </c>
      <c r="I139" s="627">
        <v>0</v>
      </c>
      <c r="J139" s="215">
        <f t="shared" si="74"/>
        <v>0</v>
      </c>
      <c r="K139" s="372">
        <v>0</v>
      </c>
      <c r="L139" s="21">
        <v>0</v>
      </c>
      <c r="M139" s="21">
        <v>0</v>
      </c>
      <c r="N139" s="616">
        <f>SUM(J139:M139)</f>
        <v>0</v>
      </c>
      <c r="O139" s="21"/>
      <c r="P139" s="21">
        <v>0</v>
      </c>
      <c r="Q139" s="21">
        <v>0</v>
      </c>
      <c r="R139" s="21">
        <v>0</v>
      </c>
      <c r="S139" s="21">
        <v>0</v>
      </c>
      <c r="T139" s="21">
        <v>0</v>
      </c>
      <c r="U139" s="634">
        <v>0</v>
      </c>
      <c r="V139" s="277">
        <v>0</v>
      </c>
      <c r="W139" s="635">
        <f>SUM(U139:V139)</f>
        <v>0</v>
      </c>
      <c r="X139" s="277">
        <v>0</v>
      </c>
      <c r="Y139" s="277">
        <v>0</v>
      </c>
      <c r="Z139" s="277">
        <v>0</v>
      </c>
      <c r="AA139" s="635">
        <f>SUM(X139:Z139)</f>
        <v>0</v>
      </c>
      <c r="AB139" s="21">
        <v>0</v>
      </c>
      <c r="AC139" s="21">
        <v>0</v>
      </c>
      <c r="AD139" s="21">
        <v>0</v>
      </c>
      <c r="AE139" s="21">
        <v>0</v>
      </c>
      <c r="AF139" s="21">
        <v>0</v>
      </c>
      <c r="AG139" s="21">
        <v>0</v>
      </c>
      <c r="AH139" s="21">
        <v>0</v>
      </c>
      <c r="AI139" s="616">
        <f>+P139+Q139+R139+S139+T139+W139+AA139+AB139+AC139+AD139+AE139+AF139+AG139+AH139</f>
        <v>0</v>
      </c>
      <c r="AK139" s="616">
        <v>0</v>
      </c>
      <c r="AM139" s="616">
        <f>+N139+AI139+AK139</f>
        <v>0</v>
      </c>
    </row>
    <row r="140" spans="1:39" x14ac:dyDescent="0.25">
      <c r="A140" s="22" t="s">
        <v>630</v>
      </c>
      <c r="B140" s="23" t="s">
        <v>631</v>
      </c>
      <c r="C140" s="361">
        <v>0</v>
      </c>
      <c r="D140" s="362">
        <v>0</v>
      </c>
      <c r="E140" s="364">
        <v>0</v>
      </c>
      <c r="F140" s="364">
        <v>0</v>
      </c>
      <c r="G140" s="364">
        <v>0</v>
      </c>
      <c r="H140" s="364">
        <v>0</v>
      </c>
      <c r="I140" s="627">
        <v>0</v>
      </c>
      <c r="J140" s="215">
        <f t="shared" si="74"/>
        <v>0</v>
      </c>
      <c r="K140" s="372">
        <v>0</v>
      </c>
      <c r="L140" s="21">
        <v>0</v>
      </c>
      <c r="M140" s="21">
        <v>0</v>
      </c>
      <c r="N140" s="616">
        <f>SUM(J140:M140)</f>
        <v>0</v>
      </c>
      <c r="O140" s="21"/>
      <c r="P140" s="21">
        <v>0</v>
      </c>
      <c r="Q140" s="21">
        <v>0</v>
      </c>
      <c r="R140" s="21">
        <v>0</v>
      </c>
      <c r="S140" s="21">
        <v>0</v>
      </c>
      <c r="T140" s="21">
        <v>0</v>
      </c>
      <c r="U140" s="634">
        <v>0</v>
      </c>
      <c r="V140" s="277">
        <v>0</v>
      </c>
      <c r="W140" s="635">
        <f>SUM(U140:V140)</f>
        <v>0</v>
      </c>
      <c r="X140" s="277">
        <v>0</v>
      </c>
      <c r="Y140" s="277">
        <v>0</v>
      </c>
      <c r="Z140" s="277">
        <v>0</v>
      </c>
      <c r="AA140" s="635">
        <f>SUM(X140:Z140)</f>
        <v>0</v>
      </c>
      <c r="AB140" s="21">
        <v>0</v>
      </c>
      <c r="AC140" s="21">
        <v>0</v>
      </c>
      <c r="AD140" s="21">
        <v>0</v>
      </c>
      <c r="AE140" s="21">
        <v>0</v>
      </c>
      <c r="AF140" s="21">
        <v>0</v>
      </c>
      <c r="AG140" s="21">
        <v>0</v>
      </c>
      <c r="AH140" s="21">
        <v>0</v>
      </c>
      <c r="AI140" s="616">
        <f>+P140+Q140+R140+S140+T140+W140+AA140+AB140+AC140+AD140+AE140+AF140+AG140+AH140</f>
        <v>0</v>
      </c>
      <c r="AK140" s="616">
        <v>0</v>
      </c>
      <c r="AM140" s="616">
        <f>+N140+AI140+AK140</f>
        <v>0</v>
      </c>
    </row>
    <row r="141" spans="1:39" x14ac:dyDescent="0.25">
      <c r="A141" s="24" t="s">
        <v>632</v>
      </c>
      <c r="B141" s="25" t="s">
        <v>633</v>
      </c>
      <c r="C141" s="641">
        <f t="shared" ref="C141:J141" si="86">SUM(C142:C149)</f>
        <v>350000</v>
      </c>
      <c r="D141" s="622">
        <f t="shared" si="86"/>
        <v>9250000</v>
      </c>
      <c r="E141" s="622">
        <f t="shared" si="86"/>
        <v>1415000</v>
      </c>
      <c r="F141" s="622">
        <f t="shared" si="86"/>
        <v>1476200</v>
      </c>
      <c r="G141" s="622">
        <f t="shared" si="86"/>
        <v>0</v>
      </c>
      <c r="H141" s="622">
        <f t="shared" si="86"/>
        <v>541400</v>
      </c>
      <c r="I141" s="626">
        <f t="shared" si="86"/>
        <v>1377100</v>
      </c>
      <c r="J141" s="622">
        <f t="shared" si="86"/>
        <v>14409700</v>
      </c>
      <c r="K141" s="640">
        <f>SUM(K142:K149)</f>
        <v>1300000</v>
      </c>
      <c r="L141" s="622">
        <f>SUM(L142:L149)</f>
        <v>0</v>
      </c>
      <c r="M141" s="622">
        <f>SUM(M142:M149)</f>
        <v>0</v>
      </c>
      <c r="N141" s="623">
        <f>SUM(N142:N149)</f>
        <v>15709700</v>
      </c>
      <c r="O141" s="21"/>
      <c r="P141" s="622">
        <f t="shared" ref="P141:AH141" si="87">SUM(P142:P149)</f>
        <v>935000</v>
      </c>
      <c r="Q141" s="622">
        <f t="shared" si="87"/>
        <v>3513200</v>
      </c>
      <c r="R141" s="622">
        <f t="shared" si="87"/>
        <v>0</v>
      </c>
      <c r="S141" s="622">
        <f>SUM(S142:S149)</f>
        <v>238000</v>
      </c>
      <c r="T141" s="622">
        <f t="shared" si="87"/>
        <v>500000</v>
      </c>
      <c r="U141" s="624">
        <f>SUM(U142:U149)</f>
        <v>1300000</v>
      </c>
      <c r="V141" s="625">
        <f>SUM(V142:V149)</f>
        <v>0</v>
      </c>
      <c r="W141" s="626">
        <f t="shared" si="87"/>
        <v>1300000</v>
      </c>
      <c r="X141" s="625">
        <f>SUM(X142:X149)</f>
        <v>450000</v>
      </c>
      <c r="Y141" s="625">
        <f>SUM(Y142:Y149)</f>
        <v>2950000</v>
      </c>
      <c r="Z141" s="625">
        <f>SUM(Z142:Z149)</f>
        <v>5125000</v>
      </c>
      <c r="AA141" s="626">
        <f t="shared" si="87"/>
        <v>8525000</v>
      </c>
      <c r="AB141" s="622">
        <f t="shared" si="87"/>
        <v>0</v>
      </c>
      <c r="AC141" s="622">
        <f t="shared" si="87"/>
        <v>0</v>
      </c>
      <c r="AD141" s="622">
        <f t="shared" si="87"/>
        <v>0</v>
      </c>
      <c r="AE141" s="622">
        <f t="shared" si="87"/>
        <v>0</v>
      </c>
      <c r="AF141" s="622">
        <f>SUM(AF142:AF149)</f>
        <v>0</v>
      </c>
      <c r="AG141" s="622">
        <f t="shared" si="87"/>
        <v>0</v>
      </c>
      <c r="AH141" s="622">
        <f t="shared" si="87"/>
        <v>0</v>
      </c>
      <c r="AI141" s="623">
        <f>SUM(AI142:AI149)</f>
        <v>15011200</v>
      </c>
      <c r="AK141" s="623">
        <f>SUM(AK142:AK149)</f>
        <v>32294995.5</v>
      </c>
      <c r="AM141" s="623">
        <f>SUM(AM142:AM149)</f>
        <v>63015895.5</v>
      </c>
    </row>
    <row r="142" spans="1:39" x14ac:dyDescent="0.25">
      <c r="A142" s="22" t="s">
        <v>634</v>
      </c>
      <c r="B142" s="23" t="s">
        <v>635</v>
      </c>
      <c r="C142" s="361">
        <v>100000</v>
      </c>
      <c r="D142" s="362">
        <v>150000</v>
      </c>
      <c r="E142" s="364">
        <v>70000</v>
      </c>
      <c r="F142" s="364">
        <v>368200</v>
      </c>
      <c r="G142" s="364">
        <v>0</v>
      </c>
      <c r="H142" s="364">
        <v>41400</v>
      </c>
      <c r="I142" s="627">
        <v>577100</v>
      </c>
      <c r="J142" s="215">
        <f t="shared" si="74"/>
        <v>1306700</v>
      </c>
      <c r="K142" s="372">
        <v>600000</v>
      </c>
      <c r="L142" s="21">
        <v>0</v>
      </c>
      <c r="M142" s="21">
        <v>0</v>
      </c>
      <c r="N142" s="616">
        <f t="shared" ref="N142:N149" si="88">SUM(J142:M142)</f>
        <v>1906700</v>
      </c>
      <c r="O142" s="21"/>
      <c r="P142" s="21">
        <v>0</v>
      </c>
      <c r="Q142" s="215">
        <v>26200</v>
      </c>
      <c r="R142" s="21">
        <v>0</v>
      </c>
      <c r="S142" s="21">
        <v>0</v>
      </c>
      <c r="T142" s="21">
        <v>0</v>
      </c>
      <c r="U142" s="634">
        <v>350000</v>
      </c>
      <c r="V142" s="277">
        <v>0</v>
      </c>
      <c r="W142" s="635">
        <f t="shared" ref="W142:W149" si="89">SUM(U142:V142)</f>
        <v>350000</v>
      </c>
      <c r="X142" s="277">
        <v>100000</v>
      </c>
      <c r="Y142" s="277">
        <v>150000</v>
      </c>
      <c r="Z142" s="277">
        <v>25000</v>
      </c>
      <c r="AA142" s="635">
        <f t="shared" ref="AA142:AA149" si="90">SUM(X142:Z142)</f>
        <v>275000</v>
      </c>
      <c r="AB142" s="21">
        <v>0</v>
      </c>
      <c r="AC142" s="21">
        <v>0</v>
      </c>
      <c r="AD142" s="21">
        <v>0</v>
      </c>
      <c r="AE142" s="21">
        <v>0</v>
      </c>
      <c r="AF142" s="21">
        <v>0</v>
      </c>
      <c r="AG142" s="21">
        <v>0</v>
      </c>
      <c r="AH142" s="21">
        <v>0</v>
      </c>
      <c r="AI142" s="616">
        <f t="shared" ref="AI142:AI149" si="91">+P142+Q142+R142+S142+T142+W142+AA142+AB142+AC142+AD142+AE142+AF142+AG142+AH142</f>
        <v>651200</v>
      </c>
      <c r="AK142" s="616">
        <f>+'DETALLE PROG. III'!D187</f>
        <v>1500000</v>
      </c>
      <c r="AM142" s="616">
        <f t="shared" ref="AM142:AM149" si="92">+N142+AI142+AK142</f>
        <v>4057900</v>
      </c>
    </row>
    <row r="143" spans="1:39" x14ac:dyDescent="0.25">
      <c r="A143" s="22" t="s">
        <v>636</v>
      </c>
      <c r="B143" s="23" t="s">
        <v>637</v>
      </c>
      <c r="C143" s="361">
        <v>0</v>
      </c>
      <c r="D143" s="362">
        <v>0</v>
      </c>
      <c r="E143" s="364">
        <v>0</v>
      </c>
      <c r="F143" s="364">
        <v>0</v>
      </c>
      <c r="G143" s="364">
        <v>0</v>
      </c>
      <c r="H143" s="364">
        <v>0</v>
      </c>
      <c r="I143" s="627">
        <v>0</v>
      </c>
      <c r="J143" s="215">
        <f t="shared" si="74"/>
        <v>0</v>
      </c>
      <c r="K143" s="372">
        <v>0</v>
      </c>
      <c r="L143" s="21">
        <v>0</v>
      </c>
      <c r="M143" s="21">
        <v>0</v>
      </c>
      <c r="N143" s="616">
        <f t="shared" si="88"/>
        <v>0</v>
      </c>
      <c r="O143" s="21"/>
      <c r="P143" s="215">
        <v>0</v>
      </c>
      <c r="Q143" s="215">
        <v>0</v>
      </c>
      <c r="R143" s="215">
        <v>0</v>
      </c>
      <c r="S143" s="215">
        <v>0</v>
      </c>
      <c r="T143" s="21">
        <v>0</v>
      </c>
      <c r="U143" s="634">
        <v>100000</v>
      </c>
      <c r="V143" s="277">
        <v>0</v>
      </c>
      <c r="W143" s="635">
        <f t="shared" si="89"/>
        <v>100000</v>
      </c>
      <c r="X143" s="277">
        <v>0</v>
      </c>
      <c r="Y143" s="277">
        <v>200000</v>
      </c>
      <c r="AA143" s="635">
        <f t="shared" si="90"/>
        <v>200000</v>
      </c>
      <c r="AB143" s="21">
        <v>0</v>
      </c>
      <c r="AC143" s="21">
        <v>0</v>
      </c>
      <c r="AD143" s="21">
        <v>0</v>
      </c>
      <c r="AE143" s="21">
        <v>0</v>
      </c>
      <c r="AF143" s="21">
        <v>0</v>
      </c>
      <c r="AG143" s="21">
        <v>0</v>
      </c>
      <c r="AH143" s="21">
        <v>0</v>
      </c>
      <c r="AI143" s="616">
        <f t="shared" si="91"/>
        <v>300000</v>
      </c>
      <c r="AK143" s="616">
        <v>0</v>
      </c>
      <c r="AM143" s="616">
        <f t="shared" si="92"/>
        <v>300000</v>
      </c>
    </row>
    <row r="144" spans="1:39" x14ac:dyDescent="0.25">
      <c r="A144" s="22" t="s">
        <v>638</v>
      </c>
      <c r="B144" s="23" t="s">
        <v>639</v>
      </c>
      <c r="C144" s="391">
        <v>250000</v>
      </c>
      <c r="D144" s="362">
        <v>400000</v>
      </c>
      <c r="E144" s="364">
        <v>1275000</v>
      </c>
      <c r="F144" s="364">
        <v>1000000</v>
      </c>
      <c r="G144" s="364">
        <v>0</v>
      </c>
      <c r="H144" s="364">
        <v>500000</v>
      </c>
      <c r="I144" s="627">
        <v>750000</v>
      </c>
      <c r="J144" s="215">
        <f t="shared" si="74"/>
        <v>4175000</v>
      </c>
      <c r="K144" s="372">
        <v>500000</v>
      </c>
      <c r="L144" s="21">
        <v>0</v>
      </c>
      <c r="M144" s="21">
        <v>0</v>
      </c>
      <c r="N144" s="616">
        <f t="shared" si="88"/>
        <v>4675000</v>
      </c>
      <c r="O144" s="21"/>
      <c r="P144" s="215">
        <v>0</v>
      </c>
      <c r="Q144" s="215">
        <v>85000</v>
      </c>
      <c r="R144" s="215">
        <v>0</v>
      </c>
      <c r="S144" s="215">
        <v>0</v>
      </c>
      <c r="T144" s="21">
        <v>0</v>
      </c>
      <c r="U144" s="634">
        <v>200000</v>
      </c>
      <c r="V144" s="277">
        <v>0</v>
      </c>
      <c r="W144" s="635">
        <f t="shared" si="89"/>
        <v>200000</v>
      </c>
      <c r="X144" s="277">
        <v>150000</v>
      </c>
      <c r="Y144" s="277">
        <v>400000</v>
      </c>
      <c r="Z144" s="277">
        <v>100000</v>
      </c>
      <c r="AA144" s="635">
        <f t="shared" si="90"/>
        <v>650000</v>
      </c>
      <c r="AB144" s="21">
        <v>0</v>
      </c>
      <c r="AC144" s="21">
        <v>0</v>
      </c>
      <c r="AD144" s="21">
        <v>0</v>
      </c>
      <c r="AE144" s="21">
        <v>0</v>
      </c>
      <c r="AF144" s="21">
        <v>0</v>
      </c>
      <c r="AG144" s="21">
        <v>0</v>
      </c>
      <c r="AH144" s="21">
        <v>0</v>
      </c>
      <c r="AI144" s="616">
        <f t="shared" si="91"/>
        <v>935000</v>
      </c>
      <c r="AK144" s="616">
        <f>+'DETALLE PROG. III'!D188+'DETALLE PROG. III'!D319</f>
        <v>800000</v>
      </c>
      <c r="AM144" s="616">
        <f t="shared" si="92"/>
        <v>6410000</v>
      </c>
    </row>
    <row r="145" spans="1:39" ht="16.5" x14ac:dyDescent="0.3">
      <c r="A145" s="22" t="s">
        <v>640</v>
      </c>
      <c r="B145" s="23" t="s">
        <v>641</v>
      </c>
      <c r="C145" s="361">
        <v>0</v>
      </c>
      <c r="D145" s="362">
        <v>5800000</v>
      </c>
      <c r="E145" s="364">
        <v>0</v>
      </c>
      <c r="F145" s="364">
        <v>0</v>
      </c>
      <c r="G145" s="364">
        <v>0</v>
      </c>
      <c r="H145" s="364">
        <v>0</v>
      </c>
      <c r="I145" s="627">
        <v>0</v>
      </c>
      <c r="J145" s="215">
        <f t="shared" si="74"/>
        <v>5800000</v>
      </c>
      <c r="K145" s="646">
        <v>150000</v>
      </c>
      <c r="L145" s="21">
        <v>0</v>
      </c>
      <c r="M145" s="21">
        <v>0</v>
      </c>
      <c r="N145" s="616">
        <f t="shared" si="88"/>
        <v>5950000</v>
      </c>
      <c r="O145" s="21"/>
      <c r="P145" s="215">
        <v>420000</v>
      </c>
      <c r="Q145" s="215">
        <v>2100000</v>
      </c>
      <c r="R145" s="215">
        <v>0</v>
      </c>
      <c r="S145" s="215">
        <v>0</v>
      </c>
      <c r="T145" s="643">
        <v>500000</v>
      </c>
      <c r="U145" s="634">
        <v>200000</v>
      </c>
      <c r="V145" s="277">
        <v>0</v>
      </c>
      <c r="W145" s="635">
        <f t="shared" si="89"/>
        <v>200000</v>
      </c>
      <c r="X145" s="277">
        <v>200000</v>
      </c>
      <c r="Y145" s="277">
        <v>0</v>
      </c>
      <c r="Z145" s="277">
        <v>0</v>
      </c>
      <c r="AA145" s="635">
        <f t="shared" si="90"/>
        <v>200000</v>
      </c>
      <c r="AB145" s="21">
        <v>0</v>
      </c>
      <c r="AC145" s="21">
        <v>0</v>
      </c>
      <c r="AD145" s="21">
        <v>0</v>
      </c>
      <c r="AE145" s="21">
        <v>0</v>
      </c>
      <c r="AF145" s="21">
        <v>0</v>
      </c>
      <c r="AG145" s="21">
        <v>0</v>
      </c>
      <c r="AH145" s="21">
        <v>0</v>
      </c>
      <c r="AI145" s="616">
        <f t="shared" si="91"/>
        <v>3420000</v>
      </c>
      <c r="AK145" s="616">
        <f>+'DETALLE PROG. III'!D189+'DETALLE PROG. III'!D320+'DETALLE PROG. III'!D432</f>
        <v>16994995.5</v>
      </c>
      <c r="AM145" s="616">
        <f t="shared" si="92"/>
        <v>26364995.5</v>
      </c>
    </row>
    <row r="146" spans="1:39" x14ac:dyDescent="0.25">
      <c r="A146" s="22" t="s">
        <v>642</v>
      </c>
      <c r="B146" s="23" t="s">
        <v>643</v>
      </c>
      <c r="C146" s="361">
        <v>0</v>
      </c>
      <c r="D146" s="362">
        <v>2000000</v>
      </c>
      <c r="E146" s="364">
        <v>0</v>
      </c>
      <c r="F146" s="364">
        <v>0</v>
      </c>
      <c r="G146" s="364">
        <v>0</v>
      </c>
      <c r="H146" s="364">
        <v>0</v>
      </c>
      <c r="I146" s="627">
        <v>0</v>
      </c>
      <c r="J146" s="215">
        <f t="shared" si="74"/>
        <v>2000000</v>
      </c>
      <c r="K146" s="372">
        <v>50000</v>
      </c>
      <c r="L146" s="21">
        <v>0</v>
      </c>
      <c r="M146" s="21">
        <v>0</v>
      </c>
      <c r="N146" s="616">
        <f t="shared" si="88"/>
        <v>2050000</v>
      </c>
      <c r="O146" s="21"/>
      <c r="P146" s="215">
        <v>315000</v>
      </c>
      <c r="Q146" s="215">
        <v>800000</v>
      </c>
      <c r="R146" s="215">
        <v>0</v>
      </c>
      <c r="S146" s="215">
        <v>156000</v>
      </c>
      <c r="T146" s="21">
        <v>0</v>
      </c>
      <c r="U146" s="634">
        <v>300000</v>
      </c>
      <c r="V146" s="277">
        <v>0</v>
      </c>
      <c r="W146" s="635">
        <f t="shared" si="89"/>
        <v>300000</v>
      </c>
      <c r="X146" s="277">
        <v>0</v>
      </c>
      <c r="Y146" s="277">
        <v>2200000</v>
      </c>
      <c r="Z146" s="277">
        <v>5000000</v>
      </c>
      <c r="AA146" s="635">
        <f t="shared" si="90"/>
        <v>7200000</v>
      </c>
      <c r="AB146" s="21">
        <v>0</v>
      </c>
      <c r="AC146" s="21">
        <v>0</v>
      </c>
      <c r="AD146" s="21">
        <v>0</v>
      </c>
      <c r="AE146" s="21">
        <v>0</v>
      </c>
      <c r="AF146" s="21">
        <v>0</v>
      </c>
      <c r="AG146" s="21">
        <v>0</v>
      </c>
      <c r="AH146" s="21">
        <v>0</v>
      </c>
      <c r="AI146" s="616">
        <f t="shared" si="91"/>
        <v>8771000</v>
      </c>
      <c r="AK146" s="616">
        <f>+'DETALLE PROG. III'!D190+'DETALLE PROG. III'!D401</f>
        <v>12000000</v>
      </c>
      <c r="AM146" s="616">
        <f t="shared" si="92"/>
        <v>22821000</v>
      </c>
    </row>
    <row r="147" spans="1:39" x14ac:dyDescent="0.25">
      <c r="A147" s="22" t="s">
        <v>644</v>
      </c>
      <c r="B147" s="23" t="s">
        <v>645</v>
      </c>
      <c r="C147" s="361">
        <v>0</v>
      </c>
      <c r="D147" s="362">
        <v>300000</v>
      </c>
      <c r="E147" s="364">
        <v>0</v>
      </c>
      <c r="F147" s="364">
        <v>0</v>
      </c>
      <c r="G147" s="364">
        <v>0</v>
      </c>
      <c r="H147" s="364">
        <v>0</v>
      </c>
      <c r="I147" s="627">
        <v>0</v>
      </c>
      <c r="J147" s="215">
        <f t="shared" si="74"/>
        <v>300000</v>
      </c>
      <c r="K147" s="372">
        <v>0</v>
      </c>
      <c r="L147" s="21">
        <v>0</v>
      </c>
      <c r="M147" s="21">
        <v>0</v>
      </c>
      <c r="N147" s="616">
        <f t="shared" si="88"/>
        <v>300000</v>
      </c>
      <c r="O147" s="21"/>
      <c r="P147" s="215">
        <v>200000</v>
      </c>
      <c r="Q147" s="215">
        <v>502000</v>
      </c>
      <c r="R147" s="215">
        <v>0</v>
      </c>
      <c r="S147" s="215">
        <v>82000</v>
      </c>
      <c r="T147" s="21">
        <v>0</v>
      </c>
      <c r="U147" s="634">
        <v>0</v>
      </c>
      <c r="V147" s="277">
        <v>0</v>
      </c>
      <c r="W147" s="635">
        <f t="shared" si="89"/>
        <v>0</v>
      </c>
      <c r="X147" s="277">
        <v>0</v>
      </c>
      <c r="Y147" s="277">
        <v>0</v>
      </c>
      <c r="Z147" s="277">
        <v>0</v>
      </c>
      <c r="AA147" s="635">
        <f t="shared" si="90"/>
        <v>0</v>
      </c>
      <c r="AB147" s="21">
        <v>0</v>
      </c>
      <c r="AC147" s="21">
        <v>0</v>
      </c>
      <c r="AD147" s="21">
        <v>0</v>
      </c>
      <c r="AE147" s="21">
        <v>0</v>
      </c>
      <c r="AF147" s="21">
        <v>0</v>
      </c>
      <c r="AG147" s="21">
        <v>0</v>
      </c>
      <c r="AH147" s="21">
        <v>0</v>
      </c>
      <c r="AI147" s="616">
        <f t="shared" si="91"/>
        <v>784000</v>
      </c>
      <c r="AK147" s="616">
        <f>+'DETALLE PROG. III'!D191+'DETALLE PROG. III'!D322</f>
        <v>1000000</v>
      </c>
      <c r="AM147" s="616">
        <f t="shared" si="92"/>
        <v>2084000</v>
      </c>
    </row>
    <row r="148" spans="1:39" x14ac:dyDescent="0.25">
      <c r="A148" s="22" t="s">
        <v>646</v>
      </c>
      <c r="B148" s="23" t="s">
        <v>647</v>
      </c>
      <c r="C148" s="361">
        <v>0</v>
      </c>
      <c r="D148" s="362">
        <v>300000</v>
      </c>
      <c r="E148" s="364">
        <v>0</v>
      </c>
      <c r="F148" s="364">
        <v>0</v>
      </c>
      <c r="G148" s="364">
        <v>0</v>
      </c>
      <c r="H148" s="364">
        <v>0</v>
      </c>
      <c r="I148" s="627">
        <v>0</v>
      </c>
      <c r="J148" s="215">
        <f t="shared" si="74"/>
        <v>300000</v>
      </c>
      <c r="K148" s="372">
        <v>0</v>
      </c>
      <c r="L148" s="21">
        <v>0</v>
      </c>
      <c r="M148" s="21">
        <v>0</v>
      </c>
      <c r="N148" s="616">
        <f t="shared" si="88"/>
        <v>300000</v>
      </c>
      <c r="O148" s="21"/>
      <c r="P148" s="215">
        <v>0</v>
      </c>
      <c r="Q148" s="215">
        <v>0</v>
      </c>
      <c r="R148" s="215">
        <v>0</v>
      </c>
      <c r="S148" s="215">
        <v>0</v>
      </c>
      <c r="T148" s="21">
        <v>0</v>
      </c>
      <c r="U148" s="634">
        <v>100000</v>
      </c>
      <c r="V148" s="277">
        <v>0</v>
      </c>
      <c r="W148" s="635">
        <f t="shared" si="89"/>
        <v>100000</v>
      </c>
      <c r="X148" s="277">
        <v>0</v>
      </c>
      <c r="Y148" s="277">
        <v>0</v>
      </c>
      <c r="Z148" s="277">
        <v>0</v>
      </c>
      <c r="AA148" s="635">
        <f t="shared" si="90"/>
        <v>0</v>
      </c>
      <c r="AB148" s="21">
        <v>0</v>
      </c>
      <c r="AC148" s="21">
        <v>0</v>
      </c>
      <c r="AD148" s="21">
        <v>0</v>
      </c>
      <c r="AE148" s="21">
        <v>0</v>
      </c>
      <c r="AF148" s="21">
        <v>0</v>
      </c>
      <c r="AG148" s="21">
        <v>0</v>
      </c>
      <c r="AH148" s="21">
        <v>0</v>
      </c>
      <c r="AI148" s="616">
        <f t="shared" si="91"/>
        <v>100000</v>
      </c>
      <c r="AK148" s="616">
        <v>0</v>
      </c>
      <c r="AM148" s="616">
        <f t="shared" si="92"/>
        <v>400000</v>
      </c>
    </row>
    <row r="149" spans="1:39" x14ac:dyDescent="0.25">
      <c r="A149" s="22" t="s">
        <v>648</v>
      </c>
      <c r="B149" s="23" t="s">
        <v>649</v>
      </c>
      <c r="C149" s="361">
        <v>0</v>
      </c>
      <c r="D149" s="362">
        <v>300000</v>
      </c>
      <c r="E149" s="364">
        <v>70000</v>
      </c>
      <c r="F149" s="364">
        <v>108000</v>
      </c>
      <c r="G149" s="364">
        <v>0</v>
      </c>
      <c r="H149" s="364">
        <v>0</v>
      </c>
      <c r="I149" s="627">
        <v>50000</v>
      </c>
      <c r="J149" s="215">
        <f t="shared" si="74"/>
        <v>528000</v>
      </c>
      <c r="K149" s="372">
        <v>0</v>
      </c>
      <c r="L149" s="21">
        <v>0</v>
      </c>
      <c r="M149" s="21">
        <v>0</v>
      </c>
      <c r="N149" s="616">
        <f t="shared" si="88"/>
        <v>528000</v>
      </c>
      <c r="O149" s="21"/>
      <c r="P149" s="21">
        <v>0</v>
      </c>
      <c r="Q149" s="21">
        <v>0</v>
      </c>
      <c r="R149" s="21">
        <v>0</v>
      </c>
      <c r="S149" s="21">
        <v>0</v>
      </c>
      <c r="T149" s="21">
        <v>0</v>
      </c>
      <c r="U149" s="634">
        <v>50000</v>
      </c>
      <c r="V149" s="277">
        <v>0</v>
      </c>
      <c r="W149" s="635">
        <f t="shared" si="89"/>
        <v>50000</v>
      </c>
      <c r="X149" s="277">
        <v>0</v>
      </c>
      <c r="Y149" s="277">
        <v>0</v>
      </c>
      <c r="Z149" s="277">
        <v>0</v>
      </c>
      <c r="AA149" s="635">
        <f t="shared" si="90"/>
        <v>0</v>
      </c>
      <c r="AB149" s="21">
        <v>0</v>
      </c>
      <c r="AC149" s="21">
        <v>0</v>
      </c>
      <c r="AD149" s="21">
        <v>0</v>
      </c>
      <c r="AE149" s="21">
        <v>0</v>
      </c>
      <c r="AF149" s="21">
        <v>0</v>
      </c>
      <c r="AG149" s="21">
        <v>0</v>
      </c>
      <c r="AH149" s="21">
        <v>0</v>
      </c>
      <c r="AI149" s="616">
        <f t="shared" si="91"/>
        <v>50000</v>
      </c>
      <c r="AK149" s="616">
        <f>+'DETALLE PROG. III'!D192</f>
        <v>0</v>
      </c>
      <c r="AM149" s="616">
        <f t="shared" si="92"/>
        <v>578000</v>
      </c>
    </row>
    <row r="150" spans="1:39" x14ac:dyDescent="0.25">
      <c r="A150" s="22"/>
      <c r="B150" s="23"/>
      <c r="C150" s="361"/>
      <c r="D150" s="362"/>
      <c r="E150" s="364"/>
      <c r="F150" s="364"/>
      <c r="G150" s="364"/>
      <c r="H150" s="364"/>
      <c r="I150" s="627"/>
      <c r="K150" s="372"/>
      <c r="N150" s="616"/>
      <c r="O150" s="21"/>
      <c r="U150" s="634"/>
      <c r="W150" s="635"/>
      <c r="AA150" s="635"/>
      <c r="AI150" s="616"/>
      <c r="AK150" s="616"/>
      <c r="AM150" s="616"/>
    </row>
    <row r="151" spans="1:39" x14ac:dyDescent="0.25">
      <c r="A151" s="24">
        <v>3</v>
      </c>
      <c r="B151" s="25" t="s">
        <v>650</v>
      </c>
      <c r="C151" s="359">
        <v>0</v>
      </c>
      <c r="D151" s="360">
        <f t="shared" ref="D151:N151" si="93">+D152+D162</f>
        <v>2198100</v>
      </c>
      <c r="E151" s="360">
        <f t="shared" si="93"/>
        <v>0</v>
      </c>
      <c r="F151" s="360">
        <f t="shared" si="93"/>
        <v>0</v>
      </c>
      <c r="G151" s="360">
        <f t="shared" si="93"/>
        <v>0</v>
      </c>
      <c r="H151" s="360">
        <f t="shared" si="93"/>
        <v>0</v>
      </c>
      <c r="I151" s="390">
        <f t="shared" si="93"/>
        <v>0</v>
      </c>
      <c r="J151" s="622">
        <f t="shared" si="93"/>
        <v>2198100</v>
      </c>
      <c r="K151" s="622">
        <f t="shared" si="93"/>
        <v>0</v>
      </c>
      <c r="L151" s="622">
        <f t="shared" si="93"/>
        <v>0</v>
      </c>
      <c r="M151" s="622">
        <f t="shared" si="93"/>
        <v>0</v>
      </c>
      <c r="N151" s="623">
        <f t="shared" si="93"/>
        <v>2198100</v>
      </c>
      <c r="O151" s="21"/>
      <c r="P151" s="622">
        <f t="shared" ref="P151:AH151" si="94">+P152+P162</f>
        <v>0</v>
      </c>
      <c r="Q151" s="622">
        <f t="shared" si="94"/>
        <v>16874231</v>
      </c>
      <c r="R151" s="622">
        <f t="shared" si="94"/>
        <v>0</v>
      </c>
      <c r="S151" s="622">
        <f>+S152+S162</f>
        <v>0</v>
      </c>
      <c r="T151" s="622">
        <f t="shared" si="94"/>
        <v>0</v>
      </c>
      <c r="U151" s="624">
        <f>+U152+U162</f>
        <v>0</v>
      </c>
      <c r="V151" s="625">
        <f>+V152+V162</f>
        <v>0</v>
      </c>
      <c r="W151" s="626">
        <f t="shared" si="94"/>
        <v>0</v>
      </c>
      <c r="X151" s="625">
        <f>+X152+X162</f>
        <v>0</v>
      </c>
      <c r="Y151" s="625">
        <f>+Y152+Y162</f>
        <v>0</v>
      </c>
      <c r="Z151" s="625">
        <f>+Z152+Z162</f>
        <v>0</v>
      </c>
      <c r="AA151" s="626">
        <f t="shared" si="94"/>
        <v>0</v>
      </c>
      <c r="AB151" s="622">
        <f t="shared" si="94"/>
        <v>0</v>
      </c>
      <c r="AC151" s="622">
        <f t="shared" si="94"/>
        <v>0</v>
      </c>
      <c r="AD151" s="622">
        <f t="shared" si="94"/>
        <v>0</v>
      </c>
      <c r="AE151" s="622">
        <f t="shared" si="94"/>
        <v>0</v>
      </c>
      <c r="AF151" s="622">
        <f>+AF152+AF162</f>
        <v>0</v>
      </c>
      <c r="AG151" s="622">
        <f t="shared" si="94"/>
        <v>0</v>
      </c>
      <c r="AH151" s="622">
        <f t="shared" si="94"/>
        <v>0</v>
      </c>
      <c r="AI151" s="623">
        <f>+AI152+AI162</f>
        <v>16874231</v>
      </c>
      <c r="AK151" s="623">
        <f>+AK152+AK162</f>
        <v>22220320</v>
      </c>
      <c r="AM151" s="623">
        <f>+AM152+AM162</f>
        <v>41292651</v>
      </c>
    </row>
    <row r="152" spans="1:39" x14ac:dyDescent="0.25">
      <c r="A152" s="24" t="s">
        <v>651</v>
      </c>
      <c r="B152" s="25" t="s">
        <v>652</v>
      </c>
      <c r="C152" s="359">
        <v>0</v>
      </c>
      <c r="D152" s="360">
        <f t="shared" ref="D152:I152" si="95">SUM(D153:D156)</f>
        <v>98100</v>
      </c>
      <c r="E152" s="360">
        <f t="shared" si="95"/>
        <v>0</v>
      </c>
      <c r="F152" s="360">
        <f t="shared" si="95"/>
        <v>0</v>
      </c>
      <c r="G152" s="360">
        <f t="shared" si="95"/>
        <v>0</v>
      </c>
      <c r="H152" s="360">
        <f t="shared" si="95"/>
        <v>0</v>
      </c>
      <c r="I152" s="390">
        <f t="shared" si="95"/>
        <v>0</v>
      </c>
      <c r="J152" s="622">
        <f>SUM(J153:J156)</f>
        <v>98100</v>
      </c>
      <c r="K152" s="622">
        <f>SUM(K153:K156)</f>
        <v>0</v>
      </c>
      <c r="L152" s="622">
        <f>SUM(L153:L156)</f>
        <v>0</v>
      </c>
      <c r="M152" s="622">
        <f>SUM(M153:M156)</f>
        <v>0</v>
      </c>
      <c r="N152" s="623">
        <f>SUM(N153:N156)</f>
        <v>98100</v>
      </c>
      <c r="O152" s="21"/>
      <c r="P152" s="622">
        <f t="shared" ref="P152:AH152" si="96">SUM(P153:P156)</f>
        <v>0</v>
      </c>
      <c r="Q152" s="622">
        <f>SUM(Q153:Q156)</f>
        <v>550000</v>
      </c>
      <c r="R152" s="622">
        <f t="shared" si="96"/>
        <v>0</v>
      </c>
      <c r="S152" s="622">
        <f>SUM(S153:S156)</f>
        <v>0</v>
      </c>
      <c r="T152" s="622">
        <f t="shared" si="96"/>
        <v>0</v>
      </c>
      <c r="U152" s="624">
        <f>SUM(U153:U156)</f>
        <v>0</v>
      </c>
      <c r="V152" s="625">
        <f>SUM(V153:V156)</f>
        <v>0</v>
      </c>
      <c r="W152" s="626">
        <f t="shared" si="96"/>
        <v>0</v>
      </c>
      <c r="X152" s="625">
        <f>SUM(X153:X156)</f>
        <v>0</v>
      </c>
      <c r="Y152" s="625">
        <f>SUM(Y153:Y156)</f>
        <v>0</v>
      </c>
      <c r="Z152" s="625">
        <f>SUM(Z153:Z156)</f>
        <v>0</v>
      </c>
      <c r="AA152" s="626">
        <f t="shared" si="96"/>
        <v>0</v>
      </c>
      <c r="AB152" s="622">
        <f t="shared" si="96"/>
        <v>0</v>
      </c>
      <c r="AC152" s="622">
        <f t="shared" si="96"/>
        <v>0</v>
      </c>
      <c r="AD152" s="622">
        <f t="shared" si="96"/>
        <v>0</v>
      </c>
      <c r="AE152" s="622">
        <f t="shared" si="96"/>
        <v>0</v>
      </c>
      <c r="AF152" s="622">
        <f>SUM(AF153:AF156)</f>
        <v>0</v>
      </c>
      <c r="AG152" s="622">
        <f t="shared" si="96"/>
        <v>0</v>
      </c>
      <c r="AH152" s="622">
        <f t="shared" si="96"/>
        <v>0</v>
      </c>
      <c r="AI152" s="623">
        <f>SUM(AI153:AI156)</f>
        <v>550000</v>
      </c>
      <c r="AK152" s="623">
        <f>SUM(AK153:AK156)</f>
        <v>0</v>
      </c>
      <c r="AM152" s="623">
        <f>SUM(AM153:AM156)</f>
        <v>648100</v>
      </c>
    </row>
    <row r="153" spans="1:39" x14ac:dyDescent="0.25">
      <c r="A153" s="22" t="s">
        <v>653</v>
      </c>
      <c r="B153" s="23" t="s">
        <v>654</v>
      </c>
      <c r="C153" s="361">
        <v>0</v>
      </c>
      <c r="D153" s="362">
        <v>0</v>
      </c>
      <c r="E153" s="364">
        <v>0</v>
      </c>
      <c r="F153" s="364">
        <v>0</v>
      </c>
      <c r="G153" s="364">
        <v>0</v>
      </c>
      <c r="H153" s="364">
        <v>0</v>
      </c>
      <c r="I153" s="627">
        <v>0</v>
      </c>
      <c r="J153" s="215">
        <f>SUM(C153:I153)</f>
        <v>0</v>
      </c>
      <c r="K153" s="21">
        <v>0</v>
      </c>
      <c r="L153" s="21">
        <v>0</v>
      </c>
      <c r="M153" s="21">
        <v>0</v>
      </c>
      <c r="N153" s="616">
        <f>SUM(J153:M153)</f>
        <v>0</v>
      </c>
      <c r="O153" s="21"/>
      <c r="P153" s="21">
        <v>0</v>
      </c>
      <c r="Q153" s="21">
        <v>0</v>
      </c>
      <c r="R153" s="21">
        <v>0</v>
      </c>
      <c r="S153" s="21">
        <v>0</v>
      </c>
      <c r="T153" s="21">
        <v>0</v>
      </c>
      <c r="U153" s="634">
        <v>0</v>
      </c>
      <c r="V153" s="277">
        <v>0</v>
      </c>
      <c r="W153" s="635">
        <f>SUM(U153:V153)</f>
        <v>0</v>
      </c>
      <c r="X153" s="277">
        <v>0</v>
      </c>
      <c r="Y153" s="277">
        <v>0</v>
      </c>
      <c r="Z153" s="277">
        <v>0</v>
      </c>
      <c r="AA153" s="635">
        <f>SUM(X153:Z153)</f>
        <v>0</v>
      </c>
      <c r="AB153" s="21">
        <v>0</v>
      </c>
      <c r="AC153" s="21">
        <v>0</v>
      </c>
      <c r="AD153" s="21">
        <v>0</v>
      </c>
      <c r="AE153" s="21">
        <v>0</v>
      </c>
      <c r="AF153" s="21">
        <v>0</v>
      </c>
      <c r="AG153" s="21">
        <v>0</v>
      </c>
      <c r="AH153" s="21">
        <v>0</v>
      </c>
      <c r="AI153" s="616">
        <f>+P153+Q153+R153+S153+T153+W153+AA153+AB153+AC153+AD153+AE153+AF153+AG153+AH153</f>
        <v>0</v>
      </c>
      <c r="AK153" s="616">
        <v>0</v>
      </c>
      <c r="AM153" s="616">
        <f>+N153+AI153+AK153</f>
        <v>0</v>
      </c>
    </row>
    <row r="154" spans="1:39" x14ac:dyDescent="0.25">
      <c r="A154" s="22" t="s">
        <v>655</v>
      </c>
      <c r="B154" s="23" t="s">
        <v>656</v>
      </c>
      <c r="C154" s="361">
        <v>0</v>
      </c>
      <c r="D154" s="362">
        <v>0</v>
      </c>
      <c r="E154" s="364">
        <v>0</v>
      </c>
      <c r="F154" s="364">
        <v>0</v>
      </c>
      <c r="G154" s="364">
        <v>0</v>
      </c>
      <c r="H154" s="364">
        <v>0</v>
      </c>
      <c r="I154" s="627">
        <v>0</v>
      </c>
      <c r="J154" s="215">
        <f>SUM(C154:I154)</f>
        <v>0</v>
      </c>
      <c r="K154" s="21">
        <v>0</v>
      </c>
      <c r="L154" s="21">
        <v>0</v>
      </c>
      <c r="M154" s="21">
        <v>0</v>
      </c>
      <c r="N154" s="616">
        <f>SUM(J154:M154)</f>
        <v>0</v>
      </c>
      <c r="O154" s="21"/>
      <c r="P154" s="21">
        <v>0</v>
      </c>
      <c r="Q154" s="21">
        <v>0</v>
      </c>
      <c r="R154" s="21">
        <v>0</v>
      </c>
      <c r="S154" s="21">
        <v>0</v>
      </c>
      <c r="T154" s="21">
        <v>0</v>
      </c>
      <c r="U154" s="634">
        <v>0</v>
      </c>
      <c r="V154" s="277">
        <v>0</v>
      </c>
      <c r="W154" s="635">
        <f>SUM(U154:V154)</f>
        <v>0</v>
      </c>
      <c r="X154" s="277">
        <v>0</v>
      </c>
      <c r="Y154" s="277">
        <v>0</v>
      </c>
      <c r="Z154" s="277">
        <v>0</v>
      </c>
      <c r="AA154" s="635">
        <f>SUM(X154:Z154)</f>
        <v>0</v>
      </c>
      <c r="AB154" s="21">
        <v>0</v>
      </c>
      <c r="AC154" s="21">
        <v>0</v>
      </c>
      <c r="AD154" s="21">
        <v>0</v>
      </c>
      <c r="AE154" s="21">
        <v>0</v>
      </c>
      <c r="AF154" s="21">
        <v>0</v>
      </c>
      <c r="AG154" s="21">
        <v>0</v>
      </c>
      <c r="AH154" s="21">
        <v>0</v>
      </c>
      <c r="AI154" s="616">
        <f>+P154+Q154+R154+S154+T154+W154+AA154+AB154+AC154+AD154+AE154+AF154+AG154+AH154</f>
        <v>0</v>
      </c>
      <c r="AK154" s="616">
        <v>0</v>
      </c>
      <c r="AM154" s="616">
        <f>+N154+AI154+AK154</f>
        <v>0</v>
      </c>
    </row>
    <row r="155" spans="1:39" x14ac:dyDescent="0.25">
      <c r="A155" s="22" t="s">
        <v>657</v>
      </c>
      <c r="B155" s="23" t="s">
        <v>658</v>
      </c>
      <c r="C155" s="361">
        <v>0</v>
      </c>
      <c r="D155" s="647">
        <v>98100</v>
      </c>
      <c r="E155" s="364">
        <v>0</v>
      </c>
      <c r="F155" s="364">
        <v>0</v>
      </c>
      <c r="G155" s="364">
        <v>0</v>
      </c>
      <c r="H155" s="364">
        <v>0</v>
      </c>
      <c r="I155" s="627">
        <v>0</v>
      </c>
      <c r="J155" s="215">
        <f>SUM(C155:I155)</f>
        <v>98100</v>
      </c>
      <c r="K155" s="21">
        <v>0</v>
      </c>
      <c r="L155" s="21">
        <v>0</v>
      </c>
      <c r="M155" s="21">
        <v>0</v>
      </c>
      <c r="N155" s="616">
        <f>SUM(J155:M155)</f>
        <v>98100</v>
      </c>
      <c r="O155" s="21"/>
      <c r="P155" s="21">
        <v>0</v>
      </c>
      <c r="Q155" s="215">
        <v>550000</v>
      </c>
      <c r="R155" s="21">
        <v>0</v>
      </c>
      <c r="S155" s="21">
        <v>0</v>
      </c>
      <c r="T155" s="21">
        <v>0</v>
      </c>
      <c r="U155" s="634">
        <v>0</v>
      </c>
      <c r="V155" s="277">
        <v>0</v>
      </c>
      <c r="W155" s="635">
        <f>SUM(U155:V155)</f>
        <v>0</v>
      </c>
      <c r="X155" s="277">
        <v>0</v>
      </c>
      <c r="Y155" s="277">
        <v>0</v>
      </c>
      <c r="Z155" s="277">
        <v>0</v>
      </c>
      <c r="AA155" s="635">
        <f>SUM(X155:Z155)</f>
        <v>0</v>
      </c>
      <c r="AB155" s="21">
        <v>0</v>
      </c>
      <c r="AC155" s="21">
        <v>0</v>
      </c>
      <c r="AD155" s="21">
        <v>0</v>
      </c>
      <c r="AE155" s="21">
        <v>0</v>
      </c>
      <c r="AF155" s="21">
        <v>0</v>
      </c>
      <c r="AG155" s="21">
        <v>0</v>
      </c>
      <c r="AH155" s="21">
        <v>0</v>
      </c>
      <c r="AI155" s="616">
        <f>+P155+Q155+R155+S155+T155+W155+AA155+AB155+AC155+AD155+AE155+AF155+AG155+AH155</f>
        <v>550000</v>
      </c>
      <c r="AK155" s="616">
        <v>0</v>
      </c>
      <c r="AM155" s="616">
        <f>+N155+AI155+AK155</f>
        <v>648100</v>
      </c>
    </row>
    <row r="156" spans="1:39" x14ac:dyDescent="0.25">
      <c r="A156" s="22" t="s">
        <v>659</v>
      </c>
      <c r="B156" s="23" t="s">
        <v>660</v>
      </c>
      <c r="C156" s="361">
        <v>0</v>
      </c>
      <c r="D156" s="362">
        <v>0</v>
      </c>
      <c r="E156" s="364">
        <v>0</v>
      </c>
      <c r="F156" s="364">
        <v>0</v>
      </c>
      <c r="G156" s="364">
        <v>0</v>
      </c>
      <c r="H156" s="364">
        <v>0</v>
      </c>
      <c r="I156" s="627">
        <v>0</v>
      </c>
      <c r="J156" s="215">
        <f>SUM(C156:I156)</f>
        <v>0</v>
      </c>
      <c r="K156" s="21">
        <v>0</v>
      </c>
      <c r="L156" s="21">
        <v>0</v>
      </c>
      <c r="M156" s="21">
        <v>0</v>
      </c>
      <c r="N156" s="616">
        <f>SUM(J156:M156)</f>
        <v>0</v>
      </c>
      <c r="O156" s="21"/>
      <c r="P156" s="21">
        <v>0</v>
      </c>
      <c r="Q156" s="21">
        <v>0</v>
      </c>
      <c r="R156" s="21">
        <v>0</v>
      </c>
      <c r="S156" s="21">
        <v>0</v>
      </c>
      <c r="T156" s="21">
        <v>0</v>
      </c>
      <c r="U156" s="634">
        <v>0</v>
      </c>
      <c r="V156" s="277">
        <v>0</v>
      </c>
      <c r="W156" s="635">
        <f>SUM(U156:V156)</f>
        <v>0</v>
      </c>
      <c r="X156" s="277">
        <v>0</v>
      </c>
      <c r="Y156" s="277">
        <v>0</v>
      </c>
      <c r="Z156" s="277">
        <v>0</v>
      </c>
      <c r="AA156" s="635">
        <f>SUM(X156:Z156)</f>
        <v>0</v>
      </c>
      <c r="AB156" s="21">
        <v>0</v>
      </c>
      <c r="AC156" s="21">
        <v>0</v>
      </c>
      <c r="AD156" s="21">
        <v>0</v>
      </c>
      <c r="AE156" s="21">
        <v>0</v>
      </c>
      <c r="AF156" s="21">
        <v>0</v>
      </c>
      <c r="AG156" s="21">
        <v>0</v>
      </c>
      <c r="AH156" s="21">
        <v>0</v>
      </c>
      <c r="AI156" s="616">
        <f>+P156+Q156+R156+S156+T156+W156+AA156+AB156+AC156+AD156+AE156+AF156+AG156+AH156</f>
        <v>0</v>
      </c>
      <c r="AK156" s="616">
        <v>0</v>
      </c>
      <c r="AM156" s="616">
        <f>+N156+AI156+AK156</f>
        <v>0</v>
      </c>
    </row>
    <row r="157" spans="1:39" x14ac:dyDescent="0.25">
      <c r="A157" s="22"/>
      <c r="B157" s="23"/>
      <c r="C157" s="361"/>
      <c r="D157" s="362"/>
      <c r="E157" s="364"/>
      <c r="F157" s="364"/>
      <c r="G157" s="364"/>
      <c r="H157" s="364"/>
      <c r="I157" s="627"/>
      <c r="N157" s="616"/>
      <c r="O157" s="21"/>
      <c r="U157" s="634"/>
      <c r="W157" s="635"/>
      <c r="AA157" s="635"/>
      <c r="AI157" s="616"/>
      <c r="AK157" s="616"/>
      <c r="AM157" s="616"/>
    </row>
    <row r="158" spans="1:39" x14ac:dyDescent="0.25">
      <c r="A158" s="24">
        <v>9</v>
      </c>
      <c r="B158" s="25" t="s">
        <v>179</v>
      </c>
      <c r="C158" s="359">
        <f>+C159+C375</f>
        <v>1402000</v>
      </c>
      <c r="D158" s="360">
        <f>+D159+D375</f>
        <v>145362200</v>
      </c>
      <c r="E158" s="360">
        <f>+E159+E375</f>
        <v>6520000</v>
      </c>
      <c r="F158" s="360">
        <f>+F159+F369</f>
        <v>0</v>
      </c>
      <c r="G158" s="360">
        <f>+G159+G369</f>
        <v>0</v>
      </c>
      <c r="H158" s="360">
        <f>+H159+H369</f>
        <v>0</v>
      </c>
      <c r="I158" s="390">
        <f>+I159+I369</f>
        <v>0</v>
      </c>
      <c r="J158" s="622">
        <f>+J159+J370</f>
        <v>0</v>
      </c>
      <c r="K158" s="622">
        <f>+K159+K370</f>
        <v>0</v>
      </c>
      <c r="L158" s="622">
        <f>+L159+L370</f>
        <v>0</v>
      </c>
      <c r="M158" s="622">
        <f>+M159+M370</f>
        <v>0</v>
      </c>
      <c r="N158" s="623">
        <f>+N159+N370</f>
        <v>0</v>
      </c>
      <c r="O158" s="21"/>
      <c r="P158" s="622">
        <f>+P159+P370</f>
        <v>0</v>
      </c>
      <c r="Q158" s="622">
        <f>+Q159+Q381</f>
        <v>0</v>
      </c>
      <c r="R158" s="622">
        <f t="shared" ref="R158:AI158" si="97">+R159+R370</f>
        <v>0</v>
      </c>
      <c r="S158" s="622">
        <f t="shared" si="97"/>
        <v>0</v>
      </c>
      <c r="T158" s="622">
        <f t="shared" si="97"/>
        <v>0</v>
      </c>
      <c r="U158" s="624">
        <f t="shared" si="97"/>
        <v>0</v>
      </c>
      <c r="V158" s="625">
        <f t="shared" si="97"/>
        <v>0</v>
      </c>
      <c r="W158" s="626">
        <f t="shared" si="97"/>
        <v>0</v>
      </c>
      <c r="X158" s="625">
        <f t="shared" si="97"/>
        <v>0</v>
      </c>
      <c r="Y158" s="625">
        <f t="shared" si="97"/>
        <v>0</v>
      </c>
      <c r="Z158" s="625">
        <f t="shared" si="97"/>
        <v>0</v>
      </c>
      <c r="AA158" s="626">
        <f t="shared" si="97"/>
        <v>0</v>
      </c>
      <c r="AB158" s="622">
        <f t="shared" si="97"/>
        <v>0</v>
      </c>
      <c r="AC158" s="622">
        <f t="shared" si="97"/>
        <v>0</v>
      </c>
      <c r="AD158" s="622">
        <f t="shared" si="97"/>
        <v>0</v>
      </c>
      <c r="AE158" s="622">
        <f t="shared" si="97"/>
        <v>0</v>
      </c>
      <c r="AF158" s="622">
        <f t="shared" si="97"/>
        <v>0</v>
      </c>
      <c r="AG158" s="622">
        <f t="shared" si="97"/>
        <v>0</v>
      </c>
      <c r="AH158" s="622">
        <f t="shared" si="97"/>
        <v>0</v>
      </c>
      <c r="AI158" s="623">
        <f t="shared" si="97"/>
        <v>0</v>
      </c>
      <c r="AK158" s="623">
        <f>+AK159+AK370</f>
        <v>60427614.960000001</v>
      </c>
      <c r="AM158" s="623">
        <f>+AM159+AM370</f>
        <v>60427614.960000001</v>
      </c>
    </row>
    <row r="159" spans="1:39" x14ac:dyDescent="0.25">
      <c r="A159" s="24" t="s">
        <v>661</v>
      </c>
      <c r="B159" s="25" t="s">
        <v>662</v>
      </c>
      <c r="C159" s="359">
        <f t="shared" ref="C159:I159" si="98">SUM(C160)</f>
        <v>0</v>
      </c>
      <c r="D159" s="360">
        <f t="shared" si="98"/>
        <v>0</v>
      </c>
      <c r="E159" s="360">
        <f t="shared" si="98"/>
        <v>0</v>
      </c>
      <c r="F159" s="360">
        <f t="shared" si="98"/>
        <v>0</v>
      </c>
      <c r="G159" s="360">
        <f t="shared" si="98"/>
        <v>0</v>
      </c>
      <c r="H159" s="360">
        <f t="shared" si="98"/>
        <v>0</v>
      </c>
      <c r="I159" s="390">
        <f t="shared" si="98"/>
        <v>0</v>
      </c>
      <c r="J159" s="622">
        <f>SUM(J160)</f>
        <v>0</v>
      </c>
      <c r="K159" s="622">
        <f>SUM(K160)</f>
        <v>0</v>
      </c>
      <c r="L159" s="622">
        <f>SUM(L160)</f>
        <v>0</v>
      </c>
      <c r="M159" s="622">
        <f>SUM(M160)</f>
        <v>0</v>
      </c>
      <c r="N159" s="623">
        <f>SUM(K159:M159)</f>
        <v>0</v>
      </c>
      <c r="O159" s="21"/>
      <c r="P159" s="622">
        <f t="shared" ref="P159:AH159" si="99">SUM(P160)</f>
        <v>0</v>
      </c>
      <c r="Q159" s="622">
        <f>SUM(Q160)</f>
        <v>0</v>
      </c>
      <c r="R159" s="622">
        <f t="shared" si="99"/>
        <v>0</v>
      </c>
      <c r="S159" s="622">
        <f t="shared" si="99"/>
        <v>0</v>
      </c>
      <c r="T159" s="622">
        <f t="shared" si="99"/>
        <v>0</v>
      </c>
      <c r="U159" s="624">
        <f>SUM(U160)</f>
        <v>0</v>
      </c>
      <c r="V159" s="625">
        <f>SUM(V160)</f>
        <v>0</v>
      </c>
      <c r="W159" s="626">
        <f t="shared" si="99"/>
        <v>0</v>
      </c>
      <c r="X159" s="625">
        <f>SUM(X160)</f>
        <v>0</v>
      </c>
      <c r="Y159" s="625">
        <f>SUM(Y160)</f>
        <v>0</v>
      </c>
      <c r="Z159" s="625">
        <f>SUM(Z160)</f>
        <v>0</v>
      </c>
      <c r="AA159" s="626">
        <f t="shared" si="99"/>
        <v>0</v>
      </c>
      <c r="AB159" s="622">
        <f t="shared" si="99"/>
        <v>0</v>
      </c>
      <c r="AC159" s="622">
        <f t="shared" si="99"/>
        <v>0</v>
      </c>
      <c r="AD159" s="622">
        <f t="shared" si="99"/>
        <v>0</v>
      </c>
      <c r="AE159" s="622">
        <f t="shared" si="99"/>
        <v>0</v>
      </c>
      <c r="AF159" s="622">
        <f t="shared" si="99"/>
        <v>0</v>
      </c>
      <c r="AG159" s="622">
        <f t="shared" si="99"/>
        <v>0</v>
      </c>
      <c r="AH159" s="622">
        <f t="shared" si="99"/>
        <v>0</v>
      </c>
      <c r="AI159" s="623">
        <f>SUM(P159:AG159)</f>
        <v>0</v>
      </c>
      <c r="AK159" s="623">
        <f>SUM(AK160)</f>
        <v>0</v>
      </c>
      <c r="AM159" s="623">
        <f>SUM(R159:AI159)</f>
        <v>0</v>
      </c>
    </row>
    <row r="160" spans="1:39" x14ac:dyDescent="0.25">
      <c r="A160" s="22" t="s">
        <v>663</v>
      </c>
      <c r="B160" s="23" t="s">
        <v>664</v>
      </c>
      <c r="C160" s="361">
        <v>0</v>
      </c>
      <c r="D160" s="362">
        <v>0</v>
      </c>
      <c r="E160" s="364">
        <v>0</v>
      </c>
      <c r="F160" s="364">
        <v>0</v>
      </c>
      <c r="G160" s="364">
        <v>0</v>
      </c>
      <c r="H160" s="364">
        <v>0</v>
      </c>
      <c r="I160" s="627">
        <v>0</v>
      </c>
      <c r="J160" s="215">
        <f>SUM(C160:I160)</f>
        <v>0</v>
      </c>
      <c r="K160" s="21">
        <v>0</v>
      </c>
      <c r="L160" s="21">
        <v>0</v>
      </c>
      <c r="M160" s="21">
        <v>0</v>
      </c>
      <c r="N160" s="616">
        <f>SUM(J160:M160)</f>
        <v>0</v>
      </c>
      <c r="O160" s="21"/>
      <c r="P160" s="21">
        <v>0</v>
      </c>
      <c r="Q160" s="21">
        <v>0</v>
      </c>
      <c r="R160" s="21">
        <v>0</v>
      </c>
      <c r="S160" s="21">
        <v>0</v>
      </c>
      <c r="T160" s="21">
        <v>0</v>
      </c>
      <c r="U160" s="634">
        <v>0</v>
      </c>
      <c r="V160" s="277">
        <v>0</v>
      </c>
      <c r="W160" s="635">
        <f>SUM(U160:V160)</f>
        <v>0</v>
      </c>
      <c r="X160" s="277">
        <v>0</v>
      </c>
      <c r="Y160" s="277">
        <v>0</v>
      </c>
      <c r="Z160" s="277">
        <v>0</v>
      </c>
      <c r="AA160" s="635">
        <f>SUM(X160:Z160)</f>
        <v>0</v>
      </c>
      <c r="AB160" s="21">
        <v>0</v>
      </c>
      <c r="AC160" s="21">
        <v>0</v>
      </c>
      <c r="AD160" s="21">
        <v>0</v>
      </c>
      <c r="AE160" s="21">
        <v>0</v>
      </c>
      <c r="AF160" s="21">
        <v>0</v>
      </c>
      <c r="AG160" s="21">
        <v>0</v>
      </c>
      <c r="AH160" s="21">
        <v>0</v>
      </c>
      <c r="AI160" s="616">
        <f>+P160+Q160+R160+S160+T160+W160+AA160+AB160+AC160+AD160+AE160+AF160+AG160+AH160</f>
        <v>0</v>
      </c>
      <c r="AK160" s="616">
        <v>0</v>
      </c>
      <c r="AM160" s="616">
        <f>+N160+AI160+AK160</f>
        <v>0</v>
      </c>
    </row>
    <row r="161" spans="1:39" x14ac:dyDescent="0.25">
      <c r="A161" s="22"/>
      <c r="B161" s="23"/>
      <c r="C161" s="361"/>
      <c r="D161" s="362"/>
      <c r="E161" s="364"/>
      <c r="F161" s="364"/>
      <c r="G161" s="364"/>
      <c r="H161" s="364"/>
      <c r="I161" s="627"/>
      <c r="N161" s="616"/>
      <c r="O161" s="21"/>
      <c r="U161" s="634"/>
      <c r="W161" s="635"/>
      <c r="AA161" s="635"/>
      <c r="AI161" s="616"/>
      <c r="AK161" s="616"/>
      <c r="AM161" s="616"/>
    </row>
    <row r="162" spans="1:39" x14ac:dyDescent="0.25">
      <c r="A162" s="24">
        <v>3</v>
      </c>
      <c r="B162" s="25" t="s">
        <v>176</v>
      </c>
      <c r="C162" s="359">
        <f t="shared" ref="C162:I162" si="100">+C165+C168+C176+C179+C183+C186+C188</f>
        <v>0</v>
      </c>
      <c r="D162" s="360">
        <f>+D165+D168+D176+D179+D183+D186+D188</f>
        <v>2100000</v>
      </c>
      <c r="E162" s="360">
        <f t="shared" si="100"/>
        <v>0</v>
      </c>
      <c r="F162" s="360">
        <f t="shared" si="100"/>
        <v>0</v>
      </c>
      <c r="G162" s="360">
        <f t="shared" si="100"/>
        <v>0</v>
      </c>
      <c r="H162" s="360">
        <f t="shared" si="100"/>
        <v>0</v>
      </c>
      <c r="I162" s="390">
        <f t="shared" si="100"/>
        <v>0</v>
      </c>
      <c r="J162" s="622">
        <f>+J165+J168+J176+J179+J183+J186+J188</f>
        <v>2100000</v>
      </c>
      <c r="K162" s="622">
        <f>+K165+K168+K176+K179+K183+K186+K188</f>
        <v>0</v>
      </c>
      <c r="L162" s="622">
        <f>+L165+L168+L176+L179+L183+L186+L188</f>
        <v>0</v>
      </c>
      <c r="M162" s="622">
        <f>+M165+M168+M176+M179+M183+M186+M188</f>
        <v>0</v>
      </c>
      <c r="N162" s="623">
        <f>+N165+N168+N176+N179+N183+N186+N188</f>
        <v>2100000</v>
      </c>
      <c r="O162" s="21"/>
      <c r="P162" s="622">
        <f t="shared" ref="P162:AH162" si="101">+P165+P168+P176+P179+P183+P186+P188</f>
        <v>0</v>
      </c>
      <c r="Q162" s="622">
        <f t="shared" si="101"/>
        <v>16324231</v>
      </c>
      <c r="R162" s="622">
        <f t="shared" si="101"/>
        <v>0</v>
      </c>
      <c r="S162" s="622">
        <f>+S165+S168+S176+S179+S183+S186+S188</f>
        <v>0</v>
      </c>
      <c r="T162" s="622">
        <f t="shared" si="101"/>
        <v>0</v>
      </c>
      <c r="U162" s="624">
        <f>+U165+U168+U176+U179+U183+U186+U188</f>
        <v>0</v>
      </c>
      <c r="V162" s="625">
        <f>+V165+V168+V176+V179+V183+V186+V188</f>
        <v>0</v>
      </c>
      <c r="W162" s="626">
        <f t="shared" si="101"/>
        <v>0</v>
      </c>
      <c r="X162" s="625">
        <f>+X165+X168+X176+X179+X183+X186+X188</f>
        <v>0</v>
      </c>
      <c r="Y162" s="625">
        <f>+Y165+Y168+Y176+Y179+Y183+Y186+Y188</f>
        <v>0</v>
      </c>
      <c r="Z162" s="625">
        <f>+Z165+Z168+Z176+Z179+Z183+Z186+Z188</f>
        <v>0</v>
      </c>
      <c r="AA162" s="626">
        <f t="shared" si="101"/>
        <v>0</v>
      </c>
      <c r="AB162" s="622">
        <f t="shared" si="101"/>
        <v>0</v>
      </c>
      <c r="AC162" s="622">
        <f t="shared" si="101"/>
        <v>0</v>
      </c>
      <c r="AD162" s="622">
        <f t="shared" si="101"/>
        <v>0</v>
      </c>
      <c r="AE162" s="622">
        <f t="shared" si="101"/>
        <v>0</v>
      </c>
      <c r="AF162" s="622">
        <f>+AF165+AF168+AF176+AF179+AF183+AF186+AF188</f>
        <v>0</v>
      </c>
      <c r="AG162" s="622">
        <f t="shared" si="101"/>
        <v>0</v>
      </c>
      <c r="AH162" s="622">
        <f t="shared" si="101"/>
        <v>0</v>
      </c>
      <c r="AI162" s="623">
        <f>+AI165+AI168+AI176+AI179+AI183+AI186+AI188</f>
        <v>16324231</v>
      </c>
      <c r="AK162" s="623">
        <f>+AK165+AK168+AK176+AK179+AK183+AK186+AK188</f>
        <v>22220320</v>
      </c>
      <c r="AM162" s="623">
        <f>+AM165+AM168+AM176+AM179+AM183+AM186+AM188</f>
        <v>40644551</v>
      </c>
    </row>
    <row r="163" spans="1:39" x14ac:dyDescent="0.25">
      <c r="A163" s="24"/>
      <c r="B163" s="25"/>
      <c r="C163" s="363"/>
      <c r="D163" s="364"/>
      <c r="E163" s="364"/>
      <c r="F163" s="364"/>
      <c r="G163" s="364"/>
      <c r="H163" s="364"/>
      <c r="I163" s="627"/>
      <c r="N163" s="616"/>
      <c r="O163" s="21"/>
      <c r="U163" s="634"/>
      <c r="W163" s="635"/>
      <c r="AA163" s="635"/>
      <c r="AI163" s="616"/>
      <c r="AK163" s="616"/>
      <c r="AM163" s="616"/>
    </row>
    <row r="164" spans="1:39" x14ac:dyDescent="0.25">
      <c r="A164" s="24"/>
      <c r="B164" s="25"/>
      <c r="C164" s="363"/>
      <c r="D164" s="364"/>
      <c r="E164" s="364"/>
      <c r="F164" s="364"/>
      <c r="G164" s="364"/>
      <c r="H164" s="364"/>
      <c r="I164" s="627"/>
      <c r="N164" s="616"/>
      <c r="O164" s="21"/>
      <c r="U164" s="634"/>
      <c r="W164" s="635"/>
      <c r="AA164" s="635"/>
      <c r="AI164" s="616"/>
      <c r="AK164" s="616"/>
      <c r="AM164" s="616"/>
    </row>
    <row r="165" spans="1:39" x14ac:dyDescent="0.25">
      <c r="A165" s="24" t="s">
        <v>665</v>
      </c>
      <c r="B165" s="25" t="s">
        <v>666</v>
      </c>
      <c r="C165" s="359">
        <f t="shared" ref="C165:I165" si="102">SUM(C166:C167)</f>
        <v>0</v>
      </c>
      <c r="D165" s="360">
        <f t="shared" si="102"/>
        <v>0</v>
      </c>
      <c r="E165" s="360">
        <f t="shared" si="102"/>
        <v>0</v>
      </c>
      <c r="F165" s="360">
        <f t="shared" si="102"/>
        <v>0</v>
      </c>
      <c r="G165" s="360">
        <f t="shared" si="102"/>
        <v>0</v>
      </c>
      <c r="H165" s="360">
        <f t="shared" si="102"/>
        <v>0</v>
      </c>
      <c r="I165" s="390">
        <f t="shared" si="102"/>
        <v>0</v>
      </c>
      <c r="J165" s="622">
        <f>SUM(J166:J167)</f>
        <v>0</v>
      </c>
      <c r="K165" s="622">
        <f>SUM(K166:K167)</f>
        <v>0</v>
      </c>
      <c r="L165" s="622">
        <f>SUM(L166:L167)</f>
        <v>0</v>
      </c>
      <c r="M165" s="622">
        <f>SUM(M166:M167)</f>
        <v>0</v>
      </c>
      <c r="N165" s="623">
        <f>SUM(N166:N167)</f>
        <v>0</v>
      </c>
      <c r="O165" s="21"/>
      <c r="P165" s="622">
        <f t="shared" ref="P165:AH165" si="103">SUM(P166:P167)</f>
        <v>0</v>
      </c>
      <c r="Q165" s="622">
        <f>SUM(Q166:Q167)</f>
        <v>0</v>
      </c>
      <c r="R165" s="622">
        <f t="shared" si="103"/>
        <v>0</v>
      </c>
      <c r="S165" s="622">
        <f>SUM(S166:S167)</f>
        <v>0</v>
      </c>
      <c r="T165" s="622">
        <f t="shared" si="103"/>
        <v>0</v>
      </c>
      <c r="U165" s="624">
        <f>SUM(U166:U167)</f>
        <v>0</v>
      </c>
      <c r="V165" s="625">
        <f>SUM(V166:V167)</f>
        <v>0</v>
      </c>
      <c r="W165" s="626">
        <f t="shared" si="103"/>
        <v>0</v>
      </c>
      <c r="X165" s="625">
        <f>SUM(X166:X167)</f>
        <v>0</v>
      </c>
      <c r="Y165" s="625">
        <f>SUM(Y166:Y167)</f>
        <v>0</v>
      </c>
      <c r="Z165" s="625">
        <f>SUM(Z166:Z167)</f>
        <v>0</v>
      </c>
      <c r="AA165" s="626">
        <f t="shared" si="103"/>
        <v>0</v>
      </c>
      <c r="AB165" s="622">
        <f t="shared" si="103"/>
        <v>0</v>
      </c>
      <c r="AC165" s="622">
        <f t="shared" si="103"/>
        <v>0</v>
      </c>
      <c r="AD165" s="622">
        <f t="shared" si="103"/>
        <v>0</v>
      </c>
      <c r="AE165" s="622">
        <f t="shared" si="103"/>
        <v>0</v>
      </c>
      <c r="AF165" s="622">
        <f>SUM(AF166:AF167)</f>
        <v>0</v>
      </c>
      <c r="AG165" s="622">
        <f t="shared" si="103"/>
        <v>0</v>
      </c>
      <c r="AH165" s="622">
        <f t="shared" si="103"/>
        <v>0</v>
      </c>
      <c r="AI165" s="623">
        <f>SUM(AI166:AI167)</f>
        <v>0</v>
      </c>
      <c r="AK165" s="623">
        <f>SUM(AK166:AK167)</f>
        <v>0</v>
      </c>
      <c r="AM165" s="623">
        <f>SUM(AM166:AM167)</f>
        <v>0</v>
      </c>
    </row>
    <row r="166" spans="1:39" x14ac:dyDescent="0.25">
      <c r="A166" s="22" t="s">
        <v>667</v>
      </c>
      <c r="B166" s="23" t="s">
        <v>668</v>
      </c>
      <c r="C166" s="361">
        <v>0</v>
      </c>
      <c r="D166" s="362">
        <v>0</v>
      </c>
      <c r="E166" s="364">
        <v>0</v>
      </c>
      <c r="F166" s="364">
        <v>0</v>
      </c>
      <c r="G166" s="364">
        <v>0</v>
      </c>
      <c r="H166" s="364">
        <v>0</v>
      </c>
      <c r="I166" s="627">
        <v>0</v>
      </c>
      <c r="J166" s="215">
        <f>SUM(C166:I166)</f>
        <v>0</v>
      </c>
      <c r="K166" s="21">
        <v>0</v>
      </c>
      <c r="L166" s="21">
        <v>0</v>
      </c>
      <c r="M166" s="21">
        <v>0</v>
      </c>
      <c r="N166" s="616">
        <f>SUM(J166:M166)</f>
        <v>0</v>
      </c>
      <c r="O166" s="21"/>
      <c r="P166" s="21">
        <v>0</v>
      </c>
      <c r="Q166" s="21">
        <v>0</v>
      </c>
      <c r="R166" s="21">
        <v>0</v>
      </c>
      <c r="S166" s="21">
        <v>0</v>
      </c>
      <c r="T166" s="21">
        <v>0</v>
      </c>
      <c r="U166" s="634">
        <v>0</v>
      </c>
      <c r="V166" s="277">
        <v>0</v>
      </c>
      <c r="W166" s="635">
        <f>SUM(U166:V166)</f>
        <v>0</v>
      </c>
      <c r="X166" s="277">
        <v>0</v>
      </c>
      <c r="Y166" s="277">
        <v>0</v>
      </c>
      <c r="Z166" s="277">
        <v>0</v>
      </c>
      <c r="AA166" s="635">
        <f>SUM(X166:Z166)</f>
        <v>0</v>
      </c>
      <c r="AB166" s="21">
        <v>0</v>
      </c>
      <c r="AC166" s="21">
        <v>0</v>
      </c>
      <c r="AD166" s="21">
        <v>0</v>
      </c>
      <c r="AE166" s="21">
        <v>0</v>
      </c>
      <c r="AF166" s="21">
        <v>0</v>
      </c>
      <c r="AG166" s="21">
        <v>0</v>
      </c>
      <c r="AH166" s="21">
        <v>0</v>
      </c>
      <c r="AI166" s="616">
        <f>+P166+Q166+R166+S166+T166+W166+AA166+AB166+AC166+AD166+AE166+AF166+AG166+AH166</f>
        <v>0</v>
      </c>
      <c r="AK166" s="616">
        <v>0</v>
      </c>
      <c r="AM166" s="616">
        <f>+N166+AI166+AK166</f>
        <v>0</v>
      </c>
    </row>
    <row r="167" spans="1:39" x14ac:dyDescent="0.25">
      <c r="A167" s="22" t="s">
        <v>669</v>
      </c>
      <c r="B167" s="23" t="s">
        <v>670</v>
      </c>
      <c r="C167" s="361">
        <v>0</v>
      </c>
      <c r="D167" s="362">
        <v>0</v>
      </c>
      <c r="E167" s="364">
        <v>0</v>
      </c>
      <c r="F167" s="364">
        <v>0</v>
      </c>
      <c r="G167" s="364">
        <v>0</v>
      </c>
      <c r="H167" s="364">
        <v>0</v>
      </c>
      <c r="I167" s="627">
        <v>0</v>
      </c>
      <c r="J167" s="215">
        <f>SUM(C167:I167)</f>
        <v>0</v>
      </c>
      <c r="K167" s="21">
        <v>0</v>
      </c>
      <c r="L167" s="21">
        <v>0</v>
      </c>
      <c r="M167" s="21">
        <v>0</v>
      </c>
      <c r="N167" s="616">
        <f>SUM(J167:M167)</f>
        <v>0</v>
      </c>
      <c r="O167" s="21"/>
      <c r="P167" s="21">
        <v>0</v>
      </c>
      <c r="Q167" s="21">
        <v>0</v>
      </c>
      <c r="R167" s="21">
        <v>0</v>
      </c>
      <c r="S167" s="21">
        <v>0</v>
      </c>
      <c r="T167" s="21">
        <v>0</v>
      </c>
      <c r="U167" s="634">
        <v>0</v>
      </c>
      <c r="V167" s="277">
        <v>0</v>
      </c>
      <c r="W167" s="635">
        <f>SUM(U167:V167)</f>
        <v>0</v>
      </c>
      <c r="X167" s="277">
        <v>0</v>
      </c>
      <c r="Y167" s="277">
        <v>0</v>
      </c>
      <c r="Z167" s="277">
        <v>0</v>
      </c>
      <c r="AA167" s="635">
        <f>SUM(X167:Z167)</f>
        <v>0</v>
      </c>
      <c r="AB167" s="21">
        <v>0</v>
      </c>
      <c r="AC167" s="21">
        <v>0</v>
      </c>
      <c r="AD167" s="21">
        <v>0</v>
      </c>
      <c r="AE167" s="21">
        <v>0</v>
      </c>
      <c r="AF167" s="21">
        <v>0</v>
      </c>
      <c r="AG167" s="21">
        <v>0</v>
      </c>
      <c r="AH167" s="21">
        <v>0</v>
      </c>
      <c r="AI167" s="616">
        <f>+P167+Q167+R167+S167+T167+W167+AA167+AB167+AC167+AD167+AE167+AF167+AG167+AH167</f>
        <v>0</v>
      </c>
      <c r="AK167" s="616">
        <v>0</v>
      </c>
      <c r="AM167" s="616">
        <f>+N167+AI167+AK167</f>
        <v>0</v>
      </c>
    </row>
    <row r="168" spans="1:39" x14ac:dyDescent="0.25">
      <c r="A168" s="24" t="s">
        <v>671</v>
      </c>
      <c r="B168" s="25" t="s">
        <v>672</v>
      </c>
      <c r="C168" s="359">
        <f t="shared" ref="C168:I168" si="104">SUM(C169:C175)</f>
        <v>0</v>
      </c>
      <c r="D168" s="360">
        <f>SUM(D169:D175)</f>
        <v>2100000</v>
      </c>
      <c r="E168" s="360">
        <f t="shared" si="104"/>
        <v>0</v>
      </c>
      <c r="F168" s="360">
        <f t="shared" si="104"/>
        <v>0</v>
      </c>
      <c r="G168" s="360">
        <f t="shared" si="104"/>
        <v>0</v>
      </c>
      <c r="H168" s="360">
        <f t="shared" si="104"/>
        <v>0</v>
      </c>
      <c r="I168" s="390">
        <f t="shared" si="104"/>
        <v>0</v>
      </c>
      <c r="J168" s="622">
        <f>SUM(J169:J175)</f>
        <v>2100000</v>
      </c>
      <c r="K168" s="622">
        <f>SUM(K169:K175)</f>
        <v>0</v>
      </c>
      <c r="L168" s="622">
        <f>SUM(L169:L175)</f>
        <v>0</v>
      </c>
      <c r="M168" s="622">
        <f>SUM(M169:M175)</f>
        <v>0</v>
      </c>
      <c r="N168" s="623">
        <f>SUM(N169:N175)</f>
        <v>2100000</v>
      </c>
      <c r="O168" s="21"/>
      <c r="P168" s="622">
        <f t="shared" ref="P168:AH168" si="105">SUM(P169:P175)</f>
        <v>0</v>
      </c>
      <c r="Q168" s="622">
        <f>SUM(Q169:Q175)</f>
        <v>16324231</v>
      </c>
      <c r="R168" s="622">
        <f t="shared" si="105"/>
        <v>0</v>
      </c>
      <c r="S168" s="622">
        <f>SUM(S169:S175)</f>
        <v>0</v>
      </c>
      <c r="T168" s="622">
        <f t="shared" si="105"/>
        <v>0</v>
      </c>
      <c r="U168" s="624">
        <f>SUM(U169:U175)</f>
        <v>0</v>
      </c>
      <c r="V168" s="625">
        <f>SUM(V169:V175)</f>
        <v>0</v>
      </c>
      <c r="W168" s="626">
        <f t="shared" si="105"/>
        <v>0</v>
      </c>
      <c r="X168" s="625">
        <f>SUM(X169:X175)</f>
        <v>0</v>
      </c>
      <c r="Y168" s="625">
        <f>SUM(Y169:Y175)</f>
        <v>0</v>
      </c>
      <c r="Z168" s="625">
        <f>SUM(Z169:Z175)</f>
        <v>0</v>
      </c>
      <c r="AA168" s="626">
        <f t="shared" si="105"/>
        <v>0</v>
      </c>
      <c r="AB168" s="622">
        <f t="shared" si="105"/>
        <v>0</v>
      </c>
      <c r="AC168" s="622">
        <f t="shared" si="105"/>
        <v>0</v>
      </c>
      <c r="AD168" s="622">
        <f t="shared" si="105"/>
        <v>0</v>
      </c>
      <c r="AE168" s="622">
        <f t="shared" si="105"/>
        <v>0</v>
      </c>
      <c r="AF168" s="622">
        <f>SUM(AF169:AF175)</f>
        <v>0</v>
      </c>
      <c r="AG168" s="622">
        <f t="shared" si="105"/>
        <v>0</v>
      </c>
      <c r="AH168" s="622">
        <f t="shared" si="105"/>
        <v>0</v>
      </c>
      <c r="AI168" s="623">
        <f>SUM(AI169:AI175)</f>
        <v>16324231</v>
      </c>
      <c r="AK168" s="623">
        <f>SUM(AK169:AK175)</f>
        <v>22220320</v>
      </c>
      <c r="AM168" s="623">
        <f>SUM(AM169:AM175)</f>
        <v>40644551</v>
      </c>
    </row>
    <row r="169" spans="1:39" x14ac:dyDescent="0.25">
      <c r="A169" s="22" t="s">
        <v>673</v>
      </c>
      <c r="B169" s="23" t="s">
        <v>674</v>
      </c>
      <c r="C169" s="361">
        <v>0</v>
      </c>
      <c r="D169" s="362">
        <v>0</v>
      </c>
      <c r="E169" s="364">
        <v>0</v>
      </c>
      <c r="F169" s="364">
        <v>0</v>
      </c>
      <c r="G169" s="364">
        <v>0</v>
      </c>
      <c r="H169" s="364">
        <v>0</v>
      </c>
      <c r="I169" s="627">
        <v>0</v>
      </c>
      <c r="J169" s="215">
        <f>SUM(C169:I169)</f>
        <v>0</v>
      </c>
      <c r="K169" s="21">
        <v>0</v>
      </c>
      <c r="L169" s="21">
        <v>0</v>
      </c>
      <c r="M169" s="21">
        <v>0</v>
      </c>
      <c r="N169" s="616">
        <f t="shared" ref="N169:N175" si="106">SUM(J169:M169)</f>
        <v>0</v>
      </c>
      <c r="O169" s="21"/>
      <c r="P169" s="21">
        <v>0</v>
      </c>
      <c r="Q169" s="21">
        <v>0</v>
      </c>
      <c r="R169" s="21">
        <v>0</v>
      </c>
      <c r="S169" s="21">
        <v>0</v>
      </c>
      <c r="T169" s="21">
        <v>0</v>
      </c>
      <c r="U169" s="634">
        <v>0</v>
      </c>
      <c r="V169" s="277">
        <v>0</v>
      </c>
      <c r="W169" s="635">
        <f t="shared" ref="W169:W175" si="107">SUM(U169:V169)</f>
        <v>0</v>
      </c>
      <c r="X169" s="277">
        <v>0</v>
      </c>
      <c r="Y169" s="277">
        <v>0</v>
      </c>
      <c r="Z169" s="277">
        <v>0</v>
      </c>
      <c r="AA169" s="635">
        <f t="shared" ref="AA169:AA175" si="108">SUM(X169:Z169)</f>
        <v>0</v>
      </c>
      <c r="AB169" s="21">
        <v>0</v>
      </c>
      <c r="AC169" s="21">
        <v>0</v>
      </c>
      <c r="AD169" s="21">
        <v>0</v>
      </c>
      <c r="AE169" s="21">
        <v>0</v>
      </c>
      <c r="AF169" s="21">
        <v>0</v>
      </c>
      <c r="AG169" s="21">
        <v>0</v>
      </c>
      <c r="AH169" s="21">
        <v>0</v>
      </c>
      <c r="AI169" s="616">
        <f t="shared" ref="AI169:AI175" si="109">+P169+Q169+R169+S169+T169+W169+AA169+AB169+AC169+AD169+AE169+AF169+AG169+AH169</f>
        <v>0</v>
      </c>
      <c r="AK169" s="616">
        <v>0</v>
      </c>
      <c r="AM169" s="616">
        <f t="shared" ref="AM169:AM175" si="110">+N169+AI169+AK169</f>
        <v>0</v>
      </c>
    </row>
    <row r="170" spans="1:39" x14ac:dyDescent="0.25">
      <c r="A170" s="22" t="s">
        <v>675</v>
      </c>
      <c r="B170" s="23" t="s">
        <v>676</v>
      </c>
      <c r="C170" s="361">
        <v>0</v>
      </c>
      <c r="D170" s="362">
        <v>0</v>
      </c>
      <c r="E170" s="364">
        <v>0</v>
      </c>
      <c r="F170" s="364">
        <v>0</v>
      </c>
      <c r="G170" s="364">
        <v>0</v>
      </c>
      <c r="H170" s="364">
        <v>0</v>
      </c>
      <c r="I170" s="627">
        <v>0</v>
      </c>
      <c r="J170" s="215">
        <f t="shared" ref="J170:J175" si="111">SUM(C170:I170)</f>
        <v>0</v>
      </c>
      <c r="K170" s="21">
        <v>0</v>
      </c>
      <c r="L170" s="21">
        <v>0</v>
      </c>
      <c r="M170" s="21">
        <v>0</v>
      </c>
      <c r="N170" s="616">
        <f t="shared" si="106"/>
        <v>0</v>
      </c>
      <c r="O170" s="21"/>
      <c r="P170" s="21">
        <v>0</v>
      </c>
      <c r="Q170" s="21">
        <v>0</v>
      </c>
      <c r="R170" s="21">
        <v>0</v>
      </c>
      <c r="S170" s="21">
        <v>0</v>
      </c>
      <c r="T170" s="21">
        <v>0</v>
      </c>
      <c r="U170" s="634">
        <v>0</v>
      </c>
      <c r="V170" s="277">
        <v>0</v>
      </c>
      <c r="W170" s="635">
        <f t="shared" si="107"/>
        <v>0</v>
      </c>
      <c r="X170" s="277">
        <v>0</v>
      </c>
      <c r="Y170" s="277">
        <v>0</v>
      </c>
      <c r="Z170" s="277">
        <v>0</v>
      </c>
      <c r="AA170" s="635">
        <f t="shared" si="108"/>
        <v>0</v>
      </c>
      <c r="AB170" s="21">
        <v>0</v>
      </c>
      <c r="AC170" s="21">
        <v>0</v>
      </c>
      <c r="AD170" s="21">
        <v>0</v>
      </c>
      <c r="AE170" s="21">
        <v>0</v>
      </c>
      <c r="AF170" s="21">
        <v>0</v>
      </c>
      <c r="AG170" s="21">
        <v>0</v>
      </c>
      <c r="AH170" s="21">
        <v>0</v>
      </c>
      <c r="AI170" s="616">
        <f t="shared" si="109"/>
        <v>0</v>
      </c>
      <c r="AK170" s="616">
        <v>0</v>
      </c>
      <c r="AM170" s="616">
        <f t="shared" si="110"/>
        <v>0</v>
      </c>
    </row>
    <row r="171" spans="1:39" x14ac:dyDescent="0.25">
      <c r="A171" s="22" t="s">
        <v>677</v>
      </c>
      <c r="B171" s="23" t="s">
        <v>678</v>
      </c>
      <c r="C171" s="361">
        <v>0</v>
      </c>
      <c r="D171" s="362">
        <v>0</v>
      </c>
      <c r="E171" s="364">
        <v>0</v>
      </c>
      <c r="F171" s="364">
        <v>0</v>
      </c>
      <c r="G171" s="364">
        <v>0</v>
      </c>
      <c r="H171" s="364">
        <v>0</v>
      </c>
      <c r="I171" s="627">
        <v>0</v>
      </c>
      <c r="J171" s="215">
        <f t="shared" si="111"/>
        <v>0</v>
      </c>
      <c r="K171" s="21">
        <v>0</v>
      </c>
      <c r="L171" s="21">
        <v>0</v>
      </c>
      <c r="M171" s="21">
        <v>0</v>
      </c>
      <c r="N171" s="616">
        <f t="shared" si="106"/>
        <v>0</v>
      </c>
      <c r="O171" s="21"/>
      <c r="P171" s="21">
        <v>0</v>
      </c>
      <c r="Q171" s="215">
        <v>11224231</v>
      </c>
      <c r="R171" s="21">
        <v>0</v>
      </c>
      <c r="S171" s="21">
        <v>0</v>
      </c>
      <c r="T171" s="21">
        <v>0</v>
      </c>
      <c r="U171" s="634">
        <v>0</v>
      </c>
      <c r="V171" s="277">
        <v>0</v>
      </c>
      <c r="W171" s="635">
        <f t="shared" si="107"/>
        <v>0</v>
      </c>
      <c r="X171" s="277">
        <v>0</v>
      </c>
      <c r="Y171" s="277">
        <v>0</v>
      </c>
      <c r="Z171" s="277">
        <v>0</v>
      </c>
      <c r="AA171" s="635">
        <f t="shared" si="108"/>
        <v>0</v>
      </c>
      <c r="AB171" s="21">
        <v>0</v>
      </c>
      <c r="AC171" s="21">
        <v>0</v>
      </c>
      <c r="AD171" s="21">
        <v>0</v>
      </c>
      <c r="AE171" s="21">
        <v>0</v>
      </c>
      <c r="AF171" s="21">
        <v>0</v>
      </c>
      <c r="AG171" s="21">
        <v>0</v>
      </c>
      <c r="AH171" s="21">
        <v>0</v>
      </c>
      <c r="AI171" s="616">
        <f t="shared" si="109"/>
        <v>11224231</v>
      </c>
      <c r="AK171" s="616">
        <f>+'DETALLE PROG. III'!D195</f>
        <v>22220320</v>
      </c>
      <c r="AM171" s="616">
        <f t="shared" si="110"/>
        <v>33444551</v>
      </c>
    </row>
    <row r="172" spans="1:39" x14ac:dyDescent="0.25">
      <c r="A172" s="22" t="s">
        <v>679</v>
      </c>
      <c r="B172" s="23" t="s">
        <v>680</v>
      </c>
      <c r="C172" s="361">
        <v>0</v>
      </c>
      <c r="D172" s="362">
        <v>0</v>
      </c>
      <c r="E172" s="364">
        <v>0</v>
      </c>
      <c r="F172" s="364">
        <v>0</v>
      </c>
      <c r="G172" s="364">
        <v>0</v>
      </c>
      <c r="H172" s="364">
        <v>0</v>
      </c>
      <c r="I172" s="627">
        <v>0</v>
      </c>
      <c r="J172" s="215">
        <f t="shared" si="111"/>
        <v>0</v>
      </c>
      <c r="K172" s="21">
        <v>0</v>
      </c>
      <c r="L172" s="21">
        <v>0</v>
      </c>
      <c r="M172" s="21">
        <v>0</v>
      </c>
      <c r="N172" s="616">
        <f t="shared" si="106"/>
        <v>0</v>
      </c>
      <c r="O172" s="21"/>
      <c r="P172" s="21">
        <v>0</v>
      </c>
      <c r="Q172" s="215">
        <v>0</v>
      </c>
      <c r="R172" s="21">
        <v>0</v>
      </c>
      <c r="S172" s="21">
        <v>0</v>
      </c>
      <c r="T172" s="21">
        <v>0</v>
      </c>
      <c r="U172" s="634">
        <v>0</v>
      </c>
      <c r="V172" s="277">
        <v>0</v>
      </c>
      <c r="W172" s="635">
        <f t="shared" si="107"/>
        <v>0</v>
      </c>
      <c r="X172" s="277">
        <v>0</v>
      </c>
      <c r="Y172" s="277">
        <v>0</v>
      </c>
      <c r="Z172" s="277">
        <v>0</v>
      </c>
      <c r="AA172" s="635">
        <f t="shared" si="108"/>
        <v>0</v>
      </c>
      <c r="AB172" s="21">
        <v>0</v>
      </c>
      <c r="AC172" s="21">
        <v>0</v>
      </c>
      <c r="AD172" s="21">
        <v>0</v>
      </c>
      <c r="AE172" s="21">
        <v>0</v>
      </c>
      <c r="AF172" s="21">
        <v>0</v>
      </c>
      <c r="AG172" s="21">
        <v>0</v>
      </c>
      <c r="AH172" s="21">
        <v>0</v>
      </c>
      <c r="AI172" s="616">
        <f t="shared" si="109"/>
        <v>0</v>
      </c>
      <c r="AK172" s="616">
        <v>0</v>
      </c>
      <c r="AM172" s="616">
        <f t="shared" si="110"/>
        <v>0</v>
      </c>
    </row>
    <row r="173" spans="1:39" x14ac:dyDescent="0.25">
      <c r="A173" s="22" t="s">
        <v>681</v>
      </c>
      <c r="B173" s="23" t="s">
        <v>682</v>
      </c>
      <c r="C173" s="361">
        <v>0</v>
      </c>
      <c r="D173" s="362">
        <v>0</v>
      </c>
      <c r="E173" s="364">
        <v>0</v>
      </c>
      <c r="F173" s="364">
        <v>0</v>
      </c>
      <c r="G173" s="364">
        <v>0</v>
      </c>
      <c r="H173" s="364">
        <v>0</v>
      </c>
      <c r="I173" s="627">
        <v>0</v>
      </c>
      <c r="J173" s="215">
        <f t="shared" si="111"/>
        <v>0</v>
      </c>
      <c r="K173" s="21">
        <v>0</v>
      </c>
      <c r="L173" s="21">
        <v>0</v>
      </c>
      <c r="M173" s="21">
        <v>0</v>
      </c>
      <c r="N173" s="616">
        <f t="shared" si="106"/>
        <v>0</v>
      </c>
      <c r="O173" s="21"/>
      <c r="P173" s="21">
        <v>0</v>
      </c>
      <c r="Q173" s="215">
        <v>0</v>
      </c>
      <c r="R173" s="21">
        <v>0</v>
      </c>
      <c r="S173" s="21">
        <v>0</v>
      </c>
      <c r="T173" s="21">
        <v>0</v>
      </c>
      <c r="U173" s="634">
        <v>0</v>
      </c>
      <c r="V173" s="277">
        <v>0</v>
      </c>
      <c r="W173" s="635">
        <f t="shared" si="107"/>
        <v>0</v>
      </c>
      <c r="X173" s="277">
        <v>0</v>
      </c>
      <c r="Y173" s="277">
        <v>0</v>
      </c>
      <c r="Z173" s="277">
        <v>0</v>
      </c>
      <c r="AA173" s="635">
        <f t="shared" si="108"/>
        <v>0</v>
      </c>
      <c r="AB173" s="21">
        <v>0</v>
      </c>
      <c r="AC173" s="21">
        <v>0</v>
      </c>
      <c r="AD173" s="21">
        <v>0</v>
      </c>
      <c r="AE173" s="21">
        <v>0</v>
      </c>
      <c r="AF173" s="21">
        <v>0</v>
      </c>
      <c r="AG173" s="21">
        <v>0</v>
      </c>
      <c r="AH173" s="21">
        <v>0</v>
      </c>
      <c r="AI173" s="616">
        <f t="shared" si="109"/>
        <v>0</v>
      </c>
      <c r="AK173" s="616">
        <v>0</v>
      </c>
      <c r="AM173" s="616">
        <f t="shared" si="110"/>
        <v>0</v>
      </c>
    </row>
    <row r="174" spans="1:39" x14ac:dyDescent="0.25">
      <c r="A174" s="22" t="s">
        <v>683</v>
      </c>
      <c r="B174" s="23" t="s">
        <v>684</v>
      </c>
      <c r="C174" s="361">
        <v>0</v>
      </c>
      <c r="D174" s="647">
        <v>2100000</v>
      </c>
      <c r="E174" s="364">
        <v>0</v>
      </c>
      <c r="F174" s="364">
        <v>0</v>
      </c>
      <c r="G174" s="364">
        <v>0</v>
      </c>
      <c r="H174" s="364">
        <v>0</v>
      </c>
      <c r="I174" s="627">
        <v>0</v>
      </c>
      <c r="J174" s="215">
        <f t="shared" si="111"/>
        <v>2100000</v>
      </c>
      <c r="K174" s="21">
        <v>0</v>
      </c>
      <c r="L174" s="21">
        <v>0</v>
      </c>
      <c r="M174" s="21">
        <v>0</v>
      </c>
      <c r="N174" s="616">
        <f t="shared" si="106"/>
        <v>2100000</v>
      </c>
      <c r="O174" s="21"/>
      <c r="P174" s="21">
        <v>0</v>
      </c>
      <c r="Q174" s="215">
        <v>5100000</v>
      </c>
      <c r="R174" s="21">
        <v>0</v>
      </c>
      <c r="S174" s="21">
        <v>0</v>
      </c>
      <c r="T174" s="21">
        <v>0</v>
      </c>
      <c r="U174" s="634">
        <v>0</v>
      </c>
      <c r="V174" s="277">
        <v>0</v>
      </c>
      <c r="W174" s="635">
        <f t="shared" si="107"/>
        <v>0</v>
      </c>
      <c r="X174" s="277">
        <v>0</v>
      </c>
      <c r="Y174" s="277">
        <v>0</v>
      </c>
      <c r="Z174" s="277">
        <v>0</v>
      </c>
      <c r="AA174" s="635">
        <f t="shared" si="108"/>
        <v>0</v>
      </c>
      <c r="AB174" s="21">
        <v>0</v>
      </c>
      <c r="AC174" s="21">
        <v>0</v>
      </c>
      <c r="AD174" s="21">
        <v>0</v>
      </c>
      <c r="AE174" s="21">
        <v>0</v>
      </c>
      <c r="AF174" s="21">
        <v>0</v>
      </c>
      <c r="AG174" s="21">
        <v>0</v>
      </c>
      <c r="AH174" s="21">
        <v>0</v>
      </c>
      <c r="AI174" s="616">
        <f t="shared" si="109"/>
        <v>5100000</v>
      </c>
      <c r="AK174" s="616">
        <v>0</v>
      </c>
      <c r="AM174" s="616">
        <f t="shared" si="110"/>
        <v>7200000</v>
      </c>
    </row>
    <row r="175" spans="1:39" x14ac:dyDescent="0.25">
      <c r="A175" s="22" t="s">
        <v>685</v>
      </c>
      <c r="B175" s="23" t="s">
        <v>686</v>
      </c>
      <c r="C175" s="361">
        <v>0</v>
      </c>
      <c r="D175" s="362">
        <v>0</v>
      </c>
      <c r="E175" s="364">
        <v>0</v>
      </c>
      <c r="F175" s="364">
        <v>0</v>
      </c>
      <c r="G175" s="364">
        <v>0</v>
      </c>
      <c r="H175" s="364">
        <v>0</v>
      </c>
      <c r="I175" s="627">
        <v>0</v>
      </c>
      <c r="J175" s="215">
        <f t="shared" si="111"/>
        <v>0</v>
      </c>
      <c r="K175" s="21">
        <v>0</v>
      </c>
      <c r="L175" s="21">
        <v>0</v>
      </c>
      <c r="M175" s="21">
        <v>0</v>
      </c>
      <c r="N175" s="616">
        <f t="shared" si="106"/>
        <v>0</v>
      </c>
      <c r="O175" s="21"/>
      <c r="P175" s="21">
        <v>0</v>
      </c>
      <c r="Q175" s="21">
        <v>0</v>
      </c>
      <c r="R175" s="21">
        <v>0</v>
      </c>
      <c r="S175" s="21">
        <v>0</v>
      </c>
      <c r="T175" s="21">
        <v>0</v>
      </c>
      <c r="U175" s="634">
        <v>0</v>
      </c>
      <c r="V175" s="277">
        <v>0</v>
      </c>
      <c r="W175" s="635">
        <f t="shared" si="107"/>
        <v>0</v>
      </c>
      <c r="X175" s="277">
        <v>0</v>
      </c>
      <c r="Y175" s="277">
        <v>0</v>
      </c>
      <c r="Z175" s="277">
        <v>0</v>
      </c>
      <c r="AA175" s="635">
        <f t="shared" si="108"/>
        <v>0</v>
      </c>
      <c r="AB175" s="21">
        <v>0</v>
      </c>
      <c r="AC175" s="21">
        <v>0</v>
      </c>
      <c r="AD175" s="21">
        <v>0</v>
      </c>
      <c r="AE175" s="21">
        <v>0</v>
      </c>
      <c r="AF175" s="21">
        <v>0</v>
      </c>
      <c r="AG175" s="21">
        <v>0</v>
      </c>
      <c r="AH175" s="21">
        <v>0</v>
      </c>
      <c r="AI175" s="616">
        <f t="shared" si="109"/>
        <v>0</v>
      </c>
      <c r="AK175" s="616">
        <v>0</v>
      </c>
      <c r="AM175" s="616">
        <f t="shared" si="110"/>
        <v>0</v>
      </c>
    </row>
    <row r="176" spans="1:39" x14ac:dyDescent="0.25">
      <c r="A176" s="24" t="s">
        <v>687</v>
      </c>
      <c r="B176" s="25" t="s">
        <v>688</v>
      </c>
      <c r="C176" s="359">
        <f t="shared" ref="C176:I176" si="112">SUM(C177:C178)</f>
        <v>0</v>
      </c>
      <c r="D176" s="360">
        <f>SUM(D177:D178)</f>
        <v>0</v>
      </c>
      <c r="E176" s="360">
        <f t="shared" si="112"/>
        <v>0</v>
      </c>
      <c r="F176" s="360">
        <f t="shared" si="112"/>
        <v>0</v>
      </c>
      <c r="G176" s="360">
        <f t="shared" si="112"/>
        <v>0</v>
      </c>
      <c r="H176" s="360">
        <f t="shared" si="112"/>
        <v>0</v>
      </c>
      <c r="I176" s="390">
        <f t="shared" si="112"/>
        <v>0</v>
      </c>
      <c r="J176" s="622">
        <f>SUM(J177:J178)</f>
        <v>0</v>
      </c>
      <c r="K176" s="622">
        <f>SUM(K177:K178)</f>
        <v>0</v>
      </c>
      <c r="L176" s="622">
        <f>SUM(L177:L178)</f>
        <v>0</v>
      </c>
      <c r="M176" s="622">
        <f>SUM(M177:M178)</f>
        <v>0</v>
      </c>
      <c r="N176" s="623">
        <f>SUM(N177:N178)</f>
        <v>0</v>
      </c>
      <c r="O176" s="21"/>
      <c r="P176" s="622">
        <f t="shared" ref="P176:AH176" si="113">SUM(P177:P178)</f>
        <v>0</v>
      </c>
      <c r="Q176" s="622">
        <f>SUM(Q177:Q178)</f>
        <v>0</v>
      </c>
      <c r="R176" s="622">
        <f t="shared" si="113"/>
        <v>0</v>
      </c>
      <c r="S176" s="622">
        <f>SUM(S177:S178)</f>
        <v>0</v>
      </c>
      <c r="T176" s="622">
        <f t="shared" si="113"/>
        <v>0</v>
      </c>
      <c r="U176" s="624">
        <f>SUM(U177:U178)</f>
        <v>0</v>
      </c>
      <c r="V176" s="625">
        <f>SUM(V177:V178)</f>
        <v>0</v>
      </c>
      <c r="W176" s="626">
        <f t="shared" si="113"/>
        <v>0</v>
      </c>
      <c r="X176" s="625">
        <f>SUM(X177:X178)</f>
        <v>0</v>
      </c>
      <c r="Y176" s="625">
        <f>SUM(Y177:Y178)</f>
        <v>0</v>
      </c>
      <c r="Z176" s="625">
        <f>SUM(Z177:Z178)</f>
        <v>0</v>
      </c>
      <c r="AA176" s="626">
        <f t="shared" si="113"/>
        <v>0</v>
      </c>
      <c r="AB176" s="622">
        <f t="shared" si="113"/>
        <v>0</v>
      </c>
      <c r="AC176" s="622">
        <f t="shared" si="113"/>
        <v>0</v>
      </c>
      <c r="AD176" s="622">
        <f t="shared" si="113"/>
        <v>0</v>
      </c>
      <c r="AE176" s="622">
        <f t="shared" si="113"/>
        <v>0</v>
      </c>
      <c r="AF176" s="622">
        <f>SUM(AF177:AF178)</f>
        <v>0</v>
      </c>
      <c r="AG176" s="622">
        <f t="shared" si="113"/>
        <v>0</v>
      </c>
      <c r="AH176" s="622">
        <f t="shared" si="113"/>
        <v>0</v>
      </c>
      <c r="AI176" s="623">
        <f>SUM(AI177:AI178)</f>
        <v>0</v>
      </c>
      <c r="AK176" s="623">
        <f>SUM(AK177:AK178)</f>
        <v>0</v>
      </c>
      <c r="AM176" s="623">
        <f>SUM(AM177:AM178)</f>
        <v>0</v>
      </c>
    </row>
    <row r="177" spans="1:39" x14ac:dyDescent="0.25">
      <c r="A177" s="22" t="s">
        <v>689</v>
      </c>
      <c r="B177" s="23" t="s">
        <v>690</v>
      </c>
      <c r="C177" s="361">
        <v>0</v>
      </c>
      <c r="D177" s="362">
        <v>0</v>
      </c>
      <c r="E177" s="364">
        <v>0</v>
      </c>
      <c r="F177" s="364">
        <v>0</v>
      </c>
      <c r="G177" s="364">
        <v>0</v>
      </c>
      <c r="H177" s="364">
        <v>0</v>
      </c>
      <c r="I177" s="627">
        <v>0</v>
      </c>
      <c r="J177" s="215">
        <f>SUM(C177:I177)</f>
        <v>0</v>
      </c>
      <c r="K177" s="21">
        <v>0</v>
      </c>
      <c r="L177" s="21">
        <v>0</v>
      </c>
      <c r="M177" s="21">
        <v>0</v>
      </c>
      <c r="N177" s="616">
        <f>SUM(J177:M177)</f>
        <v>0</v>
      </c>
      <c r="O177" s="21"/>
      <c r="P177" s="21">
        <v>0</v>
      </c>
      <c r="Q177" s="21">
        <v>0</v>
      </c>
      <c r="R177" s="21">
        <v>0</v>
      </c>
      <c r="S177" s="21">
        <v>0</v>
      </c>
      <c r="T177" s="21">
        <v>0</v>
      </c>
      <c r="U177" s="634">
        <v>0</v>
      </c>
      <c r="V177" s="277">
        <v>0</v>
      </c>
      <c r="W177" s="635">
        <f>SUM(U177:V177)</f>
        <v>0</v>
      </c>
      <c r="X177" s="277">
        <v>0</v>
      </c>
      <c r="Y177" s="277">
        <v>0</v>
      </c>
      <c r="Z177" s="277">
        <v>0</v>
      </c>
      <c r="AA177" s="635">
        <f>SUM(X177:Z177)</f>
        <v>0</v>
      </c>
      <c r="AB177" s="21">
        <v>0</v>
      </c>
      <c r="AC177" s="21">
        <v>0</v>
      </c>
      <c r="AD177" s="21">
        <v>0</v>
      </c>
      <c r="AE177" s="21">
        <v>0</v>
      </c>
      <c r="AF177" s="21">
        <v>0</v>
      </c>
      <c r="AG177" s="21">
        <v>0</v>
      </c>
      <c r="AH177" s="21">
        <v>0</v>
      </c>
      <c r="AI177" s="616">
        <f>+P177+Q177+R177+S177+T177+W177+AA177+AB177+AC177+AD177+AE177+AF177+AG177+AH177</f>
        <v>0</v>
      </c>
      <c r="AK177" s="616">
        <v>0</v>
      </c>
      <c r="AM177" s="616">
        <f>+N177+AI177+AK177</f>
        <v>0</v>
      </c>
    </row>
    <row r="178" spans="1:39" x14ac:dyDescent="0.25">
      <c r="A178" s="22" t="s">
        <v>691</v>
      </c>
      <c r="B178" s="23" t="s">
        <v>692</v>
      </c>
      <c r="C178" s="361">
        <v>0</v>
      </c>
      <c r="D178" s="362">
        <v>0</v>
      </c>
      <c r="E178" s="364">
        <v>0</v>
      </c>
      <c r="F178" s="364">
        <v>0</v>
      </c>
      <c r="G178" s="364">
        <v>0</v>
      </c>
      <c r="H178" s="364">
        <v>0</v>
      </c>
      <c r="I178" s="627">
        <v>0</v>
      </c>
      <c r="J178" s="215">
        <f>SUM(C178:I178)</f>
        <v>0</v>
      </c>
      <c r="K178" s="21">
        <v>0</v>
      </c>
      <c r="L178" s="21">
        <v>0</v>
      </c>
      <c r="M178" s="21">
        <v>0</v>
      </c>
      <c r="N178" s="616">
        <f>SUM(J178:M178)</f>
        <v>0</v>
      </c>
      <c r="O178" s="21"/>
      <c r="P178" s="21">
        <v>0</v>
      </c>
      <c r="Q178" s="21">
        <v>0</v>
      </c>
      <c r="R178" s="21">
        <v>0</v>
      </c>
      <c r="S178" s="21">
        <v>0</v>
      </c>
      <c r="T178" s="21">
        <v>0</v>
      </c>
      <c r="U178" s="634">
        <v>0</v>
      </c>
      <c r="V178" s="277">
        <v>0</v>
      </c>
      <c r="W178" s="635">
        <f>SUM(U178:V178)</f>
        <v>0</v>
      </c>
      <c r="X178" s="277">
        <v>0</v>
      </c>
      <c r="Y178" s="277">
        <v>0</v>
      </c>
      <c r="Z178" s="277">
        <v>0</v>
      </c>
      <c r="AA178" s="635">
        <f>SUM(X178:Z178)</f>
        <v>0</v>
      </c>
      <c r="AB178" s="21">
        <v>0</v>
      </c>
      <c r="AC178" s="21">
        <v>0</v>
      </c>
      <c r="AD178" s="21">
        <v>0</v>
      </c>
      <c r="AE178" s="21">
        <v>0</v>
      </c>
      <c r="AF178" s="21">
        <v>0</v>
      </c>
      <c r="AG178" s="21">
        <v>0</v>
      </c>
      <c r="AH178" s="21">
        <v>0</v>
      </c>
      <c r="AI178" s="616">
        <f>+P178+Q178+R178+S178+T178+W178+AA178+AB178+AC178+AD178+AE178+AF178+AG178+AH178</f>
        <v>0</v>
      </c>
      <c r="AK178" s="616">
        <v>0</v>
      </c>
      <c r="AM178" s="616">
        <f>+N178+AI178+AK178</f>
        <v>0</v>
      </c>
    </row>
    <row r="179" spans="1:39" x14ac:dyDescent="0.25">
      <c r="A179" s="24" t="s">
        <v>651</v>
      </c>
      <c r="B179" s="25" t="s">
        <v>652</v>
      </c>
      <c r="C179" s="359">
        <f t="shared" ref="C179:I179" si="114">SUM(C180)</f>
        <v>0</v>
      </c>
      <c r="D179" s="360">
        <f t="shared" si="114"/>
        <v>0</v>
      </c>
      <c r="E179" s="360">
        <f t="shared" si="114"/>
        <v>0</v>
      </c>
      <c r="F179" s="360">
        <f t="shared" si="114"/>
        <v>0</v>
      </c>
      <c r="G179" s="360">
        <f t="shared" si="114"/>
        <v>0</v>
      </c>
      <c r="H179" s="360">
        <f t="shared" si="114"/>
        <v>0</v>
      </c>
      <c r="I179" s="390">
        <f t="shared" si="114"/>
        <v>0</v>
      </c>
      <c r="J179" s="622">
        <f t="shared" ref="J179:AK179" si="115">SUM(J180)</f>
        <v>0</v>
      </c>
      <c r="K179" s="622">
        <f t="shared" si="115"/>
        <v>0</v>
      </c>
      <c r="L179" s="622">
        <f t="shared" si="115"/>
        <v>0</v>
      </c>
      <c r="M179" s="622">
        <f t="shared" si="115"/>
        <v>0</v>
      </c>
      <c r="N179" s="623">
        <f t="shared" si="115"/>
        <v>0</v>
      </c>
      <c r="O179" s="21"/>
      <c r="P179" s="622">
        <f t="shared" si="115"/>
        <v>0</v>
      </c>
      <c r="Q179" s="622">
        <f>SUM(Q180)</f>
        <v>0</v>
      </c>
      <c r="R179" s="622">
        <f t="shared" si="115"/>
        <v>0</v>
      </c>
      <c r="S179" s="622">
        <f t="shared" si="115"/>
        <v>0</v>
      </c>
      <c r="T179" s="622">
        <f t="shared" si="115"/>
        <v>0</v>
      </c>
      <c r="U179" s="624">
        <f t="shared" si="115"/>
        <v>0</v>
      </c>
      <c r="V179" s="625">
        <f t="shared" si="115"/>
        <v>0</v>
      </c>
      <c r="W179" s="626">
        <f t="shared" si="115"/>
        <v>0</v>
      </c>
      <c r="X179" s="625">
        <f t="shared" si="115"/>
        <v>0</v>
      </c>
      <c r="Y179" s="625">
        <f t="shared" si="115"/>
        <v>0</v>
      </c>
      <c r="Z179" s="625">
        <f t="shared" si="115"/>
        <v>0</v>
      </c>
      <c r="AA179" s="626">
        <f t="shared" si="115"/>
        <v>0</v>
      </c>
      <c r="AB179" s="622">
        <f t="shared" si="115"/>
        <v>0</v>
      </c>
      <c r="AC179" s="622">
        <f t="shared" si="115"/>
        <v>0</v>
      </c>
      <c r="AD179" s="622">
        <f t="shared" si="115"/>
        <v>0</v>
      </c>
      <c r="AE179" s="622">
        <f t="shared" si="115"/>
        <v>0</v>
      </c>
      <c r="AF179" s="622">
        <f t="shared" si="115"/>
        <v>0</v>
      </c>
      <c r="AG179" s="622">
        <f t="shared" si="115"/>
        <v>0</v>
      </c>
      <c r="AH179" s="622">
        <f t="shared" si="115"/>
        <v>0</v>
      </c>
      <c r="AI179" s="623">
        <f>SUM(AI180)</f>
        <v>0</v>
      </c>
      <c r="AK179" s="623">
        <f t="shared" si="115"/>
        <v>0</v>
      </c>
      <c r="AM179" s="623">
        <f>SUM(AM180)</f>
        <v>0</v>
      </c>
    </row>
    <row r="180" spans="1:39" x14ac:dyDescent="0.25">
      <c r="A180" s="22" t="s">
        <v>693</v>
      </c>
      <c r="B180" s="23" t="s">
        <v>694</v>
      </c>
      <c r="C180" s="361">
        <v>0</v>
      </c>
      <c r="D180" s="362">
        <v>0</v>
      </c>
      <c r="E180" s="364">
        <v>0</v>
      </c>
      <c r="F180" s="364">
        <v>0</v>
      </c>
      <c r="G180" s="364">
        <v>0</v>
      </c>
      <c r="H180" s="364">
        <v>0</v>
      </c>
      <c r="I180" s="627">
        <v>0</v>
      </c>
      <c r="J180" s="215">
        <f>SUM(C180:I180)</f>
        <v>0</v>
      </c>
      <c r="K180" s="21">
        <v>0</v>
      </c>
      <c r="L180" s="21">
        <v>0</v>
      </c>
      <c r="M180" s="21">
        <v>0</v>
      </c>
      <c r="N180" s="616">
        <f>SUM(J180:M180)</f>
        <v>0</v>
      </c>
      <c r="O180" s="21"/>
      <c r="P180" s="21">
        <v>0</v>
      </c>
      <c r="Q180" s="21">
        <v>0</v>
      </c>
      <c r="R180" s="21">
        <v>0</v>
      </c>
      <c r="S180" s="21">
        <v>0</v>
      </c>
      <c r="T180" s="21">
        <v>0</v>
      </c>
      <c r="U180" s="634">
        <v>0</v>
      </c>
      <c r="V180" s="277">
        <v>0</v>
      </c>
      <c r="W180" s="635">
        <f>SUM(U180:V180)</f>
        <v>0</v>
      </c>
      <c r="X180" s="277">
        <v>0</v>
      </c>
      <c r="Y180" s="277">
        <v>0</v>
      </c>
      <c r="Z180" s="277">
        <v>0</v>
      </c>
      <c r="AA180" s="635">
        <f>SUM(X180:Z180)</f>
        <v>0</v>
      </c>
      <c r="AB180" s="21">
        <v>0</v>
      </c>
      <c r="AC180" s="21">
        <v>0</v>
      </c>
      <c r="AD180" s="21">
        <v>0</v>
      </c>
      <c r="AE180" s="21">
        <v>0</v>
      </c>
      <c r="AF180" s="21">
        <v>0</v>
      </c>
      <c r="AG180" s="21">
        <v>0</v>
      </c>
      <c r="AH180" s="21">
        <v>0</v>
      </c>
      <c r="AI180" s="616">
        <f>+P180+Q180+R180+S180+T180+W180+AA180+AB180+AC180+AD180+AE180+AF180+AG180+AH180</f>
        <v>0</v>
      </c>
      <c r="AK180" s="616">
        <v>0</v>
      </c>
      <c r="AM180" s="616">
        <f>+N180+AI180+AK180</f>
        <v>0</v>
      </c>
    </row>
    <row r="181" spans="1:39" x14ac:dyDescent="0.25">
      <c r="A181" s="22"/>
      <c r="B181" s="23"/>
      <c r="C181" s="361"/>
      <c r="D181" s="362"/>
      <c r="E181" s="364"/>
      <c r="F181" s="364"/>
      <c r="G181" s="364"/>
      <c r="H181" s="364"/>
      <c r="I181" s="627"/>
      <c r="N181" s="616"/>
      <c r="O181" s="21"/>
      <c r="U181" s="634"/>
      <c r="W181" s="635"/>
      <c r="AA181" s="635"/>
      <c r="AI181" s="616"/>
      <c r="AK181" s="616"/>
      <c r="AM181" s="616"/>
    </row>
    <row r="182" spans="1:39" x14ac:dyDescent="0.25">
      <c r="A182" s="22"/>
      <c r="B182" s="23"/>
      <c r="C182" s="361"/>
      <c r="D182" s="362"/>
      <c r="E182" s="364"/>
      <c r="F182" s="364"/>
      <c r="G182" s="364"/>
      <c r="H182" s="364"/>
      <c r="I182" s="627"/>
      <c r="N182" s="616"/>
      <c r="O182" s="21"/>
      <c r="U182" s="634"/>
      <c r="W182" s="635"/>
      <c r="AA182" s="635"/>
      <c r="AI182" s="616"/>
      <c r="AK182" s="616"/>
      <c r="AM182" s="616"/>
    </row>
    <row r="183" spans="1:39" x14ac:dyDescent="0.25">
      <c r="A183" s="24" t="s">
        <v>665</v>
      </c>
      <c r="B183" s="25" t="s">
        <v>666</v>
      </c>
      <c r="C183" s="359">
        <f t="shared" ref="C183:I183" si="116">SUM(C184:C185)</f>
        <v>0</v>
      </c>
      <c r="D183" s="360">
        <f>SUM(D184:D185)</f>
        <v>0</v>
      </c>
      <c r="E183" s="360">
        <f t="shared" si="116"/>
        <v>0</v>
      </c>
      <c r="F183" s="360">
        <f t="shared" si="116"/>
        <v>0</v>
      </c>
      <c r="G183" s="360">
        <f t="shared" si="116"/>
        <v>0</v>
      </c>
      <c r="H183" s="360">
        <f t="shared" si="116"/>
        <v>0</v>
      </c>
      <c r="I183" s="390">
        <f t="shared" si="116"/>
        <v>0</v>
      </c>
      <c r="J183" s="622">
        <f>SUM(J184:J185)</f>
        <v>0</v>
      </c>
      <c r="K183" s="622">
        <f>SUM(K184:K185)</f>
        <v>0</v>
      </c>
      <c r="L183" s="622">
        <f>SUM(L184:L185)</f>
        <v>0</v>
      </c>
      <c r="M183" s="622">
        <f>SUM(M184:M185)</f>
        <v>0</v>
      </c>
      <c r="N183" s="623">
        <f>SUM(N184:N185)</f>
        <v>0</v>
      </c>
      <c r="O183" s="21"/>
      <c r="P183" s="622">
        <f t="shared" ref="P183:AH183" si="117">SUM(P184:P185)</f>
        <v>0</v>
      </c>
      <c r="Q183" s="622">
        <f t="shared" si="117"/>
        <v>0</v>
      </c>
      <c r="R183" s="622">
        <f t="shared" si="117"/>
        <v>0</v>
      </c>
      <c r="S183" s="622">
        <f>SUM(S184:S185)</f>
        <v>0</v>
      </c>
      <c r="T183" s="622">
        <f t="shared" si="117"/>
        <v>0</v>
      </c>
      <c r="U183" s="624">
        <f>SUM(U184:U185)</f>
        <v>0</v>
      </c>
      <c r="V183" s="625">
        <f>SUM(V184:V185)</f>
        <v>0</v>
      </c>
      <c r="W183" s="626">
        <f t="shared" si="117"/>
        <v>0</v>
      </c>
      <c r="X183" s="625">
        <f>SUM(X184:X185)</f>
        <v>0</v>
      </c>
      <c r="Y183" s="625">
        <f>SUM(Y184:Y185)</f>
        <v>0</v>
      </c>
      <c r="Z183" s="625">
        <f>SUM(Z184:Z185)</f>
        <v>0</v>
      </c>
      <c r="AA183" s="626">
        <f t="shared" si="117"/>
        <v>0</v>
      </c>
      <c r="AB183" s="622">
        <f t="shared" si="117"/>
        <v>0</v>
      </c>
      <c r="AC183" s="622">
        <f t="shared" si="117"/>
        <v>0</v>
      </c>
      <c r="AD183" s="622">
        <f t="shared" si="117"/>
        <v>0</v>
      </c>
      <c r="AE183" s="622">
        <f t="shared" si="117"/>
        <v>0</v>
      </c>
      <c r="AF183" s="622">
        <f>SUM(AF184:AF185)</f>
        <v>0</v>
      </c>
      <c r="AG183" s="622">
        <f t="shared" si="117"/>
        <v>0</v>
      </c>
      <c r="AH183" s="622">
        <f t="shared" si="117"/>
        <v>0</v>
      </c>
      <c r="AI183" s="623">
        <f>SUM(AI184:AI185)</f>
        <v>0</v>
      </c>
      <c r="AK183" s="623">
        <f>SUM(AK184:AK185)</f>
        <v>0</v>
      </c>
      <c r="AM183" s="623">
        <f>SUM(AM184:AM185)</f>
        <v>0</v>
      </c>
    </row>
    <row r="184" spans="1:39" x14ac:dyDescent="0.25">
      <c r="A184" s="22" t="s">
        <v>695</v>
      </c>
      <c r="B184" s="23" t="s">
        <v>696</v>
      </c>
      <c r="C184" s="361">
        <v>0</v>
      </c>
      <c r="D184" s="362">
        <v>0</v>
      </c>
      <c r="E184" s="364">
        <v>0</v>
      </c>
      <c r="F184" s="364">
        <v>0</v>
      </c>
      <c r="G184" s="364">
        <v>0</v>
      </c>
      <c r="H184" s="364">
        <v>0</v>
      </c>
      <c r="I184" s="627">
        <v>0</v>
      </c>
      <c r="J184" s="21">
        <v>0</v>
      </c>
      <c r="K184" s="21">
        <v>0</v>
      </c>
      <c r="L184" s="21">
        <v>0</v>
      </c>
      <c r="M184" s="21">
        <v>0</v>
      </c>
      <c r="N184" s="616">
        <f>SUM(J184:M184)</f>
        <v>0</v>
      </c>
      <c r="O184" s="21"/>
      <c r="P184" s="21">
        <v>0</v>
      </c>
      <c r="Q184" s="21">
        <v>0</v>
      </c>
      <c r="R184" s="21">
        <v>0</v>
      </c>
      <c r="S184" s="21">
        <v>0</v>
      </c>
      <c r="T184" s="21">
        <v>0</v>
      </c>
      <c r="U184" s="634">
        <v>0</v>
      </c>
      <c r="V184" s="277">
        <v>0</v>
      </c>
      <c r="W184" s="635">
        <f>SUM(U184:V184)</f>
        <v>0</v>
      </c>
      <c r="X184" s="277">
        <v>0</v>
      </c>
      <c r="Y184" s="277">
        <v>0</v>
      </c>
      <c r="Z184" s="277">
        <v>0</v>
      </c>
      <c r="AA184" s="635">
        <f>SUM(X184:Z184)</f>
        <v>0</v>
      </c>
      <c r="AB184" s="21">
        <v>0</v>
      </c>
      <c r="AC184" s="21">
        <v>0</v>
      </c>
      <c r="AD184" s="21">
        <v>0</v>
      </c>
      <c r="AE184" s="21">
        <v>0</v>
      </c>
      <c r="AF184" s="21">
        <v>0</v>
      </c>
      <c r="AG184" s="21">
        <v>0</v>
      </c>
      <c r="AH184" s="21">
        <v>0</v>
      </c>
      <c r="AI184" s="616">
        <f>+P184+Q184+R184+S184+T184+W184+AA184+AB184+AC184+AD184+AE184+AF184+AG184+AH184</f>
        <v>0</v>
      </c>
      <c r="AK184" s="616">
        <v>0</v>
      </c>
      <c r="AM184" s="616">
        <f>+N184+AI184+AK184</f>
        <v>0</v>
      </c>
    </row>
    <row r="185" spans="1:39" x14ac:dyDescent="0.25">
      <c r="A185" s="22" t="s">
        <v>697</v>
      </c>
      <c r="B185" s="23" t="s">
        <v>698</v>
      </c>
      <c r="C185" s="361">
        <v>0</v>
      </c>
      <c r="D185" s="362">
        <v>0</v>
      </c>
      <c r="E185" s="364">
        <v>0</v>
      </c>
      <c r="F185" s="364">
        <v>0</v>
      </c>
      <c r="G185" s="364">
        <v>0</v>
      </c>
      <c r="H185" s="364">
        <v>0</v>
      </c>
      <c r="I185" s="627">
        <v>0</v>
      </c>
      <c r="J185" s="21">
        <v>0</v>
      </c>
      <c r="K185" s="21">
        <v>0</v>
      </c>
      <c r="L185" s="21">
        <v>0</v>
      </c>
      <c r="M185" s="21">
        <v>0</v>
      </c>
      <c r="N185" s="616">
        <f>SUM(J185:M185)</f>
        <v>0</v>
      </c>
      <c r="O185" s="21"/>
      <c r="P185" s="21">
        <v>0</v>
      </c>
      <c r="Q185" s="21">
        <v>0</v>
      </c>
      <c r="R185" s="21">
        <v>0</v>
      </c>
      <c r="S185" s="21">
        <v>0</v>
      </c>
      <c r="T185" s="21">
        <v>0</v>
      </c>
      <c r="U185" s="634">
        <v>0</v>
      </c>
      <c r="V185" s="277">
        <v>0</v>
      </c>
      <c r="W185" s="635">
        <f>SUM(U185:V185)</f>
        <v>0</v>
      </c>
      <c r="X185" s="277">
        <v>0</v>
      </c>
      <c r="Y185" s="277">
        <v>0</v>
      </c>
      <c r="Z185" s="277">
        <v>0</v>
      </c>
      <c r="AA185" s="635">
        <f>SUM(X185:Z185)</f>
        <v>0</v>
      </c>
      <c r="AB185" s="21">
        <v>0</v>
      </c>
      <c r="AC185" s="21">
        <v>0</v>
      </c>
      <c r="AD185" s="21">
        <v>0</v>
      </c>
      <c r="AE185" s="21">
        <v>0</v>
      </c>
      <c r="AF185" s="21">
        <v>0</v>
      </c>
      <c r="AG185" s="21">
        <v>0</v>
      </c>
      <c r="AH185" s="21">
        <v>0</v>
      </c>
      <c r="AI185" s="616">
        <f>+P185+Q185+R185+S185+T185+W185+AA185+AB185+AC185+AD185+AE185+AF185+AG185+AH185</f>
        <v>0</v>
      </c>
      <c r="AK185" s="616">
        <v>0</v>
      </c>
      <c r="AM185" s="616">
        <f>+N185+AI185+AK185</f>
        <v>0</v>
      </c>
    </row>
    <row r="186" spans="1:39" x14ac:dyDescent="0.25">
      <c r="A186" s="24" t="s">
        <v>671</v>
      </c>
      <c r="B186" s="25" t="s">
        <v>672</v>
      </c>
      <c r="C186" s="359">
        <f t="shared" ref="C186:I186" si="118">SUM(C187:C188)</f>
        <v>0</v>
      </c>
      <c r="D186" s="360">
        <f>SUM(D187:D188)</f>
        <v>0</v>
      </c>
      <c r="E186" s="360">
        <f t="shared" si="118"/>
        <v>0</v>
      </c>
      <c r="F186" s="360">
        <f t="shared" si="118"/>
        <v>0</v>
      </c>
      <c r="G186" s="360">
        <f t="shared" si="118"/>
        <v>0</v>
      </c>
      <c r="H186" s="360">
        <f t="shared" si="118"/>
        <v>0</v>
      </c>
      <c r="I186" s="390">
        <f t="shared" si="118"/>
        <v>0</v>
      </c>
      <c r="J186" s="622">
        <f>SUM(J187:J188)</f>
        <v>0</v>
      </c>
      <c r="K186" s="622">
        <f>SUM(K187:K188)</f>
        <v>0</v>
      </c>
      <c r="L186" s="622">
        <f>SUM(L187:L188)</f>
        <v>0</v>
      </c>
      <c r="M186" s="622">
        <f>SUM(M187:M188)</f>
        <v>0</v>
      </c>
      <c r="N186" s="623">
        <f>SUM(N187:N188)</f>
        <v>0</v>
      </c>
      <c r="O186" s="21"/>
      <c r="P186" s="622">
        <f t="shared" ref="P186:AH186" si="119">SUM(P187:P188)</f>
        <v>0</v>
      </c>
      <c r="Q186" s="622">
        <f t="shared" si="119"/>
        <v>0</v>
      </c>
      <c r="R186" s="622">
        <f t="shared" si="119"/>
        <v>0</v>
      </c>
      <c r="S186" s="622">
        <f>SUM(S187:S188)</f>
        <v>0</v>
      </c>
      <c r="T186" s="622">
        <f t="shared" si="119"/>
        <v>0</v>
      </c>
      <c r="U186" s="624">
        <f>SUM(U187:U188)</f>
        <v>0</v>
      </c>
      <c r="V186" s="625">
        <f>SUM(V187:V188)</f>
        <v>0</v>
      </c>
      <c r="W186" s="626">
        <f t="shared" si="119"/>
        <v>0</v>
      </c>
      <c r="X186" s="625">
        <f>SUM(X187:X188)</f>
        <v>0</v>
      </c>
      <c r="Y186" s="625">
        <f>SUM(Y187:Y188)</f>
        <v>0</v>
      </c>
      <c r="Z186" s="625">
        <f>SUM(Z187:Z188)</f>
        <v>0</v>
      </c>
      <c r="AA186" s="626">
        <f t="shared" si="119"/>
        <v>0</v>
      </c>
      <c r="AB186" s="622">
        <f t="shared" si="119"/>
        <v>0</v>
      </c>
      <c r="AC186" s="622">
        <f t="shared" si="119"/>
        <v>0</v>
      </c>
      <c r="AD186" s="622">
        <f t="shared" si="119"/>
        <v>0</v>
      </c>
      <c r="AE186" s="622">
        <f t="shared" si="119"/>
        <v>0</v>
      </c>
      <c r="AF186" s="622">
        <f>SUM(AF187:AF188)</f>
        <v>0</v>
      </c>
      <c r="AG186" s="622">
        <f t="shared" si="119"/>
        <v>0</v>
      </c>
      <c r="AH186" s="622">
        <f t="shared" si="119"/>
        <v>0</v>
      </c>
      <c r="AI186" s="623">
        <f>SUM(AI187:AI188)</f>
        <v>0</v>
      </c>
      <c r="AK186" s="623">
        <f>SUM(AK187:AK188)</f>
        <v>0</v>
      </c>
      <c r="AM186" s="623">
        <f>SUM(AM187:AM188)</f>
        <v>0</v>
      </c>
    </row>
    <row r="187" spans="1:39" x14ac:dyDescent="0.25">
      <c r="A187" s="22" t="s">
        <v>699</v>
      </c>
      <c r="B187" s="23" t="s">
        <v>700</v>
      </c>
      <c r="C187" s="361">
        <v>0</v>
      </c>
      <c r="D187" s="362">
        <v>0</v>
      </c>
      <c r="E187" s="364">
        <v>0</v>
      </c>
      <c r="F187" s="364">
        <v>0</v>
      </c>
      <c r="G187" s="364">
        <v>0</v>
      </c>
      <c r="H187" s="364">
        <v>0</v>
      </c>
      <c r="I187" s="627">
        <v>0</v>
      </c>
      <c r="J187" s="21">
        <v>0</v>
      </c>
      <c r="K187" s="21">
        <v>0</v>
      </c>
      <c r="L187" s="21">
        <v>0</v>
      </c>
      <c r="M187" s="21">
        <v>0</v>
      </c>
      <c r="N187" s="616">
        <f>SUM(J187:M187)</f>
        <v>0</v>
      </c>
      <c r="O187" s="21"/>
      <c r="P187" s="21">
        <v>0</v>
      </c>
      <c r="Q187" s="21">
        <v>0</v>
      </c>
      <c r="R187" s="21">
        <v>0</v>
      </c>
      <c r="S187" s="21">
        <v>0</v>
      </c>
      <c r="T187" s="21">
        <v>0</v>
      </c>
      <c r="U187" s="634">
        <v>0</v>
      </c>
      <c r="V187" s="277">
        <v>0</v>
      </c>
      <c r="W187" s="635">
        <f>SUM(U187:V187)</f>
        <v>0</v>
      </c>
      <c r="X187" s="277">
        <v>0</v>
      </c>
      <c r="Y187" s="277">
        <v>0</v>
      </c>
      <c r="Z187" s="277">
        <v>0</v>
      </c>
      <c r="AA187" s="635">
        <f>SUM(X187:Z187)</f>
        <v>0</v>
      </c>
      <c r="AB187" s="21">
        <v>0</v>
      </c>
      <c r="AC187" s="21">
        <v>0</v>
      </c>
      <c r="AD187" s="21">
        <v>0</v>
      </c>
      <c r="AE187" s="21">
        <v>0</v>
      </c>
      <c r="AF187" s="21">
        <v>0</v>
      </c>
      <c r="AG187" s="21">
        <v>0</v>
      </c>
      <c r="AH187" s="21">
        <v>0</v>
      </c>
      <c r="AI187" s="616">
        <f>+P187+Q187+R187+S187+T187+W187+AA187+AB187+AC187+AD187+AE187+AF187+AG187+AH187</f>
        <v>0</v>
      </c>
      <c r="AK187" s="616">
        <v>0</v>
      </c>
      <c r="AM187" s="616">
        <f>+N187+AI187+AK187</f>
        <v>0</v>
      </c>
    </row>
    <row r="188" spans="1:39" x14ac:dyDescent="0.25">
      <c r="A188" s="24" t="s">
        <v>687</v>
      </c>
      <c r="B188" s="25" t="s">
        <v>688</v>
      </c>
      <c r="C188" s="359">
        <f t="shared" ref="C188:I188" si="120">SUM(C189:C190)</f>
        <v>0</v>
      </c>
      <c r="D188" s="360">
        <f>SUM(D189:D190)</f>
        <v>0</v>
      </c>
      <c r="E188" s="360">
        <f t="shared" si="120"/>
        <v>0</v>
      </c>
      <c r="F188" s="360">
        <f t="shared" si="120"/>
        <v>0</v>
      </c>
      <c r="G188" s="360">
        <f t="shared" si="120"/>
        <v>0</v>
      </c>
      <c r="H188" s="360">
        <f t="shared" si="120"/>
        <v>0</v>
      </c>
      <c r="I188" s="390">
        <f t="shared" si="120"/>
        <v>0</v>
      </c>
      <c r="J188" s="622">
        <f>SUM(J189:J190)</f>
        <v>0</v>
      </c>
      <c r="K188" s="622">
        <f>SUM(K189:K190)</f>
        <v>0</v>
      </c>
      <c r="L188" s="622">
        <f>SUM(L189:L190)</f>
        <v>0</v>
      </c>
      <c r="M188" s="622">
        <f>SUM(M189:M190)</f>
        <v>0</v>
      </c>
      <c r="N188" s="623">
        <f>SUM(N189:N190)</f>
        <v>0</v>
      </c>
      <c r="O188" s="21"/>
      <c r="P188" s="622">
        <f t="shared" ref="P188:AH188" si="121">SUM(P189:P190)</f>
        <v>0</v>
      </c>
      <c r="Q188" s="622">
        <f t="shared" si="121"/>
        <v>0</v>
      </c>
      <c r="R188" s="622">
        <f t="shared" si="121"/>
        <v>0</v>
      </c>
      <c r="S188" s="622">
        <f>SUM(S189:S190)</f>
        <v>0</v>
      </c>
      <c r="T188" s="622">
        <f t="shared" si="121"/>
        <v>0</v>
      </c>
      <c r="U188" s="624">
        <f>SUM(U189:U190)</f>
        <v>0</v>
      </c>
      <c r="V188" s="625">
        <f>SUM(V189:V190)</f>
        <v>0</v>
      </c>
      <c r="W188" s="626">
        <f t="shared" si="121"/>
        <v>0</v>
      </c>
      <c r="X188" s="625">
        <f>SUM(X189:X190)</f>
        <v>0</v>
      </c>
      <c r="Y188" s="625">
        <f>SUM(Y189:Y190)</f>
        <v>0</v>
      </c>
      <c r="Z188" s="625">
        <f>SUM(Z189:Z190)</f>
        <v>0</v>
      </c>
      <c r="AA188" s="626">
        <f t="shared" si="121"/>
        <v>0</v>
      </c>
      <c r="AB188" s="622">
        <f t="shared" si="121"/>
        <v>0</v>
      </c>
      <c r="AC188" s="622">
        <f t="shared" si="121"/>
        <v>0</v>
      </c>
      <c r="AD188" s="622">
        <f t="shared" si="121"/>
        <v>0</v>
      </c>
      <c r="AE188" s="622">
        <f t="shared" si="121"/>
        <v>0</v>
      </c>
      <c r="AF188" s="622">
        <f>SUM(AF189:AF190)</f>
        <v>0</v>
      </c>
      <c r="AG188" s="622">
        <f t="shared" si="121"/>
        <v>0</v>
      </c>
      <c r="AH188" s="622">
        <f t="shared" si="121"/>
        <v>0</v>
      </c>
      <c r="AI188" s="623">
        <f>SUM(AI189:AI190)</f>
        <v>0</v>
      </c>
      <c r="AK188" s="623">
        <f>SUM(AK189:AK190)</f>
        <v>0</v>
      </c>
      <c r="AM188" s="623">
        <f>SUM(AM189:AM190)</f>
        <v>0</v>
      </c>
    </row>
    <row r="189" spans="1:39" x14ac:dyDescent="0.25">
      <c r="A189" s="22" t="s">
        <v>689</v>
      </c>
      <c r="B189" s="23" t="s">
        <v>690</v>
      </c>
      <c r="C189" s="361">
        <v>0</v>
      </c>
      <c r="D189" s="362">
        <v>0</v>
      </c>
      <c r="E189" s="364">
        <v>0</v>
      </c>
      <c r="F189" s="364">
        <v>0</v>
      </c>
      <c r="G189" s="364">
        <v>0</v>
      </c>
      <c r="H189" s="364">
        <v>0</v>
      </c>
      <c r="I189" s="627">
        <v>0</v>
      </c>
      <c r="J189" s="21">
        <v>0</v>
      </c>
      <c r="K189" s="21">
        <v>0</v>
      </c>
      <c r="L189" s="21">
        <v>0</v>
      </c>
      <c r="M189" s="21">
        <v>0</v>
      </c>
      <c r="N189" s="616">
        <f>SUM(J189:M189)</f>
        <v>0</v>
      </c>
      <c r="O189" s="21"/>
      <c r="P189" s="21">
        <v>0</v>
      </c>
      <c r="Q189" s="21">
        <v>0</v>
      </c>
      <c r="R189" s="21">
        <v>0</v>
      </c>
      <c r="S189" s="21">
        <v>0</v>
      </c>
      <c r="T189" s="21">
        <v>0</v>
      </c>
      <c r="U189" s="634">
        <v>0</v>
      </c>
      <c r="V189" s="277">
        <v>0</v>
      </c>
      <c r="W189" s="635">
        <f>SUM(U189:V189)</f>
        <v>0</v>
      </c>
      <c r="X189" s="277">
        <v>0</v>
      </c>
      <c r="Y189" s="277">
        <v>0</v>
      </c>
      <c r="Z189" s="277">
        <v>0</v>
      </c>
      <c r="AA189" s="635">
        <f>SUM(X189:Z189)</f>
        <v>0</v>
      </c>
      <c r="AB189" s="21">
        <v>0</v>
      </c>
      <c r="AC189" s="21">
        <v>0</v>
      </c>
      <c r="AD189" s="21">
        <v>0</v>
      </c>
      <c r="AE189" s="21">
        <v>0</v>
      </c>
      <c r="AF189" s="21">
        <v>0</v>
      </c>
      <c r="AG189" s="21">
        <v>0</v>
      </c>
      <c r="AH189" s="21">
        <v>0</v>
      </c>
      <c r="AI189" s="616">
        <f>+P189+Q189+R189+S189+T189+W189+AA189+AB189+AC189+AD189+AE189+AF189+AG189+AH189</f>
        <v>0</v>
      </c>
      <c r="AK189" s="616">
        <v>0</v>
      </c>
      <c r="AM189" s="616">
        <f>+N189+AI189+AK189</f>
        <v>0</v>
      </c>
    </row>
    <row r="190" spans="1:39" x14ac:dyDescent="0.25">
      <c r="A190" s="22" t="s">
        <v>691</v>
      </c>
      <c r="B190" s="23" t="s">
        <v>692</v>
      </c>
      <c r="C190" s="361">
        <v>0</v>
      </c>
      <c r="D190" s="362">
        <v>0</v>
      </c>
      <c r="E190" s="364">
        <v>0</v>
      </c>
      <c r="F190" s="364">
        <v>0</v>
      </c>
      <c r="G190" s="364">
        <v>0</v>
      </c>
      <c r="H190" s="364">
        <v>0</v>
      </c>
      <c r="I190" s="627">
        <v>0</v>
      </c>
      <c r="J190" s="21">
        <v>0</v>
      </c>
      <c r="K190" s="21">
        <v>0</v>
      </c>
      <c r="L190" s="21">
        <v>0</v>
      </c>
      <c r="M190" s="21">
        <v>0</v>
      </c>
      <c r="N190" s="616">
        <f>SUM(J190:M190)</f>
        <v>0</v>
      </c>
      <c r="O190" s="21"/>
      <c r="P190" s="21">
        <v>0</v>
      </c>
      <c r="Q190" s="21">
        <v>0</v>
      </c>
      <c r="R190" s="21">
        <v>0</v>
      </c>
      <c r="S190" s="21">
        <v>0</v>
      </c>
      <c r="T190" s="21">
        <v>0</v>
      </c>
      <c r="U190" s="634">
        <v>0</v>
      </c>
      <c r="V190" s="277">
        <v>0</v>
      </c>
      <c r="W190" s="635">
        <f>SUM(U190:V190)</f>
        <v>0</v>
      </c>
      <c r="X190" s="277">
        <v>0</v>
      </c>
      <c r="Y190" s="277">
        <v>0</v>
      </c>
      <c r="Z190" s="277">
        <v>0</v>
      </c>
      <c r="AA190" s="635">
        <f>SUM(X190:Z190)</f>
        <v>0</v>
      </c>
      <c r="AB190" s="21">
        <v>0</v>
      </c>
      <c r="AC190" s="21">
        <v>0</v>
      </c>
      <c r="AD190" s="21">
        <v>0</v>
      </c>
      <c r="AE190" s="21">
        <v>0</v>
      </c>
      <c r="AF190" s="21">
        <v>0</v>
      </c>
      <c r="AG190" s="21">
        <v>0</v>
      </c>
      <c r="AH190" s="21">
        <v>0</v>
      </c>
      <c r="AI190" s="616">
        <f>+P190+Q190+R190+S190+T190+W190+AA190+AB190+AC190+AD190+AE190+AF190+AG190+AH190</f>
        <v>0</v>
      </c>
      <c r="AK190" s="616">
        <v>0</v>
      </c>
      <c r="AM190" s="616">
        <f>+N190+AI190+AK190</f>
        <v>0</v>
      </c>
    </row>
    <row r="191" spans="1:39" x14ac:dyDescent="0.25">
      <c r="A191" s="22"/>
      <c r="B191" s="23"/>
      <c r="C191" s="361"/>
      <c r="D191" s="362"/>
      <c r="E191" s="364"/>
      <c r="F191" s="364"/>
      <c r="G191" s="364"/>
      <c r="H191" s="364"/>
      <c r="I191" s="627"/>
      <c r="N191" s="616"/>
      <c r="O191" s="21"/>
      <c r="U191" s="634"/>
      <c r="W191" s="635"/>
      <c r="AA191" s="635"/>
      <c r="AI191" s="616"/>
      <c r="AK191" s="616"/>
      <c r="AM191" s="616"/>
    </row>
    <row r="192" spans="1:39" x14ac:dyDescent="0.25">
      <c r="A192" s="24">
        <v>6</v>
      </c>
      <c r="B192" s="25" t="s">
        <v>136</v>
      </c>
      <c r="C192" s="641">
        <f t="shared" ref="C192:N192" si="122">+C194+C224+C229+C235+C240+C242+C246</f>
        <v>0</v>
      </c>
      <c r="D192" s="622">
        <f t="shared" si="122"/>
        <v>0</v>
      </c>
      <c r="E192" s="622">
        <f t="shared" si="122"/>
        <v>0</v>
      </c>
      <c r="F192" s="622">
        <f t="shared" si="122"/>
        <v>0</v>
      </c>
      <c r="G192" s="622">
        <f t="shared" si="122"/>
        <v>0</v>
      </c>
      <c r="H192" s="622">
        <f t="shared" si="122"/>
        <v>0</v>
      </c>
      <c r="I192" s="626">
        <f t="shared" si="122"/>
        <v>0</v>
      </c>
      <c r="J192" s="622">
        <f t="shared" si="122"/>
        <v>0</v>
      </c>
      <c r="K192" s="622">
        <f t="shared" si="122"/>
        <v>0</v>
      </c>
      <c r="L192" s="622">
        <f t="shared" si="122"/>
        <v>0</v>
      </c>
      <c r="M192" s="622">
        <f t="shared" si="122"/>
        <v>480106914.33500004</v>
      </c>
      <c r="N192" s="623">
        <f t="shared" si="122"/>
        <v>480106914.33500004</v>
      </c>
      <c r="O192" s="21"/>
      <c r="P192" s="622">
        <f t="shared" ref="P192:AI192" si="123">+P194+P224+P229+P235+P240+P242+P246</f>
        <v>500000</v>
      </c>
      <c r="Q192" s="622">
        <f t="shared" si="123"/>
        <v>800000</v>
      </c>
      <c r="R192" s="622">
        <f t="shared" si="123"/>
        <v>0</v>
      </c>
      <c r="S192" s="622">
        <f t="shared" si="123"/>
        <v>0</v>
      </c>
      <c r="T192" s="622">
        <f t="shared" si="123"/>
        <v>0</v>
      </c>
      <c r="U192" s="624">
        <f t="shared" si="123"/>
        <v>150000</v>
      </c>
      <c r="V192" s="625">
        <f t="shared" si="123"/>
        <v>0</v>
      </c>
      <c r="W192" s="626">
        <f t="shared" si="123"/>
        <v>150000</v>
      </c>
      <c r="X192" s="625">
        <f t="shared" si="123"/>
        <v>150000</v>
      </c>
      <c r="Y192" s="625">
        <f t="shared" si="123"/>
        <v>0</v>
      </c>
      <c r="Z192" s="625">
        <f t="shared" si="123"/>
        <v>0</v>
      </c>
      <c r="AA192" s="626">
        <f t="shared" si="123"/>
        <v>150000</v>
      </c>
      <c r="AB192" s="622">
        <f t="shared" si="123"/>
        <v>0</v>
      </c>
      <c r="AC192" s="622">
        <f t="shared" si="123"/>
        <v>0</v>
      </c>
      <c r="AD192" s="622">
        <f t="shared" si="123"/>
        <v>0</v>
      </c>
      <c r="AE192" s="622">
        <f t="shared" si="123"/>
        <v>100000</v>
      </c>
      <c r="AF192" s="622">
        <f t="shared" si="123"/>
        <v>0</v>
      </c>
      <c r="AG192" s="622">
        <f t="shared" si="123"/>
        <v>0</v>
      </c>
      <c r="AH192" s="622">
        <f t="shared" si="123"/>
        <v>0</v>
      </c>
      <c r="AI192" s="623">
        <f t="shared" si="123"/>
        <v>1700000</v>
      </c>
      <c r="AK192" s="623">
        <f>+AK194+AK224+AK229+AK235+AK240+AK242+AK246</f>
        <v>4000000</v>
      </c>
      <c r="AM192" s="623">
        <f>+AM194+AM224+AM229+AM235+AM240+AM242+AM246</f>
        <v>485806914.33500004</v>
      </c>
    </row>
    <row r="193" spans="1:39" x14ac:dyDescent="0.25">
      <c r="A193" s="22"/>
      <c r="B193" s="23"/>
      <c r="C193" s="363"/>
      <c r="D193" s="364"/>
      <c r="E193" s="364"/>
      <c r="F193" s="364"/>
      <c r="G193" s="364"/>
      <c r="H193" s="364"/>
      <c r="I193" s="627"/>
      <c r="N193" s="616"/>
      <c r="O193" s="21"/>
      <c r="U193" s="634"/>
      <c r="W193" s="635"/>
      <c r="AA193" s="635"/>
      <c r="AI193" s="616"/>
      <c r="AK193" s="616"/>
      <c r="AM193" s="616"/>
    </row>
    <row r="194" spans="1:39" x14ac:dyDescent="0.25">
      <c r="A194" s="24" t="s">
        <v>701</v>
      </c>
      <c r="B194" s="25" t="s">
        <v>702</v>
      </c>
      <c r="C194" s="624">
        <f t="shared" ref="C194:N194" si="124">+C195+C197+C203+C205+C213+C214+C215+C216++C217</f>
        <v>0</v>
      </c>
      <c r="D194" s="625">
        <f t="shared" si="124"/>
        <v>0</v>
      </c>
      <c r="E194" s="625">
        <f t="shared" si="124"/>
        <v>0</v>
      </c>
      <c r="F194" s="625">
        <f t="shared" si="124"/>
        <v>0</v>
      </c>
      <c r="G194" s="625">
        <f t="shared" si="124"/>
        <v>0</v>
      </c>
      <c r="H194" s="625">
        <f t="shared" si="124"/>
        <v>0</v>
      </c>
      <c r="I194" s="639">
        <f t="shared" si="124"/>
        <v>0</v>
      </c>
      <c r="J194" s="622">
        <f t="shared" si="124"/>
        <v>0</v>
      </c>
      <c r="K194" s="622">
        <f t="shared" si="124"/>
        <v>0</v>
      </c>
      <c r="L194" s="622">
        <f t="shared" si="124"/>
        <v>0</v>
      </c>
      <c r="M194" s="622">
        <f t="shared" si="124"/>
        <v>453706914.33500004</v>
      </c>
      <c r="N194" s="623">
        <f t="shared" si="124"/>
        <v>453706914.33500004</v>
      </c>
      <c r="O194" s="21"/>
      <c r="P194" s="622">
        <f t="shared" ref="P194:AI194" si="125">+P195+P197+P203+P205+P213+P214+P215+P216++P217</f>
        <v>0</v>
      </c>
      <c r="Q194" s="622">
        <f t="shared" si="125"/>
        <v>0</v>
      </c>
      <c r="R194" s="622">
        <f t="shared" si="125"/>
        <v>0</v>
      </c>
      <c r="S194" s="622">
        <f t="shared" si="125"/>
        <v>0</v>
      </c>
      <c r="T194" s="622">
        <f t="shared" si="125"/>
        <v>0</v>
      </c>
      <c r="U194" s="624">
        <f t="shared" si="125"/>
        <v>0</v>
      </c>
      <c r="V194" s="625">
        <f t="shared" si="125"/>
        <v>0</v>
      </c>
      <c r="W194" s="626">
        <f t="shared" si="125"/>
        <v>0</v>
      </c>
      <c r="X194" s="625">
        <f t="shared" si="125"/>
        <v>0</v>
      </c>
      <c r="Y194" s="625">
        <f t="shared" si="125"/>
        <v>0</v>
      </c>
      <c r="Z194" s="625">
        <f t="shared" si="125"/>
        <v>0</v>
      </c>
      <c r="AA194" s="626">
        <f t="shared" si="125"/>
        <v>0</v>
      </c>
      <c r="AB194" s="622">
        <f t="shared" si="125"/>
        <v>0</v>
      </c>
      <c r="AC194" s="622">
        <f t="shared" si="125"/>
        <v>0</v>
      </c>
      <c r="AD194" s="622">
        <f t="shared" si="125"/>
        <v>0</v>
      </c>
      <c r="AE194" s="622">
        <f t="shared" si="125"/>
        <v>0</v>
      </c>
      <c r="AF194" s="622">
        <f t="shared" si="125"/>
        <v>0</v>
      </c>
      <c r="AG194" s="622">
        <f t="shared" si="125"/>
        <v>0</v>
      </c>
      <c r="AH194" s="622">
        <f t="shared" si="125"/>
        <v>0</v>
      </c>
      <c r="AI194" s="623">
        <f t="shared" si="125"/>
        <v>0</v>
      </c>
      <c r="AK194" s="623">
        <f>+AK195+AK197+AK203+AK205+AK213+AK214+AK215+AK216++AK217</f>
        <v>0</v>
      </c>
      <c r="AM194" s="623">
        <f>+AM195+AM197+AM203+AM205+AM213+AM214+AM215+AM216++AM217</f>
        <v>453706914.33500004</v>
      </c>
    </row>
    <row r="195" spans="1:39" x14ac:dyDescent="0.25">
      <c r="A195" s="22" t="s">
        <v>703</v>
      </c>
      <c r="B195" s="23" t="s">
        <v>704</v>
      </c>
      <c r="C195" s="361">
        <f t="shared" ref="C195:I195" si="126">+C196</f>
        <v>0</v>
      </c>
      <c r="D195" s="362">
        <f t="shared" si="126"/>
        <v>0</v>
      </c>
      <c r="E195" s="364">
        <f t="shared" si="126"/>
        <v>0</v>
      </c>
      <c r="F195" s="364">
        <f t="shared" si="126"/>
        <v>0</v>
      </c>
      <c r="G195" s="364">
        <f t="shared" si="126"/>
        <v>0</v>
      </c>
      <c r="H195" s="364">
        <f t="shared" si="126"/>
        <v>0</v>
      </c>
      <c r="I195" s="627">
        <f t="shared" si="126"/>
        <v>0</v>
      </c>
      <c r="J195" s="215">
        <f>SUM(C195:I195)</f>
        <v>0</v>
      </c>
      <c r="K195" s="21">
        <f>+K196</f>
        <v>0</v>
      </c>
      <c r="L195" s="21">
        <f>+L196</f>
        <v>0</v>
      </c>
      <c r="M195" s="21">
        <f>+M196</f>
        <v>5028520</v>
      </c>
      <c r="N195" s="616">
        <f>+N196</f>
        <v>5028520</v>
      </c>
      <c r="O195" s="21"/>
      <c r="P195" s="21">
        <f t="shared" ref="P195:V195" si="127">+P196</f>
        <v>0</v>
      </c>
      <c r="Q195" s="21">
        <f t="shared" si="127"/>
        <v>0</v>
      </c>
      <c r="R195" s="21">
        <f t="shared" si="127"/>
        <v>0</v>
      </c>
      <c r="S195" s="21">
        <f t="shared" si="127"/>
        <v>0</v>
      </c>
      <c r="T195" s="21">
        <f t="shared" si="127"/>
        <v>0</v>
      </c>
      <c r="U195" s="634">
        <f t="shared" si="127"/>
        <v>0</v>
      </c>
      <c r="V195" s="277">
        <f t="shared" si="127"/>
        <v>0</v>
      </c>
      <c r="W195" s="635">
        <f t="shared" ref="W195:W217" si="128">SUM(U195:V195)</f>
        <v>0</v>
      </c>
      <c r="X195" s="277">
        <f>+X196</f>
        <v>0</v>
      </c>
      <c r="Y195" s="277">
        <f>+Y196</f>
        <v>0</v>
      </c>
      <c r="Z195" s="277">
        <f>+Z196</f>
        <v>0</v>
      </c>
      <c r="AA195" s="635">
        <f>SUM(X195:Z195)</f>
        <v>0</v>
      </c>
      <c r="AB195" s="21">
        <f t="shared" ref="AB195:AH195" si="129">+AB196</f>
        <v>0</v>
      </c>
      <c r="AC195" s="21">
        <f t="shared" si="129"/>
        <v>0</v>
      </c>
      <c r="AD195" s="21">
        <f t="shared" si="129"/>
        <v>0</v>
      </c>
      <c r="AE195" s="21">
        <f t="shared" si="129"/>
        <v>0</v>
      </c>
      <c r="AF195" s="21">
        <f t="shared" si="129"/>
        <v>0</v>
      </c>
      <c r="AG195" s="21">
        <f t="shared" si="129"/>
        <v>0</v>
      </c>
      <c r="AH195" s="21">
        <f t="shared" si="129"/>
        <v>0</v>
      </c>
      <c r="AI195" s="616">
        <f t="shared" ref="AI195:AI217" si="130">+P195+Q195+R195+S195+T195+W195+AA195+AB195+AC195+AD195+AE195+AF195+AG195+AH195</f>
        <v>0</v>
      </c>
      <c r="AK195" s="616">
        <v>0</v>
      </c>
      <c r="AM195" s="616">
        <f t="shared" ref="AM195:AM217" si="131">+N195+AI195+AK195</f>
        <v>5028520</v>
      </c>
    </row>
    <row r="196" spans="1:39" x14ac:dyDescent="0.25">
      <c r="A196" s="22"/>
      <c r="B196" s="377" t="s">
        <v>1710</v>
      </c>
      <c r="C196" s="375"/>
      <c r="D196" s="376"/>
      <c r="E196" s="648"/>
      <c r="F196" s="648"/>
      <c r="G196" s="648"/>
      <c r="H196" s="648"/>
      <c r="I196" s="649"/>
      <c r="J196" s="650"/>
      <c r="K196" s="21">
        <v>0</v>
      </c>
      <c r="L196" s="21">
        <v>0</v>
      </c>
      <c r="M196" s="378">
        <f>+INGRESOS!$C$12*1%</f>
        <v>5028520</v>
      </c>
      <c r="N196" s="651">
        <f>SUM(J196:M196)</f>
        <v>5028520</v>
      </c>
      <c r="O196" s="21"/>
      <c r="P196" s="21">
        <v>0</v>
      </c>
      <c r="Q196" s="21">
        <v>0</v>
      </c>
      <c r="R196" s="21">
        <v>0</v>
      </c>
      <c r="S196" s="21">
        <v>0</v>
      </c>
      <c r="T196" s="21">
        <v>0</v>
      </c>
      <c r="U196" s="634">
        <v>0</v>
      </c>
      <c r="V196" s="277">
        <v>0</v>
      </c>
      <c r="W196" s="635">
        <f t="shared" si="128"/>
        <v>0</v>
      </c>
      <c r="X196" s="277">
        <v>0</v>
      </c>
      <c r="Y196" s="277">
        <v>0</v>
      </c>
      <c r="Z196" s="277">
        <v>0</v>
      </c>
      <c r="AA196" s="635">
        <v>0</v>
      </c>
      <c r="AB196" s="21">
        <v>0</v>
      </c>
      <c r="AC196" s="21">
        <v>0</v>
      </c>
      <c r="AD196" s="21">
        <v>0</v>
      </c>
      <c r="AE196" s="21">
        <v>0</v>
      </c>
      <c r="AF196" s="21">
        <v>0</v>
      </c>
      <c r="AG196" s="21">
        <v>0</v>
      </c>
      <c r="AH196" s="21">
        <v>0</v>
      </c>
      <c r="AI196" s="616">
        <f t="shared" si="130"/>
        <v>0</v>
      </c>
      <c r="AK196" s="616">
        <v>0</v>
      </c>
      <c r="AM196" s="616">
        <f t="shared" si="131"/>
        <v>5028520</v>
      </c>
    </row>
    <row r="197" spans="1:39" x14ac:dyDescent="0.25">
      <c r="A197" s="22" t="s">
        <v>705</v>
      </c>
      <c r="B197" s="23" t="s">
        <v>706</v>
      </c>
      <c r="C197" s="361">
        <f t="shared" ref="C197:L197" si="132">SUM(C198:C200)</f>
        <v>0</v>
      </c>
      <c r="D197" s="362">
        <f t="shared" si="132"/>
        <v>0</v>
      </c>
      <c r="E197" s="364">
        <f t="shared" si="132"/>
        <v>0</v>
      </c>
      <c r="F197" s="364">
        <f t="shared" si="132"/>
        <v>0</v>
      </c>
      <c r="G197" s="364">
        <f t="shared" si="132"/>
        <v>0</v>
      </c>
      <c r="H197" s="364">
        <f t="shared" si="132"/>
        <v>0</v>
      </c>
      <c r="I197" s="627">
        <f t="shared" si="132"/>
        <v>0</v>
      </c>
      <c r="J197" s="21">
        <f t="shared" si="132"/>
        <v>0</v>
      </c>
      <c r="K197" s="21">
        <f t="shared" si="132"/>
        <v>0</v>
      </c>
      <c r="L197" s="21">
        <f t="shared" si="132"/>
        <v>0</v>
      </c>
      <c r="M197" s="21">
        <f>SUM(M198:M201)</f>
        <v>33460458.835000001</v>
      </c>
      <c r="N197" s="616">
        <f>SUM(N198:N201)</f>
        <v>33460458.835000001</v>
      </c>
      <c r="O197" s="21"/>
      <c r="P197" s="21">
        <f t="shared" ref="P197:V197" si="133">SUM(P198:P200)</f>
        <v>0</v>
      </c>
      <c r="Q197" s="21">
        <f t="shared" si="133"/>
        <v>0</v>
      </c>
      <c r="R197" s="21">
        <f t="shared" si="133"/>
        <v>0</v>
      </c>
      <c r="S197" s="21">
        <f>SUM(S198:S200)</f>
        <v>0</v>
      </c>
      <c r="T197" s="21">
        <f t="shared" si="133"/>
        <v>0</v>
      </c>
      <c r="U197" s="634">
        <f t="shared" si="133"/>
        <v>0</v>
      </c>
      <c r="V197" s="277">
        <f t="shared" si="133"/>
        <v>0</v>
      </c>
      <c r="W197" s="635">
        <f t="shared" si="128"/>
        <v>0</v>
      </c>
      <c r="X197" s="277">
        <f>SUM(X198:X200)</f>
        <v>0</v>
      </c>
      <c r="Y197" s="277">
        <f>SUM(Y198:Y200)</f>
        <v>0</v>
      </c>
      <c r="Z197" s="277">
        <f>SUM(Z198:Z200)</f>
        <v>0</v>
      </c>
      <c r="AA197" s="635">
        <f t="shared" ref="AA197:AA217" si="134">SUM(X197:Z197)</f>
        <v>0</v>
      </c>
      <c r="AB197" s="21">
        <f t="shared" ref="AB197:AH197" si="135">SUM(AB198:AB200)</f>
        <v>0</v>
      </c>
      <c r="AC197" s="21">
        <f t="shared" si="135"/>
        <v>0</v>
      </c>
      <c r="AD197" s="21">
        <f t="shared" si="135"/>
        <v>0</v>
      </c>
      <c r="AE197" s="21">
        <f t="shared" si="135"/>
        <v>0</v>
      </c>
      <c r="AF197" s="21">
        <f t="shared" si="135"/>
        <v>0</v>
      </c>
      <c r="AG197" s="21">
        <f t="shared" si="135"/>
        <v>0</v>
      </c>
      <c r="AH197" s="21">
        <f t="shared" si="135"/>
        <v>0</v>
      </c>
      <c r="AI197" s="616">
        <f t="shared" si="130"/>
        <v>0</v>
      </c>
      <c r="AK197" s="616">
        <v>0</v>
      </c>
      <c r="AM197" s="616">
        <f t="shared" si="131"/>
        <v>33460458.835000001</v>
      </c>
    </row>
    <row r="198" spans="1:39" x14ac:dyDescent="0.25">
      <c r="A198" s="22"/>
      <c r="B198" s="650" t="s">
        <v>1711</v>
      </c>
      <c r="C198" s="375">
        <v>0</v>
      </c>
      <c r="D198" s="376">
        <v>0</v>
      </c>
      <c r="E198" s="648">
        <v>0</v>
      </c>
      <c r="F198" s="648">
        <v>0</v>
      </c>
      <c r="G198" s="648">
        <v>0</v>
      </c>
      <c r="H198" s="648">
        <v>0</v>
      </c>
      <c r="I198" s="649">
        <v>0</v>
      </c>
      <c r="J198" s="650">
        <v>0</v>
      </c>
      <c r="K198" s="650">
        <v>0</v>
      </c>
      <c r="L198" s="650">
        <v>0</v>
      </c>
      <c r="M198" s="378">
        <f>+INGRESOS!$C$12*2%</f>
        <v>10057040</v>
      </c>
      <c r="N198" s="651">
        <f>SUM(J198:M198)</f>
        <v>10057040</v>
      </c>
      <c r="O198" s="21"/>
      <c r="P198" s="21">
        <v>0</v>
      </c>
      <c r="Q198" s="21">
        <v>0</v>
      </c>
      <c r="R198" s="21">
        <v>0</v>
      </c>
      <c r="S198" s="21">
        <v>0</v>
      </c>
      <c r="T198" s="21">
        <v>0</v>
      </c>
      <c r="U198" s="634">
        <v>0</v>
      </c>
      <c r="V198" s="277">
        <v>0</v>
      </c>
      <c r="W198" s="635">
        <f t="shared" si="128"/>
        <v>0</v>
      </c>
      <c r="X198" s="277">
        <v>0</v>
      </c>
      <c r="Y198" s="277">
        <v>0</v>
      </c>
      <c r="Z198" s="277">
        <v>0</v>
      </c>
      <c r="AA198" s="635">
        <f t="shared" si="134"/>
        <v>0</v>
      </c>
      <c r="AB198" s="21">
        <v>0</v>
      </c>
      <c r="AC198" s="21">
        <v>0</v>
      </c>
      <c r="AD198" s="21">
        <v>0</v>
      </c>
      <c r="AE198" s="21">
        <v>0</v>
      </c>
      <c r="AF198" s="21">
        <v>0</v>
      </c>
      <c r="AG198" s="21">
        <v>0</v>
      </c>
      <c r="AH198" s="21">
        <v>0</v>
      </c>
      <c r="AI198" s="616">
        <f t="shared" si="130"/>
        <v>0</v>
      </c>
      <c r="AK198" s="616">
        <v>0</v>
      </c>
      <c r="AM198" s="616">
        <f t="shared" si="131"/>
        <v>10057040</v>
      </c>
    </row>
    <row r="199" spans="1:39" x14ac:dyDescent="0.25">
      <c r="A199" s="22"/>
      <c r="B199" s="650" t="s">
        <v>1712</v>
      </c>
      <c r="C199" s="375">
        <v>0</v>
      </c>
      <c r="D199" s="376">
        <v>0</v>
      </c>
      <c r="E199" s="648">
        <v>0</v>
      </c>
      <c r="F199" s="648">
        <v>0</v>
      </c>
      <c r="G199" s="648">
        <v>0</v>
      </c>
      <c r="H199" s="648">
        <v>0</v>
      </c>
      <c r="I199" s="649">
        <v>0</v>
      </c>
      <c r="J199" s="650">
        <v>0</v>
      </c>
      <c r="K199" s="650">
        <v>0</v>
      </c>
      <c r="L199" s="650">
        <v>0</v>
      </c>
      <c r="M199" s="379">
        <f>+INGRESOS!C34*10%</f>
        <v>1040000</v>
      </c>
      <c r="N199" s="651">
        <f>SUM(J199:M199)</f>
        <v>1040000</v>
      </c>
      <c r="O199" s="21"/>
      <c r="P199" s="21">
        <v>0</v>
      </c>
      <c r="Q199" s="21">
        <v>0</v>
      </c>
      <c r="R199" s="21">
        <v>0</v>
      </c>
      <c r="S199" s="21">
        <v>0</v>
      </c>
      <c r="T199" s="21">
        <v>0</v>
      </c>
      <c r="U199" s="634">
        <v>0</v>
      </c>
      <c r="V199" s="277">
        <v>0</v>
      </c>
      <c r="W199" s="635">
        <f t="shared" si="128"/>
        <v>0</v>
      </c>
      <c r="X199" s="277">
        <v>0</v>
      </c>
      <c r="Y199" s="277">
        <v>0</v>
      </c>
      <c r="Z199" s="277">
        <v>0</v>
      </c>
      <c r="AA199" s="635">
        <f t="shared" si="134"/>
        <v>0</v>
      </c>
      <c r="AB199" s="21">
        <v>0</v>
      </c>
      <c r="AC199" s="21">
        <v>0</v>
      </c>
      <c r="AD199" s="21">
        <v>0</v>
      </c>
      <c r="AE199" s="21">
        <v>0</v>
      </c>
      <c r="AF199" s="21">
        <v>0</v>
      </c>
      <c r="AG199" s="21">
        <v>0</v>
      </c>
      <c r="AH199" s="21">
        <v>0</v>
      </c>
      <c r="AI199" s="616">
        <f t="shared" si="130"/>
        <v>0</v>
      </c>
      <c r="AK199" s="616">
        <v>0</v>
      </c>
      <c r="AM199" s="616">
        <f t="shared" si="131"/>
        <v>1040000</v>
      </c>
    </row>
    <row r="200" spans="1:39" x14ac:dyDescent="0.25">
      <c r="A200" s="22"/>
      <c r="B200" s="650" t="s">
        <v>1713</v>
      </c>
      <c r="C200" s="375">
        <v>0</v>
      </c>
      <c r="D200" s="376">
        <v>0</v>
      </c>
      <c r="E200" s="648">
        <v>0</v>
      </c>
      <c r="F200" s="648">
        <v>0</v>
      </c>
      <c r="G200" s="648">
        <v>0</v>
      </c>
      <c r="H200" s="648">
        <v>0</v>
      </c>
      <c r="I200" s="649">
        <v>0</v>
      </c>
      <c r="J200" s="650">
        <v>0</v>
      </c>
      <c r="K200" s="650">
        <v>0</v>
      </c>
      <c r="L200" s="650">
        <v>0</v>
      </c>
      <c r="M200" s="379">
        <f>+((INGRESOS!$C$8-INGRESOS!$C$88-INGRESOS!$C$91))*0.5%</f>
        <v>15811418.835000001</v>
      </c>
      <c r="N200" s="651">
        <f>SUM(J200:M200)</f>
        <v>15811418.835000001</v>
      </c>
      <c r="O200" s="21"/>
      <c r="P200" s="21">
        <v>0</v>
      </c>
      <c r="Q200" s="21">
        <v>0</v>
      </c>
      <c r="R200" s="21">
        <v>0</v>
      </c>
      <c r="S200" s="21">
        <v>0</v>
      </c>
      <c r="T200" s="21">
        <v>0</v>
      </c>
      <c r="U200" s="634">
        <v>0</v>
      </c>
      <c r="V200" s="277">
        <v>0</v>
      </c>
      <c r="W200" s="635">
        <f t="shared" si="128"/>
        <v>0</v>
      </c>
      <c r="X200" s="277">
        <v>0</v>
      </c>
      <c r="Y200" s="277">
        <v>0</v>
      </c>
      <c r="Z200" s="277">
        <v>0</v>
      </c>
      <c r="AA200" s="635">
        <f t="shared" si="134"/>
        <v>0</v>
      </c>
      <c r="AB200" s="21">
        <v>0</v>
      </c>
      <c r="AC200" s="21">
        <v>0</v>
      </c>
      <c r="AD200" s="21">
        <v>0</v>
      </c>
      <c r="AE200" s="21">
        <v>0</v>
      </c>
      <c r="AF200" s="21">
        <v>0</v>
      </c>
      <c r="AG200" s="21">
        <v>0</v>
      </c>
      <c r="AH200" s="21">
        <v>0</v>
      </c>
      <c r="AI200" s="616">
        <f t="shared" si="130"/>
        <v>0</v>
      </c>
      <c r="AK200" s="616">
        <v>0</v>
      </c>
      <c r="AM200" s="616">
        <f t="shared" si="131"/>
        <v>15811418.835000001</v>
      </c>
    </row>
    <row r="201" spans="1:39" x14ac:dyDescent="0.25">
      <c r="A201" s="22"/>
      <c r="B201" s="650" t="s">
        <v>1714</v>
      </c>
      <c r="C201" s="375">
        <v>0</v>
      </c>
      <c r="D201" s="376">
        <v>0</v>
      </c>
      <c r="E201" s="648">
        <v>0</v>
      </c>
      <c r="F201" s="648">
        <v>0</v>
      </c>
      <c r="G201" s="648">
        <v>0</v>
      </c>
      <c r="H201" s="648">
        <v>0</v>
      </c>
      <c r="I201" s="649">
        <v>0</v>
      </c>
      <c r="J201" s="650">
        <v>0</v>
      </c>
      <c r="K201" s="650">
        <v>0</v>
      </c>
      <c r="L201" s="650">
        <v>0</v>
      </c>
      <c r="M201" s="379">
        <f>((INGRESOS!C34-M199))*70%</f>
        <v>6552000</v>
      </c>
      <c r="N201" s="651">
        <f>SUM(J201:M201)</f>
        <v>6552000</v>
      </c>
      <c r="O201" s="21"/>
      <c r="P201" s="21">
        <v>0</v>
      </c>
      <c r="Q201" s="21">
        <v>0</v>
      </c>
      <c r="R201" s="21">
        <v>0</v>
      </c>
      <c r="S201" s="21">
        <v>0</v>
      </c>
      <c r="T201" s="21">
        <v>0</v>
      </c>
      <c r="U201" s="634">
        <v>0</v>
      </c>
      <c r="V201" s="277">
        <v>0</v>
      </c>
      <c r="W201" s="635">
        <f t="shared" ref="W201" si="136">SUM(U201:V201)</f>
        <v>0</v>
      </c>
      <c r="X201" s="277">
        <v>0</v>
      </c>
      <c r="Y201" s="277">
        <v>0</v>
      </c>
      <c r="Z201" s="277">
        <v>0</v>
      </c>
      <c r="AA201" s="635">
        <f t="shared" ref="AA201" si="137">SUM(X201:Z201)</f>
        <v>0</v>
      </c>
      <c r="AB201" s="21">
        <v>0</v>
      </c>
      <c r="AC201" s="21">
        <v>0</v>
      </c>
      <c r="AD201" s="21">
        <v>0</v>
      </c>
      <c r="AE201" s="21">
        <v>0</v>
      </c>
      <c r="AF201" s="21">
        <v>0</v>
      </c>
      <c r="AG201" s="21">
        <v>0</v>
      </c>
      <c r="AH201" s="21">
        <v>0</v>
      </c>
      <c r="AI201" s="616">
        <f t="shared" ref="AI201" si="138">+P201+Q201+R201+S201+T201+W201+AA201+AB201+AC201+AD201+AE201+AF201+AG201+AH201</f>
        <v>0</v>
      </c>
      <c r="AK201" s="616">
        <v>0</v>
      </c>
      <c r="AM201" s="616">
        <f t="shared" ref="AM201" si="139">+N201+AI201+AK201</f>
        <v>6552000</v>
      </c>
    </row>
    <row r="202" spans="1:39" x14ac:dyDescent="0.25">
      <c r="A202" s="22"/>
      <c r="B202" s="655"/>
      <c r="C202" s="375"/>
      <c r="D202" s="376"/>
      <c r="E202" s="648"/>
      <c r="F202" s="648"/>
      <c r="G202" s="648"/>
      <c r="H202" s="648"/>
      <c r="I202" s="649"/>
      <c r="J202" s="650"/>
      <c r="K202" s="650"/>
      <c r="L202" s="650"/>
      <c r="M202" s="379"/>
      <c r="N202" s="651"/>
      <c r="O202" s="21"/>
      <c r="U202" s="634"/>
      <c r="W202" s="635"/>
      <c r="AA202" s="635"/>
      <c r="AI202" s="616"/>
      <c r="AK202" s="616"/>
      <c r="AM202" s="616"/>
    </row>
    <row r="203" spans="1:39" x14ac:dyDescent="0.25">
      <c r="A203" s="22" t="s">
        <v>707</v>
      </c>
      <c r="B203" s="23" t="s">
        <v>708</v>
      </c>
      <c r="C203" s="361">
        <f t="shared" ref="C203:I203" si="140">SUM(C204)</f>
        <v>0</v>
      </c>
      <c r="D203" s="362">
        <f t="shared" si="140"/>
        <v>0</v>
      </c>
      <c r="E203" s="364">
        <f t="shared" si="140"/>
        <v>0</v>
      </c>
      <c r="F203" s="364">
        <f t="shared" si="140"/>
        <v>0</v>
      </c>
      <c r="G203" s="364">
        <f t="shared" si="140"/>
        <v>0</v>
      </c>
      <c r="H203" s="364">
        <f t="shared" si="140"/>
        <v>0</v>
      </c>
      <c r="I203" s="627">
        <f t="shared" si="140"/>
        <v>0</v>
      </c>
      <c r="J203" s="21">
        <f>SUM(J204)</f>
        <v>0</v>
      </c>
      <c r="K203" s="21">
        <f>SUM(K204)</f>
        <v>0</v>
      </c>
      <c r="L203" s="21">
        <f>SUM(L204)</f>
        <v>0</v>
      </c>
      <c r="M203" s="21">
        <f>SUM(M204)</f>
        <v>50285200</v>
      </c>
      <c r="N203" s="616">
        <f>SUM(N204)</f>
        <v>50285200</v>
      </c>
      <c r="O203" s="21"/>
      <c r="P203" s="21">
        <f t="shared" ref="P203:V203" si="141">SUM(P204)</f>
        <v>0</v>
      </c>
      <c r="Q203" s="21">
        <f t="shared" si="141"/>
        <v>0</v>
      </c>
      <c r="R203" s="21">
        <f t="shared" si="141"/>
        <v>0</v>
      </c>
      <c r="S203" s="21">
        <f t="shared" si="141"/>
        <v>0</v>
      </c>
      <c r="T203" s="21">
        <f t="shared" si="141"/>
        <v>0</v>
      </c>
      <c r="U203" s="634">
        <f t="shared" si="141"/>
        <v>0</v>
      </c>
      <c r="V203" s="277">
        <f t="shared" si="141"/>
        <v>0</v>
      </c>
      <c r="W203" s="635">
        <f t="shared" si="128"/>
        <v>0</v>
      </c>
      <c r="X203" s="277">
        <f>SUM(X204)</f>
        <v>0</v>
      </c>
      <c r="Y203" s="277">
        <v>0</v>
      </c>
      <c r="Z203" s="277">
        <f>SUM(Z204)</f>
        <v>0</v>
      </c>
      <c r="AA203" s="635">
        <f t="shared" si="134"/>
        <v>0</v>
      </c>
      <c r="AB203" s="21">
        <f t="shared" ref="AB203:AH203" si="142">SUM(AB204)</f>
        <v>0</v>
      </c>
      <c r="AC203" s="21">
        <f t="shared" si="142"/>
        <v>0</v>
      </c>
      <c r="AD203" s="21">
        <f t="shared" si="142"/>
        <v>0</v>
      </c>
      <c r="AE203" s="21">
        <f t="shared" si="142"/>
        <v>0</v>
      </c>
      <c r="AF203" s="21">
        <f t="shared" si="142"/>
        <v>0</v>
      </c>
      <c r="AG203" s="21">
        <f t="shared" si="142"/>
        <v>0</v>
      </c>
      <c r="AH203" s="21">
        <f t="shared" si="142"/>
        <v>0</v>
      </c>
      <c r="AI203" s="616">
        <f t="shared" si="130"/>
        <v>0</v>
      </c>
      <c r="AK203" s="616">
        <v>0</v>
      </c>
      <c r="AM203" s="616">
        <f t="shared" si="131"/>
        <v>50285200</v>
      </c>
    </row>
    <row r="204" spans="1:39" x14ac:dyDescent="0.25">
      <c r="A204" s="22"/>
      <c r="B204" s="377" t="s">
        <v>1715</v>
      </c>
      <c r="C204" s="375">
        <v>0</v>
      </c>
      <c r="D204" s="376">
        <v>0</v>
      </c>
      <c r="E204" s="648">
        <v>0</v>
      </c>
      <c r="F204" s="648">
        <v>0</v>
      </c>
      <c r="G204" s="648">
        <v>0</v>
      </c>
      <c r="H204" s="648">
        <v>0</v>
      </c>
      <c r="I204" s="649">
        <v>0</v>
      </c>
      <c r="J204" s="650">
        <v>0</v>
      </c>
      <c r="K204" s="21">
        <v>0</v>
      </c>
      <c r="L204" s="21">
        <v>0</v>
      </c>
      <c r="M204" s="378">
        <f>+INGRESOS!$C$12*10%</f>
        <v>50285200</v>
      </c>
      <c r="N204" s="651">
        <f>SUM(J204:M204)</f>
        <v>50285200</v>
      </c>
      <c r="O204" s="21"/>
      <c r="P204" s="21">
        <v>0</v>
      </c>
      <c r="Q204" s="21">
        <v>0</v>
      </c>
      <c r="R204" s="21">
        <v>0</v>
      </c>
      <c r="S204" s="21">
        <v>0</v>
      </c>
      <c r="T204" s="21">
        <v>0</v>
      </c>
      <c r="U204" s="634">
        <v>0</v>
      </c>
      <c r="V204" s="277">
        <v>0</v>
      </c>
      <c r="W204" s="635">
        <f t="shared" si="128"/>
        <v>0</v>
      </c>
      <c r="X204" s="277">
        <v>0</v>
      </c>
      <c r="Y204" s="277">
        <v>0</v>
      </c>
      <c r="Z204" s="277">
        <v>0</v>
      </c>
      <c r="AA204" s="635">
        <f t="shared" si="134"/>
        <v>0</v>
      </c>
      <c r="AB204" s="21">
        <v>0</v>
      </c>
      <c r="AC204" s="21">
        <v>0</v>
      </c>
      <c r="AD204" s="21">
        <v>0</v>
      </c>
      <c r="AE204" s="21">
        <v>0</v>
      </c>
      <c r="AF204" s="21">
        <v>0</v>
      </c>
      <c r="AG204" s="21">
        <v>0</v>
      </c>
      <c r="AH204" s="21">
        <v>0</v>
      </c>
      <c r="AI204" s="616">
        <f t="shared" si="130"/>
        <v>0</v>
      </c>
      <c r="AK204" s="616">
        <v>0</v>
      </c>
      <c r="AM204" s="616">
        <f t="shared" si="131"/>
        <v>50285200</v>
      </c>
    </row>
    <row r="205" spans="1:39" x14ac:dyDescent="0.25">
      <c r="A205" s="22" t="s">
        <v>709</v>
      </c>
      <c r="B205" s="23" t="s">
        <v>710</v>
      </c>
      <c r="C205" s="361">
        <f t="shared" ref="C205:I205" si="143">+C206+C207+C219</f>
        <v>0</v>
      </c>
      <c r="D205" s="362">
        <f t="shared" si="143"/>
        <v>0</v>
      </c>
      <c r="E205" s="364">
        <f t="shared" si="143"/>
        <v>0</v>
      </c>
      <c r="F205" s="364">
        <f t="shared" si="143"/>
        <v>0</v>
      </c>
      <c r="G205" s="364">
        <f t="shared" si="143"/>
        <v>0</v>
      </c>
      <c r="H205" s="364">
        <f t="shared" si="143"/>
        <v>0</v>
      </c>
      <c r="I205" s="627">
        <f t="shared" si="143"/>
        <v>0</v>
      </c>
      <c r="J205" s="21">
        <f>+J206+J207+J212</f>
        <v>0</v>
      </c>
      <c r="K205" s="21">
        <f>+K206+K207+K212</f>
        <v>0</v>
      </c>
      <c r="L205" s="21">
        <f>+L206+L207+L212</f>
        <v>0</v>
      </c>
      <c r="M205" s="21">
        <f>+M206+M207+M212</f>
        <v>364932735.5</v>
      </c>
      <c r="N205" s="616">
        <f>+N206+N207+N212</f>
        <v>364932735.5</v>
      </c>
      <c r="O205" s="21"/>
      <c r="P205" s="21">
        <f t="shared" ref="P205:V205" si="144">+P206+P207+P212</f>
        <v>0</v>
      </c>
      <c r="Q205" s="21">
        <f t="shared" si="144"/>
        <v>0</v>
      </c>
      <c r="R205" s="21">
        <f t="shared" si="144"/>
        <v>0</v>
      </c>
      <c r="S205" s="21">
        <f t="shared" si="144"/>
        <v>0</v>
      </c>
      <c r="T205" s="21">
        <f t="shared" si="144"/>
        <v>0</v>
      </c>
      <c r="U205" s="634">
        <f t="shared" si="144"/>
        <v>0</v>
      </c>
      <c r="V205" s="277">
        <f t="shared" si="144"/>
        <v>0</v>
      </c>
      <c r="W205" s="635">
        <f t="shared" si="128"/>
        <v>0</v>
      </c>
      <c r="X205" s="277">
        <f>+X206+X207+X212</f>
        <v>0</v>
      </c>
      <c r="Y205" s="277">
        <v>0</v>
      </c>
      <c r="Z205" s="277">
        <f>+Z206+Z207+Z212</f>
        <v>0</v>
      </c>
      <c r="AA205" s="635">
        <f t="shared" si="134"/>
        <v>0</v>
      </c>
      <c r="AB205" s="21">
        <f t="shared" ref="AB205:AH205" si="145">+AB206+AB207+AB212</f>
        <v>0</v>
      </c>
      <c r="AC205" s="21">
        <f t="shared" si="145"/>
        <v>0</v>
      </c>
      <c r="AD205" s="21">
        <f t="shared" si="145"/>
        <v>0</v>
      </c>
      <c r="AE205" s="21">
        <f t="shared" si="145"/>
        <v>0</v>
      </c>
      <c r="AF205" s="21">
        <f t="shared" si="145"/>
        <v>0</v>
      </c>
      <c r="AG205" s="21">
        <f t="shared" si="145"/>
        <v>0</v>
      </c>
      <c r="AH205" s="21">
        <f t="shared" si="145"/>
        <v>0</v>
      </c>
      <c r="AI205" s="616">
        <f t="shared" si="130"/>
        <v>0</v>
      </c>
      <c r="AK205" s="616">
        <v>0</v>
      </c>
      <c r="AM205" s="616">
        <f t="shared" si="131"/>
        <v>364932735.5</v>
      </c>
    </row>
    <row r="206" spans="1:39" x14ac:dyDescent="0.25">
      <c r="A206" s="22"/>
      <c r="B206" s="377" t="s">
        <v>1716</v>
      </c>
      <c r="C206" s="375">
        <v>0</v>
      </c>
      <c r="D206" s="376">
        <v>0</v>
      </c>
      <c r="E206" s="648">
        <v>0</v>
      </c>
      <c r="F206" s="648">
        <v>0</v>
      </c>
      <c r="G206" s="648">
        <v>0</v>
      </c>
      <c r="H206" s="648">
        <v>0</v>
      </c>
      <c r="I206" s="649">
        <v>0</v>
      </c>
      <c r="J206" s="650">
        <v>0</v>
      </c>
      <c r="K206" s="650">
        <v>0</v>
      </c>
      <c r="L206" s="650">
        <v>0</v>
      </c>
      <c r="M206" s="379">
        <f>+((INGRESOS!$C$8-INGRESOS!$C$88-INGRESOS!$C$91))*3%-0.01</f>
        <v>94868512.999999985</v>
      </c>
      <c r="N206" s="616">
        <f>SUM(J206:M206)</f>
        <v>94868512.999999985</v>
      </c>
      <c r="O206" s="21"/>
      <c r="P206" s="21">
        <v>0</v>
      </c>
      <c r="Q206" s="21">
        <v>0</v>
      </c>
      <c r="R206" s="21">
        <v>0</v>
      </c>
      <c r="S206" s="21">
        <v>0</v>
      </c>
      <c r="T206" s="21">
        <v>0</v>
      </c>
      <c r="U206" s="634">
        <v>0</v>
      </c>
      <c r="V206" s="277">
        <v>0</v>
      </c>
      <c r="W206" s="635">
        <f t="shared" si="128"/>
        <v>0</v>
      </c>
      <c r="X206" s="277">
        <v>0</v>
      </c>
      <c r="Y206" s="277">
        <v>0</v>
      </c>
      <c r="Z206" s="277">
        <v>0</v>
      </c>
      <c r="AA206" s="635">
        <f t="shared" si="134"/>
        <v>0</v>
      </c>
      <c r="AB206" s="21">
        <v>0</v>
      </c>
      <c r="AC206" s="21">
        <v>0</v>
      </c>
      <c r="AD206" s="21">
        <v>0</v>
      </c>
      <c r="AE206" s="21">
        <v>0</v>
      </c>
      <c r="AF206" s="21">
        <v>0</v>
      </c>
      <c r="AG206" s="21">
        <v>0</v>
      </c>
      <c r="AH206" s="21">
        <v>0</v>
      </c>
      <c r="AI206" s="616">
        <f t="shared" si="130"/>
        <v>0</v>
      </c>
      <c r="AK206" s="616">
        <v>0</v>
      </c>
      <c r="AM206" s="616">
        <f t="shared" si="131"/>
        <v>94868512.999999985</v>
      </c>
    </row>
    <row r="207" spans="1:39" x14ac:dyDescent="0.25">
      <c r="A207" s="22"/>
      <c r="B207" s="377" t="s">
        <v>1717</v>
      </c>
      <c r="C207" s="375">
        <f t="shared" ref="C207:I207" si="146">+C208+C209</f>
        <v>0</v>
      </c>
      <c r="D207" s="376">
        <f>+D208+D209</f>
        <v>0</v>
      </c>
      <c r="E207" s="648">
        <f t="shared" si="146"/>
        <v>0</v>
      </c>
      <c r="F207" s="648">
        <f t="shared" si="146"/>
        <v>0</v>
      </c>
      <c r="G207" s="648">
        <f t="shared" si="146"/>
        <v>0</v>
      </c>
      <c r="H207" s="648">
        <f t="shared" si="146"/>
        <v>0</v>
      </c>
      <c r="I207" s="649">
        <f t="shared" si="146"/>
        <v>0</v>
      </c>
      <c r="J207" s="650">
        <f>+J208+J209</f>
        <v>0</v>
      </c>
      <c r="K207" s="650">
        <f>+K208+K209</f>
        <v>0</v>
      </c>
      <c r="L207" s="650">
        <f>+L208+L209</f>
        <v>0</v>
      </c>
      <c r="M207" s="650">
        <f>+M208+M209</f>
        <v>264366754.5</v>
      </c>
      <c r="N207" s="616">
        <f t="shared" ref="N207:N217" si="147">SUM(J207:M207)</f>
        <v>264366754.5</v>
      </c>
      <c r="O207" s="21"/>
      <c r="P207" s="21">
        <f t="shared" ref="P207:V207" si="148">+P208+P209</f>
        <v>0</v>
      </c>
      <c r="Q207" s="21">
        <f t="shared" si="148"/>
        <v>0</v>
      </c>
      <c r="R207" s="21">
        <f t="shared" si="148"/>
        <v>0</v>
      </c>
      <c r="S207" s="21">
        <f>+S208+S209</f>
        <v>0</v>
      </c>
      <c r="T207" s="21">
        <f t="shared" si="148"/>
        <v>0</v>
      </c>
      <c r="U207" s="634">
        <f t="shared" si="148"/>
        <v>0</v>
      </c>
      <c r="V207" s="277">
        <f t="shared" si="148"/>
        <v>0</v>
      </c>
      <c r="W207" s="635">
        <f t="shared" si="128"/>
        <v>0</v>
      </c>
      <c r="X207" s="277">
        <f>+X208+X209</f>
        <v>0</v>
      </c>
      <c r="Y207" s="277">
        <f>+Y208+Y209</f>
        <v>0</v>
      </c>
      <c r="Z207" s="277">
        <f>+Z208+Z209</f>
        <v>0</v>
      </c>
      <c r="AA207" s="635">
        <f t="shared" si="134"/>
        <v>0</v>
      </c>
      <c r="AB207" s="21">
        <f t="shared" ref="AB207:AH207" si="149">+AB208+AB209</f>
        <v>0</v>
      </c>
      <c r="AC207" s="21">
        <f t="shared" si="149"/>
        <v>0</v>
      </c>
      <c r="AD207" s="21">
        <f t="shared" si="149"/>
        <v>0</v>
      </c>
      <c r="AE207" s="21">
        <f t="shared" si="149"/>
        <v>0</v>
      </c>
      <c r="AF207" s="21">
        <f t="shared" si="149"/>
        <v>0</v>
      </c>
      <c r="AG207" s="21">
        <f t="shared" si="149"/>
        <v>0</v>
      </c>
      <c r="AH207" s="21">
        <f t="shared" si="149"/>
        <v>0</v>
      </c>
      <c r="AI207" s="616">
        <f t="shared" si="130"/>
        <v>0</v>
      </c>
      <c r="AK207" s="616">
        <f>SUM(AK208:AK209)</f>
        <v>0</v>
      </c>
      <c r="AM207" s="616">
        <f t="shared" si="131"/>
        <v>264366754.5</v>
      </c>
    </row>
    <row r="208" spans="1:39" x14ac:dyDescent="0.25">
      <c r="A208" s="22"/>
      <c r="B208" s="23" t="s">
        <v>1718</v>
      </c>
      <c r="C208" s="361">
        <v>0</v>
      </c>
      <c r="D208" s="362">
        <v>0</v>
      </c>
      <c r="E208" s="364">
        <v>0</v>
      </c>
      <c r="F208" s="364">
        <v>0</v>
      </c>
      <c r="G208" s="364">
        <v>0</v>
      </c>
      <c r="H208" s="364">
        <v>0</v>
      </c>
      <c r="I208" s="627">
        <v>0</v>
      </c>
      <c r="J208" s="311">
        <v>0</v>
      </c>
      <c r="K208" s="311">
        <v>0</v>
      </c>
      <c r="L208" s="311">
        <v>0</v>
      </c>
      <c r="M208" s="311">
        <v>36861854.5</v>
      </c>
      <c r="N208" s="616">
        <f t="shared" si="147"/>
        <v>36861854.5</v>
      </c>
      <c r="O208" s="21"/>
      <c r="P208" s="21">
        <v>0</v>
      </c>
      <c r="Q208" s="21">
        <v>0</v>
      </c>
      <c r="R208" s="21">
        <v>0</v>
      </c>
      <c r="S208" s="21">
        <v>0</v>
      </c>
      <c r="T208" s="21">
        <v>0</v>
      </c>
      <c r="U208" s="634">
        <v>0</v>
      </c>
      <c r="V208" s="277">
        <v>0</v>
      </c>
      <c r="W208" s="635">
        <f t="shared" si="128"/>
        <v>0</v>
      </c>
      <c r="X208" s="277">
        <v>0</v>
      </c>
      <c r="Y208" s="277">
        <v>0</v>
      </c>
      <c r="Z208" s="277">
        <v>0</v>
      </c>
      <c r="AA208" s="635">
        <f t="shared" si="134"/>
        <v>0</v>
      </c>
      <c r="AB208" s="21">
        <v>0</v>
      </c>
      <c r="AC208" s="21">
        <v>0</v>
      </c>
      <c r="AD208" s="21">
        <v>0</v>
      </c>
      <c r="AE208" s="21">
        <v>0</v>
      </c>
      <c r="AF208" s="21">
        <v>0</v>
      </c>
      <c r="AG208" s="21">
        <v>0</v>
      </c>
      <c r="AH208" s="21">
        <v>0</v>
      </c>
      <c r="AI208" s="616">
        <f t="shared" si="130"/>
        <v>0</v>
      </c>
      <c r="AK208" s="616">
        <v>0</v>
      </c>
      <c r="AM208" s="616">
        <f t="shared" si="131"/>
        <v>36861854.5</v>
      </c>
    </row>
    <row r="209" spans="1:39" x14ac:dyDescent="0.25">
      <c r="A209" s="22"/>
      <c r="B209" s="23" t="s">
        <v>1719</v>
      </c>
      <c r="C209" s="361">
        <v>0</v>
      </c>
      <c r="D209" s="362">
        <v>0</v>
      </c>
      <c r="E209" s="364">
        <v>0</v>
      </c>
      <c r="F209" s="364">
        <v>0</v>
      </c>
      <c r="G209" s="364">
        <v>0</v>
      </c>
      <c r="H209" s="364">
        <v>0</v>
      </c>
      <c r="I209" s="627">
        <v>0</v>
      </c>
      <c r="J209" s="311">
        <v>0</v>
      </c>
      <c r="K209" s="311">
        <v>0</v>
      </c>
      <c r="L209" s="311">
        <v>0</v>
      </c>
      <c r="M209" s="311">
        <f>SUM(M210:M211)</f>
        <v>227504900</v>
      </c>
      <c r="N209" s="616">
        <f t="shared" si="147"/>
        <v>227504900</v>
      </c>
      <c r="O209" s="21"/>
      <c r="P209" s="21">
        <v>0</v>
      </c>
      <c r="Q209" s="21">
        <v>0</v>
      </c>
      <c r="R209" s="21">
        <v>0</v>
      </c>
      <c r="S209" s="21">
        <v>0</v>
      </c>
      <c r="T209" s="21">
        <v>0</v>
      </c>
      <c r="U209" s="634">
        <v>0</v>
      </c>
      <c r="V209" s="277">
        <v>0</v>
      </c>
      <c r="W209" s="635">
        <f t="shared" si="128"/>
        <v>0</v>
      </c>
      <c r="X209" s="277">
        <v>0</v>
      </c>
      <c r="Y209" s="277">
        <v>0</v>
      </c>
      <c r="Z209" s="277">
        <v>0</v>
      </c>
      <c r="AA209" s="635">
        <f t="shared" si="134"/>
        <v>0</v>
      </c>
      <c r="AB209" s="21">
        <v>0</v>
      </c>
      <c r="AC209" s="21">
        <v>0</v>
      </c>
      <c r="AD209" s="21">
        <v>0</v>
      </c>
      <c r="AE209" s="21">
        <v>0</v>
      </c>
      <c r="AF209" s="21">
        <v>0</v>
      </c>
      <c r="AG209" s="21">
        <v>0</v>
      </c>
      <c r="AH209" s="21">
        <v>0</v>
      </c>
      <c r="AI209" s="616">
        <f t="shared" si="130"/>
        <v>0</v>
      </c>
      <c r="AK209" s="616">
        <v>0</v>
      </c>
      <c r="AM209" s="616">
        <f t="shared" si="131"/>
        <v>227504900</v>
      </c>
    </row>
    <row r="210" spans="1:39" x14ac:dyDescent="0.25">
      <c r="A210" s="22"/>
      <c r="B210" s="23" t="s">
        <v>1720</v>
      </c>
      <c r="C210" s="361"/>
      <c r="D210" s="362"/>
      <c r="E210" s="364"/>
      <c r="F210" s="364"/>
      <c r="G210" s="364"/>
      <c r="H210" s="364"/>
      <c r="I210" s="627"/>
      <c r="J210" s="311"/>
      <c r="K210" s="311"/>
      <c r="L210" s="311"/>
      <c r="M210" s="311">
        <v>217504900</v>
      </c>
      <c r="N210" s="616"/>
      <c r="O210" s="21"/>
      <c r="U210" s="634"/>
      <c r="W210" s="635"/>
      <c r="AA210" s="635"/>
      <c r="AI210" s="616"/>
      <c r="AK210" s="616"/>
      <c r="AM210" s="616"/>
    </row>
    <row r="211" spans="1:39" x14ac:dyDescent="0.25">
      <c r="A211" s="22"/>
      <c r="B211" s="23" t="s">
        <v>1721</v>
      </c>
      <c r="C211" s="361"/>
      <c r="D211" s="362"/>
      <c r="E211" s="364"/>
      <c r="F211" s="364"/>
      <c r="G211" s="364"/>
      <c r="H211" s="364"/>
      <c r="I211" s="627"/>
      <c r="J211" s="311"/>
      <c r="K211" s="311"/>
      <c r="L211" s="311"/>
      <c r="M211" s="311">
        <v>10000000</v>
      </c>
      <c r="N211" s="616"/>
      <c r="O211" s="21"/>
      <c r="U211" s="634"/>
      <c r="W211" s="635"/>
      <c r="AA211" s="635"/>
      <c r="AI211" s="616"/>
      <c r="AK211" s="616"/>
      <c r="AM211" s="616"/>
    </row>
    <row r="212" spans="1:39" x14ac:dyDescent="0.25">
      <c r="A212" s="22"/>
      <c r="B212" s="23" t="s">
        <v>1722</v>
      </c>
      <c r="C212" s="415">
        <v>0</v>
      </c>
      <c r="D212" s="416">
        <v>0</v>
      </c>
      <c r="E212" s="9">
        <v>0</v>
      </c>
      <c r="F212" s="9">
        <v>0</v>
      </c>
      <c r="G212" s="9">
        <v>0</v>
      </c>
      <c r="H212" s="9">
        <v>0</v>
      </c>
      <c r="I212" s="417">
        <v>0</v>
      </c>
      <c r="J212" s="215">
        <v>0</v>
      </c>
      <c r="K212" s="215">
        <v>0</v>
      </c>
      <c r="L212" s="215">
        <v>0</v>
      </c>
      <c r="M212" s="215">
        <v>5697468</v>
      </c>
      <c r="N212" s="616">
        <f t="shared" si="147"/>
        <v>5697468</v>
      </c>
      <c r="O212" s="21"/>
      <c r="P212" s="21">
        <v>0</v>
      </c>
      <c r="Q212" s="21">
        <v>0</v>
      </c>
      <c r="R212" s="21">
        <v>0</v>
      </c>
      <c r="S212" s="21">
        <v>0</v>
      </c>
      <c r="T212" s="21">
        <v>0</v>
      </c>
      <c r="U212" s="634">
        <v>0</v>
      </c>
      <c r="V212" s="277">
        <v>0</v>
      </c>
      <c r="W212" s="635">
        <f t="shared" si="128"/>
        <v>0</v>
      </c>
      <c r="X212" s="277">
        <v>0</v>
      </c>
      <c r="Y212" s="277">
        <v>0</v>
      </c>
      <c r="Z212" s="277">
        <v>0</v>
      </c>
      <c r="AA212" s="635">
        <f t="shared" si="134"/>
        <v>0</v>
      </c>
      <c r="AB212" s="21">
        <v>0</v>
      </c>
      <c r="AC212" s="21">
        <v>0</v>
      </c>
      <c r="AD212" s="21">
        <v>0</v>
      </c>
      <c r="AE212" s="21">
        <v>0</v>
      </c>
      <c r="AF212" s="21">
        <v>0</v>
      </c>
      <c r="AG212" s="21">
        <v>0</v>
      </c>
      <c r="AH212" s="21">
        <v>0</v>
      </c>
      <c r="AI212" s="616">
        <f t="shared" si="130"/>
        <v>0</v>
      </c>
      <c r="AK212" s="616">
        <v>0</v>
      </c>
      <c r="AM212" s="616">
        <f t="shared" si="131"/>
        <v>5697468</v>
      </c>
    </row>
    <row r="213" spans="1:39" x14ac:dyDescent="0.25">
      <c r="A213" s="22" t="s">
        <v>711</v>
      </c>
      <c r="B213" s="23" t="s">
        <v>712</v>
      </c>
      <c r="C213" s="361">
        <v>0</v>
      </c>
      <c r="D213" s="362">
        <v>0</v>
      </c>
      <c r="E213" s="364">
        <v>0</v>
      </c>
      <c r="F213" s="364">
        <v>0</v>
      </c>
      <c r="G213" s="364">
        <v>0</v>
      </c>
      <c r="H213" s="364">
        <v>0</v>
      </c>
      <c r="I213" s="627">
        <v>0</v>
      </c>
      <c r="J213" s="21">
        <v>0</v>
      </c>
      <c r="K213" s="21">
        <v>0</v>
      </c>
      <c r="L213" s="21">
        <v>0</v>
      </c>
      <c r="M213" s="21">
        <v>0</v>
      </c>
      <c r="N213" s="616">
        <f t="shared" si="147"/>
        <v>0</v>
      </c>
      <c r="O213" s="21"/>
      <c r="P213" s="21">
        <v>0</v>
      </c>
      <c r="Q213" s="21">
        <v>0</v>
      </c>
      <c r="R213" s="21">
        <v>0</v>
      </c>
      <c r="S213" s="21">
        <v>0</v>
      </c>
      <c r="T213" s="21">
        <v>0</v>
      </c>
      <c r="U213" s="634">
        <v>0</v>
      </c>
      <c r="V213" s="277">
        <v>0</v>
      </c>
      <c r="W213" s="635">
        <f t="shared" si="128"/>
        <v>0</v>
      </c>
      <c r="X213" s="277">
        <v>0</v>
      </c>
      <c r="Y213" s="277">
        <v>0</v>
      </c>
      <c r="Z213" s="277">
        <v>0</v>
      </c>
      <c r="AA213" s="635">
        <f t="shared" si="134"/>
        <v>0</v>
      </c>
      <c r="AB213" s="21">
        <v>0</v>
      </c>
      <c r="AC213" s="21">
        <v>0</v>
      </c>
      <c r="AD213" s="21">
        <v>0</v>
      </c>
      <c r="AE213" s="21">
        <v>0</v>
      </c>
      <c r="AF213" s="21">
        <v>0</v>
      </c>
      <c r="AG213" s="21">
        <v>0</v>
      </c>
      <c r="AH213" s="21">
        <v>0</v>
      </c>
      <c r="AI213" s="616">
        <f t="shared" si="130"/>
        <v>0</v>
      </c>
      <c r="AK213" s="616">
        <v>0</v>
      </c>
      <c r="AM213" s="616">
        <f t="shared" si="131"/>
        <v>0</v>
      </c>
    </row>
    <row r="214" spans="1:39" x14ac:dyDescent="0.25">
      <c r="A214" s="22" t="s">
        <v>713</v>
      </c>
      <c r="B214" s="23" t="s">
        <v>714</v>
      </c>
      <c r="C214" s="361">
        <v>0</v>
      </c>
      <c r="D214" s="362">
        <v>0</v>
      </c>
      <c r="E214" s="364">
        <v>0</v>
      </c>
      <c r="F214" s="364">
        <v>0</v>
      </c>
      <c r="G214" s="364">
        <v>0</v>
      </c>
      <c r="H214" s="364">
        <v>0</v>
      </c>
      <c r="I214" s="627">
        <v>0</v>
      </c>
      <c r="J214" s="21">
        <v>0</v>
      </c>
      <c r="K214" s="21">
        <v>0</v>
      </c>
      <c r="L214" s="21">
        <v>0</v>
      </c>
      <c r="M214" s="21">
        <v>0</v>
      </c>
      <c r="N214" s="616">
        <f t="shared" si="147"/>
        <v>0</v>
      </c>
      <c r="O214" s="21"/>
      <c r="P214" s="21">
        <v>0</v>
      </c>
      <c r="Q214" s="21">
        <v>0</v>
      </c>
      <c r="R214" s="21">
        <v>0</v>
      </c>
      <c r="S214" s="21">
        <v>0</v>
      </c>
      <c r="T214" s="21">
        <v>0</v>
      </c>
      <c r="U214" s="634">
        <v>0</v>
      </c>
      <c r="V214" s="277">
        <v>0</v>
      </c>
      <c r="W214" s="635">
        <f t="shared" si="128"/>
        <v>0</v>
      </c>
      <c r="X214" s="277">
        <v>0</v>
      </c>
      <c r="Y214" s="277">
        <v>0</v>
      </c>
      <c r="Z214" s="277">
        <v>0</v>
      </c>
      <c r="AA214" s="635">
        <f t="shared" si="134"/>
        <v>0</v>
      </c>
      <c r="AB214" s="21">
        <v>0</v>
      </c>
      <c r="AC214" s="21">
        <v>0</v>
      </c>
      <c r="AD214" s="21">
        <v>0</v>
      </c>
      <c r="AE214" s="21">
        <v>0</v>
      </c>
      <c r="AF214" s="21">
        <v>0</v>
      </c>
      <c r="AG214" s="21">
        <v>0</v>
      </c>
      <c r="AH214" s="21">
        <v>0</v>
      </c>
      <c r="AI214" s="616">
        <f t="shared" si="130"/>
        <v>0</v>
      </c>
      <c r="AK214" s="616">
        <v>0</v>
      </c>
      <c r="AM214" s="616">
        <f t="shared" si="131"/>
        <v>0</v>
      </c>
    </row>
    <row r="215" spans="1:39" x14ac:dyDescent="0.25">
      <c r="A215" s="22" t="s">
        <v>715</v>
      </c>
      <c r="B215" s="23" t="s">
        <v>716</v>
      </c>
      <c r="C215" s="361">
        <v>0</v>
      </c>
      <c r="D215" s="362">
        <v>0</v>
      </c>
      <c r="E215" s="364">
        <v>0</v>
      </c>
      <c r="F215" s="364">
        <v>0</v>
      </c>
      <c r="G215" s="364">
        <v>0</v>
      </c>
      <c r="H215" s="364">
        <v>0</v>
      </c>
      <c r="I215" s="627">
        <v>0</v>
      </c>
      <c r="J215" s="21">
        <v>0</v>
      </c>
      <c r="K215" s="21">
        <v>0</v>
      </c>
      <c r="L215" s="21">
        <v>0</v>
      </c>
      <c r="M215" s="21">
        <v>0</v>
      </c>
      <c r="N215" s="616">
        <f t="shared" si="147"/>
        <v>0</v>
      </c>
      <c r="O215" s="21"/>
      <c r="P215" s="21">
        <v>0</v>
      </c>
      <c r="Q215" s="21">
        <v>0</v>
      </c>
      <c r="R215" s="21">
        <v>0</v>
      </c>
      <c r="S215" s="21">
        <v>0</v>
      </c>
      <c r="T215" s="21">
        <v>0</v>
      </c>
      <c r="U215" s="634">
        <v>0</v>
      </c>
      <c r="V215" s="277">
        <v>0</v>
      </c>
      <c r="W215" s="635">
        <f t="shared" si="128"/>
        <v>0</v>
      </c>
      <c r="X215" s="277">
        <v>0</v>
      </c>
      <c r="Y215" s="277">
        <v>0</v>
      </c>
      <c r="Z215" s="277">
        <v>0</v>
      </c>
      <c r="AA215" s="635">
        <f t="shared" si="134"/>
        <v>0</v>
      </c>
      <c r="AB215" s="21">
        <v>0</v>
      </c>
      <c r="AC215" s="21">
        <v>0</v>
      </c>
      <c r="AD215" s="21">
        <v>0</v>
      </c>
      <c r="AE215" s="21">
        <v>0</v>
      </c>
      <c r="AF215" s="21">
        <v>0</v>
      </c>
      <c r="AG215" s="21">
        <v>0</v>
      </c>
      <c r="AH215" s="21">
        <v>0</v>
      </c>
      <c r="AI215" s="616">
        <f t="shared" si="130"/>
        <v>0</v>
      </c>
      <c r="AK215" s="616">
        <v>0</v>
      </c>
      <c r="AM215" s="616">
        <f t="shared" si="131"/>
        <v>0</v>
      </c>
    </row>
    <row r="216" spans="1:39" x14ac:dyDescent="0.25">
      <c r="A216" s="22" t="s">
        <v>717</v>
      </c>
      <c r="B216" s="23" t="s">
        <v>718</v>
      </c>
      <c r="C216" s="361">
        <v>0</v>
      </c>
      <c r="D216" s="362">
        <v>0</v>
      </c>
      <c r="E216" s="364">
        <v>0</v>
      </c>
      <c r="F216" s="364">
        <v>0</v>
      </c>
      <c r="G216" s="364">
        <v>0</v>
      </c>
      <c r="H216" s="364">
        <v>0</v>
      </c>
      <c r="I216" s="627">
        <v>0</v>
      </c>
      <c r="J216" s="21">
        <v>0</v>
      </c>
      <c r="K216" s="21">
        <v>0</v>
      </c>
      <c r="L216" s="21">
        <v>0</v>
      </c>
      <c r="M216" s="21">
        <v>0</v>
      </c>
      <c r="N216" s="616">
        <f t="shared" si="147"/>
        <v>0</v>
      </c>
      <c r="O216" s="21"/>
      <c r="P216" s="21">
        <v>0</v>
      </c>
      <c r="Q216" s="21">
        <v>0</v>
      </c>
      <c r="R216" s="21">
        <v>0</v>
      </c>
      <c r="S216" s="21">
        <v>0</v>
      </c>
      <c r="T216" s="21">
        <v>0</v>
      </c>
      <c r="U216" s="634">
        <v>0</v>
      </c>
      <c r="V216" s="277">
        <v>0</v>
      </c>
      <c r="W216" s="635">
        <f t="shared" si="128"/>
        <v>0</v>
      </c>
      <c r="X216" s="277">
        <v>0</v>
      </c>
      <c r="Y216" s="277">
        <v>0</v>
      </c>
      <c r="Z216" s="277">
        <v>0</v>
      </c>
      <c r="AA216" s="635">
        <f t="shared" si="134"/>
        <v>0</v>
      </c>
      <c r="AB216" s="21">
        <v>0</v>
      </c>
      <c r="AC216" s="21">
        <v>0</v>
      </c>
      <c r="AD216" s="21">
        <v>0</v>
      </c>
      <c r="AE216" s="21">
        <v>0</v>
      </c>
      <c r="AF216" s="21">
        <v>0</v>
      </c>
      <c r="AG216" s="21">
        <v>0</v>
      </c>
      <c r="AH216" s="21">
        <v>0</v>
      </c>
      <c r="AI216" s="616">
        <f t="shared" si="130"/>
        <v>0</v>
      </c>
      <c r="AK216" s="616">
        <v>0</v>
      </c>
      <c r="AM216" s="616">
        <f t="shared" si="131"/>
        <v>0</v>
      </c>
    </row>
    <row r="217" spans="1:39" x14ac:dyDescent="0.25">
      <c r="A217" s="22" t="s">
        <v>719</v>
      </c>
      <c r="B217" s="23" t="s">
        <v>720</v>
      </c>
      <c r="C217" s="361">
        <v>0</v>
      </c>
      <c r="D217" s="362">
        <v>0</v>
      </c>
      <c r="E217" s="364">
        <v>0</v>
      </c>
      <c r="F217" s="364">
        <v>0</v>
      </c>
      <c r="G217" s="364">
        <v>0</v>
      </c>
      <c r="H217" s="364">
        <v>0</v>
      </c>
      <c r="I217" s="627">
        <v>0</v>
      </c>
      <c r="J217" s="21">
        <v>0</v>
      </c>
      <c r="K217" s="21">
        <v>0</v>
      </c>
      <c r="L217" s="21">
        <v>0</v>
      </c>
      <c r="M217" s="21">
        <v>0</v>
      </c>
      <c r="N217" s="616">
        <f t="shared" si="147"/>
        <v>0</v>
      </c>
      <c r="O217" s="21"/>
      <c r="P217" s="21">
        <v>0</v>
      </c>
      <c r="Q217" s="21">
        <v>0</v>
      </c>
      <c r="R217" s="21">
        <v>0</v>
      </c>
      <c r="S217" s="21">
        <v>0</v>
      </c>
      <c r="T217" s="21">
        <v>0</v>
      </c>
      <c r="U217" s="634">
        <v>0</v>
      </c>
      <c r="V217" s="277">
        <v>0</v>
      </c>
      <c r="W217" s="635">
        <f t="shared" si="128"/>
        <v>0</v>
      </c>
      <c r="X217" s="277">
        <v>0</v>
      </c>
      <c r="Y217" s="277">
        <v>0</v>
      </c>
      <c r="Z217" s="277">
        <v>0</v>
      </c>
      <c r="AA217" s="635">
        <f t="shared" si="134"/>
        <v>0</v>
      </c>
      <c r="AB217" s="21">
        <v>0</v>
      </c>
      <c r="AC217" s="21">
        <v>0</v>
      </c>
      <c r="AD217" s="21">
        <v>0</v>
      </c>
      <c r="AE217" s="21">
        <v>0</v>
      </c>
      <c r="AF217" s="21">
        <v>0</v>
      </c>
      <c r="AG217" s="21">
        <v>0</v>
      </c>
      <c r="AH217" s="21">
        <v>0</v>
      </c>
      <c r="AI217" s="616">
        <f t="shared" si="130"/>
        <v>0</v>
      </c>
      <c r="AK217" s="616">
        <v>0</v>
      </c>
      <c r="AM217" s="616">
        <f t="shared" si="131"/>
        <v>0</v>
      </c>
    </row>
    <row r="218" spans="1:39" x14ac:dyDescent="0.25">
      <c r="A218" s="24" t="s">
        <v>721</v>
      </c>
      <c r="B218" s="25" t="s">
        <v>722</v>
      </c>
      <c r="C218" s="641">
        <f t="shared" ref="C218:I218" si="150">SUM(C219:C222)</f>
        <v>0</v>
      </c>
      <c r="D218" s="622">
        <f t="shared" si="150"/>
        <v>2000000</v>
      </c>
      <c r="E218" s="622">
        <f t="shared" si="150"/>
        <v>0</v>
      </c>
      <c r="F218" s="622">
        <f t="shared" si="150"/>
        <v>0</v>
      </c>
      <c r="G218" s="622">
        <f t="shared" si="150"/>
        <v>0</v>
      </c>
      <c r="H218" s="622">
        <f t="shared" si="150"/>
        <v>0</v>
      </c>
      <c r="I218" s="626">
        <f t="shared" si="150"/>
        <v>0</v>
      </c>
      <c r="J218" s="622">
        <f>SUM(J219:J222)</f>
        <v>2000000</v>
      </c>
      <c r="K218" s="622">
        <f>SUM(K219:K222)</f>
        <v>0</v>
      </c>
      <c r="L218" s="622">
        <f>SUM(L219:L222)</f>
        <v>0</v>
      </c>
      <c r="M218" s="622">
        <f>SUM(M219:M222)</f>
        <v>0</v>
      </c>
      <c r="N218" s="623">
        <f>SUM(N219:N222)</f>
        <v>2000000</v>
      </c>
      <c r="O218" s="21"/>
      <c r="P218" s="622">
        <f t="shared" ref="P218:AH218" si="151">SUM(P219:P222)</f>
        <v>0</v>
      </c>
      <c r="Q218" s="622">
        <f t="shared" si="151"/>
        <v>3000000</v>
      </c>
      <c r="R218" s="622">
        <f t="shared" si="151"/>
        <v>424128</v>
      </c>
      <c r="S218" s="622">
        <f>SUM(S219:S222)</f>
        <v>0</v>
      </c>
      <c r="T218" s="622">
        <f t="shared" si="151"/>
        <v>0</v>
      </c>
      <c r="U218" s="624">
        <f t="shared" si="151"/>
        <v>0</v>
      </c>
      <c r="V218" s="625">
        <f t="shared" si="151"/>
        <v>0</v>
      </c>
      <c r="W218" s="626">
        <f t="shared" si="151"/>
        <v>0</v>
      </c>
      <c r="X218" s="625">
        <f t="shared" si="151"/>
        <v>0</v>
      </c>
      <c r="Y218" s="625">
        <f>SUM(Y219:Y222)</f>
        <v>0</v>
      </c>
      <c r="Z218" s="625">
        <f t="shared" si="151"/>
        <v>0</v>
      </c>
      <c r="AA218" s="626">
        <f t="shared" si="151"/>
        <v>0</v>
      </c>
      <c r="AB218" s="622">
        <f t="shared" si="151"/>
        <v>0</v>
      </c>
      <c r="AC218" s="622">
        <f t="shared" si="151"/>
        <v>0</v>
      </c>
      <c r="AD218" s="622">
        <f t="shared" si="151"/>
        <v>0</v>
      </c>
      <c r="AE218" s="622">
        <f t="shared" si="151"/>
        <v>1000000</v>
      </c>
      <c r="AF218" s="622">
        <f t="shared" si="151"/>
        <v>0</v>
      </c>
      <c r="AG218" s="622">
        <f t="shared" si="151"/>
        <v>0</v>
      </c>
      <c r="AH218" s="622">
        <f t="shared" si="151"/>
        <v>0</v>
      </c>
      <c r="AI218" s="623">
        <f>SUM(AI219:AI222)</f>
        <v>4424128</v>
      </c>
      <c r="AK218" s="623">
        <f>SUM(AK219:AK222)</f>
        <v>3500000</v>
      </c>
      <c r="AM218" s="623">
        <f>SUM(AM219:AM222)</f>
        <v>9924128</v>
      </c>
    </row>
    <row r="219" spans="1:39" x14ac:dyDescent="0.25">
      <c r="A219" s="22" t="s">
        <v>723</v>
      </c>
      <c r="B219" s="23" t="s">
        <v>724</v>
      </c>
      <c r="C219" s="361">
        <v>0</v>
      </c>
      <c r="D219" s="362">
        <v>0</v>
      </c>
      <c r="E219" s="364">
        <v>0</v>
      </c>
      <c r="F219" s="364">
        <v>0</v>
      </c>
      <c r="G219" s="364">
        <v>0</v>
      </c>
      <c r="H219" s="364">
        <v>0</v>
      </c>
      <c r="I219" s="627">
        <v>0</v>
      </c>
      <c r="J219" s="215">
        <f>SUM(C219:I219)</f>
        <v>0</v>
      </c>
      <c r="K219" s="21">
        <v>0</v>
      </c>
      <c r="L219" s="21">
        <v>0</v>
      </c>
      <c r="M219" s="21">
        <v>0</v>
      </c>
      <c r="N219" s="616">
        <f>SUM(J219:M219)</f>
        <v>0</v>
      </c>
      <c r="O219" s="21"/>
      <c r="P219" s="21">
        <v>0</v>
      </c>
      <c r="Q219" s="21">
        <v>0</v>
      </c>
      <c r="R219" s="21">
        <v>0</v>
      </c>
      <c r="S219" s="21">
        <v>0</v>
      </c>
      <c r="T219" s="21">
        <v>0</v>
      </c>
      <c r="U219" s="634">
        <v>0</v>
      </c>
      <c r="V219" s="277">
        <v>0</v>
      </c>
      <c r="W219" s="635">
        <f>SUM(U219:V219)</f>
        <v>0</v>
      </c>
      <c r="X219" s="277">
        <v>0</v>
      </c>
      <c r="Y219" s="277">
        <v>0</v>
      </c>
      <c r="Z219" s="277">
        <v>0</v>
      </c>
      <c r="AA219" s="635">
        <f>SUM(X219:Z219)</f>
        <v>0</v>
      </c>
      <c r="AB219" s="21">
        <v>0</v>
      </c>
      <c r="AC219" s="21">
        <v>0</v>
      </c>
      <c r="AD219" s="21">
        <v>0</v>
      </c>
      <c r="AE219" s="21">
        <v>0</v>
      </c>
      <c r="AF219" s="21">
        <v>0</v>
      </c>
      <c r="AG219" s="21">
        <v>0</v>
      </c>
      <c r="AH219" s="21">
        <v>0</v>
      </c>
      <c r="AI219" s="616">
        <f>+P219+Q219+R219+S219+T219+W219+AA219+AB219+AC219+AD219+AE219+AF219+AG219+AH219</f>
        <v>0</v>
      </c>
      <c r="AK219" s="616">
        <v>0</v>
      </c>
      <c r="AM219" s="616">
        <f>+N219+AI219+AK219</f>
        <v>0</v>
      </c>
    </row>
    <row r="220" spans="1:39" x14ac:dyDescent="0.25">
      <c r="A220" s="22" t="s">
        <v>725</v>
      </c>
      <c r="B220" s="23" t="s">
        <v>1723</v>
      </c>
      <c r="C220" s="361">
        <v>0</v>
      </c>
      <c r="D220" s="362">
        <v>0</v>
      </c>
      <c r="E220" s="364">
        <v>0</v>
      </c>
      <c r="F220" s="364">
        <v>0</v>
      </c>
      <c r="G220" s="364">
        <v>0</v>
      </c>
      <c r="H220" s="364">
        <v>0</v>
      </c>
      <c r="I220" s="627">
        <v>0</v>
      </c>
      <c r="J220" s="215">
        <f>SUM(C220:I220)</f>
        <v>0</v>
      </c>
      <c r="K220" s="21">
        <v>0</v>
      </c>
      <c r="L220" s="21">
        <v>0</v>
      </c>
      <c r="M220" s="21">
        <v>0</v>
      </c>
      <c r="N220" s="616">
        <f>SUM(J220:M220)</f>
        <v>0</v>
      </c>
      <c r="O220" s="21"/>
      <c r="P220" s="21">
        <v>0</v>
      </c>
      <c r="Q220" s="21">
        <v>0</v>
      </c>
      <c r="R220" s="21">
        <v>0</v>
      </c>
      <c r="S220" s="21">
        <v>0</v>
      </c>
      <c r="T220" s="21">
        <v>0</v>
      </c>
      <c r="U220" s="634">
        <v>0</v>
      </c>
      <c r="V220" s="277">
        <v>0</v>
      </c>
      <c r="W220" s="635">
        <f>SUM(U220:V220)</f>
        <v>0</v>
      </c>
      <c r="X220" s="277">
        <v>0</v>
      </c>
      <c r="Y220" s="277">
        <v>0</v>
      </c>
      <c r="Z220" s="277">
        <v>0</v>
      </c>
      <c r="AA220" s="635">
        <f>SUM(X220:Z220)</f>
        <v>0</v>
      </c>
      <c r="AB220" s="21">
        <v>0</v>
      </c>
      <c r="AC220" s="21">
        <v>0</v>
      </c>
      <c r="AD220" s="21">
        <v>0</v>
      </c>
      <c r="AE220" s="21">
        <v>0</v>
      </c>
      <c r="AF220" s="21">
        <v>0</v>
      </c>
      <c r="AG220" s="21">
        <v>0</v>
      </c>
      <c r="AH220" s="21">
        <v>0</v>
      </c>
      <c r="AI220" s="616">
        <f>+P220+Q220+R220+S220+T220+W220+AA220+AB220+AC220+AD220+AE220+AF220+AG220+AH220</f>
        <v>0</v>
      </c>
      <c r="AK220" s="616">
        <v>0</v>
      </c>
      <c r="AM220" s="616">
        <f>+N220+AI220+AK220</f>
        <v>0</v>
      </c>
    </row>
    <row r="221" spans="1:39" x14ac:dyDescent="0.25">
      <c r="A221" s="22" t="s">
        <v>727</v>
      </c>
      <c r="B221" s="23" t="s">
        <v>728</v>
      </c>
      <c r="C221" s="361">
        <v>0</v>
      </c>
      <c r="D221" s="362">
        <v>0</v>
      </c>
      <c r="E221" s="364">
        <v>0</v>
      </c>
      <c r="F221" s="364">
        <v>0</v>
      </c>
      <c r="G221" s="364">
        <v>0</v>
      </c>
      <c r="H221" s="364">
        <v>0</v>
      </c>
      <c r="I221" s="627">
        <v>0</v>
      </c>
      <c r="J221" s="215">
        <f>SUM(C221:I221)</f>
        <v>0</v>
      </c>
      <c r="K221" s="21">
        <v>0</v>
      </c>
      <c r="L221" s="21">
        <v>0</v>
      </c>
      <c r="M221" s="21">
        <v>0</v>
      </c>
      <c r="N221" s="616">
        <f>SUM(J221:M221)</f>
        <v>0</v>
      </c>
      <c r="O221" s="21"/>
      <c r="P221" s="21">
        <v>0</v>
      </c>
      <c r="Q221" s="21">
        <v>0</v>
      </c>
      <c r="R221" s="21">
        <v>0</v>
      </c>
      <c r="S221" s="21">
        <v>0</v>
      </c>
      <c r="T221" s="21">
        <v>0</v>
      </c>
      <c r="U221" s="634">
        <v>0</v>
      </c>
      <c r="V221" s="277">
        <v>0</v>
      </c>
      <c r="W221" s="635">
        <f>SUM(U221:V221)</f>
        <v>0</v>
      </c>
      <c r="X221" s="277">
        <v>0</v>
      </c>
      <c r="Y221" s="277">
        <v>0</v>
      </c>
      <c r="Z221" s="277">
        <v>0</v>
      </c>
      <c r="AA221" s="635">
        <f>SUM(X221:Z221)</f>
        <v>0</v>
      </c>
      <c r="AB221" s="21">
        <v>0</v>
      </c>
      <c r="AC221" s="21">
        <v>0</v>
      </c>
      <c r="AD221" s="21">
        <v>0</v>
      </c>
      <c r="AE221" s="21">
        <v>0</v>
      </c>
      <c r="AF221" s="21">
        <v>0</v>
      </c>
      <c r="AG221" s="21">
        <v>0</v>
      </c>
      <c r="AH221" s="21">
        <v>0</v>
      </c>
      <c r="AI221" s="616">
        <f>+P221+Q221+R221+S221+T221+W221+AA221+AB221+AC221+AD221+AE221+AF221+AG221+AH221</f>
        <v>0</v>
      </c>
      <c r="AK221" s="616">
        <v>0</v>
      </c>
      <c r="AM221" s="616">
        <f>+N221+AI221+AK221</f>
        <v>0</v>
      </c>
    </row>
    <row r="222" spans="1:39" x14ac:dyDescent="0.25">
      <c r="A222" s="22" t="s">
        <v>729</v>
      </c>
      <c r="B222" s="23" t="s">
        <v>1724</v>
      </c>
      <c r="C222" s="361">
        <v>0</v>
      </c>
      <c r="D222" s="362">
        <v>2000000</v>
      </c>
      <c r="E222" s="364">
        <v>0</v>
      </c>
      <c r="F222" s="364">
        <v>0</v>
      </c>
      <c r="G222" s="364">
        <v>0</v>
      </c>
      <c r="H222" s="364">
        <v>0</v>
      </c>
      <c r="I222" s="627">
        <v>0</v>
      </c>
      <c r="J222" s="215">
        <f>SUM(C222:I222)</f>
        <v>2000000</v>
      </c>
      <c r="K222" s="21">
        <v>0</v>
      </c>
      <c r="L222" s="21">
        <v>0</v>
      </c>
      <c r="M222" s="21">
        <v>0</v>
      </c>
      <c r="N222" s="616">
        <f>SUM(J222:M222)</f>
        <v>2000000</v>
      </c>
      <c r="O222" s="21"/>
      <c r="P222" s="21">
        <v>0</v>
      </c>
      <c r="Q222" s="215">
        <v>3000000</v>
      </c>
      <c r="R222" s="215">
        <v>424128</v>
      </c>
      <c r="S222" s="21">
        <v>0</v>
      </c>
      <c r="T222" s="21">
        <v>0</v>
      </c>
      <c r="U222" s="634">
        <v>0</v>
      </c>
      <c r="V222" s="277">
        <v>0</v>
      </c>
      <c r="W222" s="635">
        <f>SUM(U222:V222)</f>
        <v>0</v>
      </c>
      <c r="X222" s="277">
        <v>0</v>
      </c>
      <c r="Y222" s="277">
        <v>0</v>
      </c>
      <c r="Z222" s="277">
        <v>0</v>
      </c>
      <c r="AA222" s="635">
        <f>SUM(X222:Z222)</f>
        <v>0</v>
      </c>
      <c r="AB222" s="21">
        <v>0</v>
      </c>
      <c r="AC222" s="21">
        <v>0</v>
      </c>
      <c r="AD222" s="21">
        <v>0</v>
      </c>
      <c r="AE222" s="21">
        <v>1000000</v>
      </c>
      <c r="AF222" s="21">
        <v>0</v>
      </c>
      <c r="AG222" s="21">
        <v>0</v>
      </c>
      <c r="AH222" s="21">
        <v>0</v>
      </c>
      <c r="AI222" s="616">
        <f>+P222+Q222+R222+S222+T222+W222+AA222+AB222+AC222+AD222+AE222+AF222+AG222+AH222</f>
        <v>4424128</v>
      </c>
      <c r="AK222" s="616">
        <f>+'DETALLE PROG. III'!D166+'DETALLE PROG. III'!D310</f>
        <v>3500000</v>
      </c>
      <c r="AM222" s="616">
        <f>+N222+AI222+AK222</f>
        <v>9924128</v>
      </c>
    </row>
    <row r="223" spans="1:39" x14ac:dyDescent="0.25">
      <c r="A223" s="22"/>
      <c r="B223" s="23"/>
      <c r="C223" s="361"/>
      <c r="D223" s="362"/>
      <c r="E223" s="364"/>
      <c r="F223" s="364"/>
      <c r="G223" s="364"/>
      <c r="H223" s="364"/>
      <c r="I223" s="627"/>
      <c r="N223" s="616"/>
      <c r="O223" s="21"/>
      <c r="U223" s="634"/>
      <c r="W223" s="635"/>
      <c r="AA223" s="635"/>
      <c r="AI223" s="616"/>
      <c r="AK223" s="616"/>
      <c r="AM223" s="616"/>
    </row>
    <row r="224" spans="1:39" x14ac:dyDescent="0.25">
      <c r="A224" s="24" t="s">
        <v>731</v>
      </c>
      <c r="B224" s="25" t="s">
        <v>732</v>
      </c>
      <c r="C224" s="359">
        <f t="shared" ref="C224:N224" si="152">SUM(C225:C228)</f>
        <v>0</v>
      </c>
      <c r="D224" s="360">
        <f t="shared" si="152"/>
        <v>0</v>
      </c>
      <c r="E224" s="360">
        <f t="shared" si="152"/>
        <v>0</v>
      </c>
      <c r="F224" s="360">
        <f t="shared" si="152"/>
        <v>0</v>
      </c>
      <c r="G224" s="360">
        <f t="shared" si="152"/>
        <v>0</v>
      </c>
      <c r="H224" s="360">
        <f t="shared" si="152"/>
        <v>0</v>
      </c>
      <c r="I224" s="390">
        <f t="shared" si="152"/>
        <v>0</v>
      </c>
      <c r="J224" s="622">
        <f t="shared" si="152"/>
        <v>0</v>
      </c>
      <c r="K224" s="622">
        <f t="shared" si="152"/>
        <v>0</v>
      </c>
      <c r="L224" s="622">
        <f t="shared" si="152"/>
        <v>0</v>
      </c>
      <c r="M224" s="622">
        <f t="shared" si="152"/>
        <v>21400000</v>
      </c>
      <c r="N224" s="623">
        <f t="shared" si="152"/>
        <v>21400000</v>
      </c>
      <c r="O224" s="21"/>
      <c r="P224" s="622">
        <f t="shared" ref="P224:AI224" si="153">SUM(P225:P228)</f>
        <v>0</v>
      </c>
      <c r="Q224" s="622">
        <f t="shared" si="153"/>
        <v>0</v>
      </c>
      <c r="R224" s="622">
        <f t="shared" si="153"/>
        <v>0</v>
      </c>
      <c r="S224" s="622">
        <f>SUM(S225:S228)</f>
        <v>0</v>
      </c>
      <c r="T224" s="622">
        <f t="shared" si="153"/>
        <v>0</v>
      </c>
      <c r="U224" s="624">
        <f t="shared" si="153"/>
        <v>0</v>
      </c>
      <c r="V224" s="625">
        <f t="shared" si="153"/>
        <v>0</v>
      </c>
      <c r="W224" s="626">
        <f t="shared" si="153"/>
        <v>0</v>
      </c>
      <c r="X224" s="625">
        <f t="shared" si="153"/>
        <v>0</v>
      </c>
      <c r="Y224" s="625">
        <f>SUM(Y225:Y228)</f>
        <v>0</v>
      </c>
      <c r="Z224" s="625">
        <f t="shared" si="153"/>
        <v>0</v>
      </c>
      <c r="AA224" s="626">
        <f t="shared" si="153"/>
        <v>0</v>
      </c>
      <c r="AB224" s="622">
        <f t="shared" si="153"/>
        <v>0</v>
      </c>
      <c r="AC224" s="622">
        <f t="shared" si="153"/>
        <v>0</v>
      </c>
      <c r="AD224" s="622">
        <f t="shared" si="153"/>
        <v>0</v>
      </c>
      <c r="AE224" s="622">
        <f t="shared" si="153"/>
        <v>0</v>
      </c>
      <c r="AF224" s="622">
        <f t="shared" si="153"/>
        <v>0</v>
      </c>
      <c r="AG224" s="622">
        <f t="shared" si="153"/>
        <v>0</v>
      </c>
      <c r="AH224" s="622">
        <f t="shared" si="153"/>
        <v>0</v>
      </c>
      <c r="AI224" s="623">
        <f t="shared" si="153"/>
        <v>0</v>
      </c>
      <c r="AK224" s="623">
        <f>SUM(AK225:AK228)</f>
        <v>0</v>
      </c>
      <c r="AM224" s="623">
        <f>SUM(AM225:AM228)</f>
        <v>21400000</v>
      </c>
    </row>
    <row r="225" spans="1:39" x14ac:dyDescent="0.25">
      <c r="A225" s="22" t="s">
        <v>733</v>
      </c>
      <c r="B225" s="23" t="s">
        <v>734</v>
      </c>
      <c r="C225" s="361">
        <v>0</v>
      </c>
      <c r="D225" s="362">
        <f>+'[3]GERENCIA '!D99</f>
        <v>0</v>
      </c>
      <c r="E225" s="364">
        <v>0</v>
      </c>
      <c r="F225" s="364">
        <f>+[3]TRIBUTARIO!D99</f>
        <v>0</v>
      </c>
      <c r="G225" s="364">
        <f>+[3]INFORMATICO!D99</f>
        <v>0</v>
      </c>
      <c r="H225" s="364">
        <f>+'[3]ARCHIVO '!D99</f>
        <v>0</v>
      </c>
      <c r="I225" s="627">
        <f>+[3]FINANCIERO!E99</f>
        <v>0</v>
      </c>
      <c r="J225" s="21">
        <v>0</v>
      </c>
      <c r="K225" s="21">
        <v>0</v>
      </c>
      <c r="L225" s="21">
        <v>0</v>
      </c>
      <c r="M225" s="21">
        <v>12750000</v>
      </c>
      <c r="N225" s="616">
        <f>SUM(J225:M225)</f>
        <v>12750000</v>
      </c>
      <c r="O225" s="21"/>
      <c r="P225" s="21">
        <v>0</v>
      </c>
      <c r="Q225" s="21">
        <v>0</v>
      </c>
      <c r="R225" s="21">
        <v>0</v>
      </c>
      <c r="S225" s="21">
        <v>0</v>
      </c>
      <c r="T225" s="21">
        <v>0</v>
      </c>
      <c r="U225" s="634">
        <v>0</v>
      </c>
      <c r="V225" s="277">
        <v>0</v>
      </c>
      <c r="W225" s="635">
        <f>SUM(U225:V225)</f>
        <v>0</v>
      </c>
      <c r="X225" s="277">
        <v>0</v>
      </c>
      <c r="Y225" s="277">
        <v>0</v>
      </c>
      <c r="Z225" s="277">
        <v>0</v>
      </c>
      <c r="AA225" s="635">
        <f>SUM(X225:Z225)</f>
        <v>0</v>
      </c>
      <c r="AB225" s="21">
        <v>0</v>
      </c>
      <c r="AC225" s="21">
        <v>0</v>
      </c>
      <c r="AD225" s="21">
        <v>0</v>
      </c>
      <c r="AE225" s="21">
        <v>0</v>
      </c>
      <c r="AF225" s="21">
        <v>0</v>
      </c>
      <c r="AG225" s="21">
        <v>0</v>
      </c>
      <c r="AH225" s="21">
        <v>0</v>
      </c>
      <c r="AI225" s="616">
        <f>+P225+Q225+R225+S225+T225+W225+AA225+AB225+AC225+AD225+AE225+AF225+AG225+AH225</f>
        <v>0</v>
      </c>
      <c r="AK225" s="616">
        <v>0</v>
      </c>
      <c r="AM225" s="616">
        <f>+N225+AI225+AK225</f>
        <v>12750000</v>
      </c>
    </row>
    <row r="226" spans="1:39" x14ac:dyDescent="0.25">
      <c r="A226" s="22" t="s">
        <v>735</v>
      </c>
      <c r="B226" s="23" t="s">
        <v>736</v>
      </c>
      <c r="C226" s="361">
        <v>0</v>
      </c>
      <c r="D226" s="362">
        <v>0</v>
      </c>
      <c r="E226" s="364">
        <v>0</v>
      </c>
      <c r="F226" s="364">
        <f>+[3]TRIBUTARIO!D100</f>
        <v>0</v>
      </c>
      <c r="G226" s="364">
        <f>+[3]INFORMATICO!D100</f>
        <v>0</v>
      </c>
      <c r="H226" s="364">
        <f>+'[3]ARCHIVO '!D100</f>
        <v>0</v>
      </c>
      <c r="I226" s="627">
        <f>+[3]FINANCIERO!E100</f>
        <v>0</v>
      </c>
      <c r="J226" s="21">
        <v>0</v>
      </c>
      <c r="K226" s="21">
        <v>0</v>
      </c>
      <c r="L226" s="21">
        <v>0</v>
      </c>
      <c r="M226" s="21">
        <v>0</v>
      </c>
      <c r="N226" s="616">
        <f>SUM(J226:M226)</f>
        <v>0</v>
      </c>
      <c r="O226" s="21"/>
      <c r="P226" s="21">
        <v>0</v>
      </c>
      <c r="Q226" s="21">
        <v>0</v>
      </c>
      <c r="R226" s="21">
        <v>0</v>
      </c>
      <c r="S226" s="21">
        <v>0</v>
      </c>
      <c r="T226" s="21">
        <v>0</v>
      </c>
      <c r="U226" s="634">
        <v>0</v>
      </c>
      <c r="V226" s="277">
        <v>0</v>
      </c>
      <c r="W226" s="635">
        <f>SUM(U226:V226)</f>
        <v>0</v>
      </c>
      <c r="X226" s="277">
        <v>0</v>
      </c>
      <c r="Y226" s="277">
        <v>0</v>
      </c>
      <c r="Z226" s="277">
        <v>0</v>
      </c>
      <c r="AA226" s="635">
        <f>SUM(X226:Z226)</f>
        <v>0</v>
      </c>
      <c r="AB226" s="21">
        <v>0</v>
      </c>
      <c r="AC226" s="21">
        <v>0</v>
      </c>
      <c r="AD226" s="21">
        <v>0</v>
      </c>
      <c r="AE226" s="21">
        <v>0</v>
      </c>
      <c r="AF226" s="21">
        <v>0</v>
      </c>
      <c r="AG226" s="21">
        <v>0</v>
      </c>
      <c r="AH226" s="21">
        <v>0</v>
      </c>
      <c r="AI226" s="616">
        <f>+P226+Q226+R226+S226+T226+W226+AA226+AB226+AC226+AD226+AE226+AF226+AG226+AH226</f>
        <v>0</v>
      </c>
      <c r="AK226" s="616">
        <v>0</v>
      </c>
      <c r="AM226" s="616">
        <f>+N226+AI226+AK226</f>
        <v>0</v>
      </c>
    </row>
    <row r="227" spans="1:39" x14ac:dyDescent="0.25">
      <c r="A227" s="22" t="s">
        <v>737</v>
      </c>
      <c r="B227" s="23" t="s">
        <v>738</v>
      </c>
      <c r="C227" s="361">
        <v>0</v>
      </c>
      <c r="D227" s="362">
        <v>0</v>
      </c>
      <c r="E227" s="364">
        <v>0</v>
      </c>
      <c r="F227" s="364">
        <f>+[3]TRIBUTARIO!D101</f>
        <v>0</v>
      </c>
      <c r="G227" s="364">
        <f>+[3]INFORMATICO!D101</f>
        <v>0</v>
      </c>
      <c r="H227" s="364">
        <f>+'[3]ARCHIVO '!D101</f>
        <v>0</v>
      </c>
      <c r="I227" s="627">
        <f>+[3]FINANCIERO!E101</f>
        <v>0</v>
      </c>
      <c r="J227" s="21">
        <v>0</v>
      </c>
      <c r="K227" s="21">
        <v>0</v>
      </c>
      <c r="L227" s="21">
        <v>0</v>
      </c>
      <c r="M227" s="21">
        <v>8650000</v>
      </c>
      <c r="N227" s="616">
        <f>SUM(J227:M227)</f>
        <v>8650000</v>
      </c>
      <c r="O227" s="21"/>
      <c r="P227" s="21">
        <v>0</v>
      </c>
      <c r="Q227" s="21">
        <v>0</v>
      </c>
      <c r="R227" s="21">
        <v>0</v>
      </c>
      <c r="S227" s="21">
        <v>0</v>
      </c>
      <c r="T227" s="21">
        <v>0</v>
      </c>
      <c r="U227" s="634">
        <v>0</v>
      </c>
      <c r="V227" s="277">
        <v>0</v>
      </c>
      <c r="W227" s="635">
        <f>SUM(U227:V227)</f>
        <v>0</v>
      </c>
      <c r="X227" s="277">
        <v>0</v>
      </c>
      <c r="Y227" s="277">
        <v>0</v>
      </c>
      <c r="Z227" s="277">
        <v>0</v>
      </c>
      <c r="AA227" s="635">
        <f>SUM(X227:Z227)</f>
        <v>0</v>
      </c>
      <c r="AB227" s="21">
        <v>0</v>
      </c>
      <c r="AC227" s="21">
        <v>0</v>
      </c>
      <c r="AD227" s="21">
        <v>0</v>
      </c>
      <c r="AE227" s="21">
        <v>0</v>
      </c>
      <c r="AF227" s="21">
        <v>0</v>
      </c>
      <c r="AG227" s="21">
        <v>0</v>
      </c>
      <c r="AH227" s="21">
        <v>0</v>
      </c>
      <c r="AI227" s="616">
        <f>+P227+Q227+R227+S227+T227+W227+AA227+AB227+AC227+AD227+AE227+AF227+AG227+AH227</f>
        <v>0</v>
      </c>
      <c r="AK227" s="616">
        <v>0</v>
      </c>
      <c r="AM227" s="616">
        <f>+N227+AI227+AK227</f>
        <v>8650000</v>
      </c>
    </row>
    <row r="228" spans="1:39" x14ac:dyDescent="0.25">
      <c r="A228" s="22" t="s">
        <v>739</v>
      </c>
      <c r="B228" s="23" t="s">
        <v>740</v>
      </c>
      <c r="C228" s="361">
        <v>0</v>
      </c>
      <c r="D228" s="362">
        <f>+'[3]GERENCIA '!D102</f>
        <v>0</v>
      </c>
      <c r="E228" s="364">
        <v>0</v>
      </c>
      <c r="F228" s="364">
        <f>+[3]TRIBUTARIO!D102</f>
        <v>0</v>
      </c>
      <c r="G228" s="364">
        <f>+[3]INFORMATICO!D102</f>
        <v>0</v>
      </c>
      <c r="H228" s="364">
        <f>+'[3]ARCHIVO '!D102</f>
        <v>0</v>
      </c>
      <c r="I228" s="627">
        <f>+[3]FINANCIERO!E102</f>
        <v>0</v>
      </c>
      <c r="J228" s="21">
        <v>0</v>
      </c>
      <c r="K228" s="21">
        <v>0</v>
      </c>
      <c r="L228" s="21">
        <v>0</v>
      </c>
      <c r="M228" s="21">
        <v>0</v>
      </c>
      <c r="N228" s="616">
        <f>SUM(J228:M228)</f>
        <v>0</v>
      </c>
      <c r="O228" s="21"/>
      <c r="P228" s="21">
        <v>0</v>
      </c>
      <c r="Q228" s="21">
        <v>0</v>
      </c>
      <c r="R228" s="21">
        <v>0</v>
      </c>
      <c r="S228" s="21">
        <v>0</v>
      </c>
      <c r="T228" s="21">
        <v>0</v>
      </c>
      <c r="U228" s="634">
        <v>0</v>
      </c>
      <c r="V228" s="277">
        <v>0</v>
      </c>
      <c r="W228" s="635">
        <f>SUM(U228:V228)</f>
        <v>0</v>
      </c>
      <c r="X228" s="277">
        <v>0</v>
      </c>
      <c r="Y228" s="277">
        <v>0</v>
      </c>
      <c r="Z228" s="277">
        <v>0</v>
      </c>
      <c r="AA228" s="635">
        <f>SUM(X228:Z228)</f>
        <v>0</v>
      </c>
      <c r="AB228" s="21">
        <v>0</v>
      </c>
      <c r="AC228" s="21">
        <v>0</v>
      </c>
      <c r="AD228" s="21">
        <v>0</v>
      </c>
      <c r="AE228" s="21">
        <v>0</v>
      </c>
      <c r="AF228" s="21">
        <v>0</v>
      </c>
      <c r="AG228" s="21">
        <v>0</v>
      </c>
      <c r="AH228" s="21">
        <v>0</v>
      </c>
      <c r="AI228" s="616">
        <f>+P228+Q228+R228+S228+T228+W228+AA228+AB228+AC228+AD228+AE228+AF228+AG228+AH228</f>
        <v>0</v>
      </c>
      <c r="AK228" s="616">
        <v>0</v>
      </c>
      <c r="AM228" s="616">
        <f>+N228+AI228+AK228</f>
        <v>0</v>
      </c>
    </row>
    <row r="229" spans="1:39" x14ac:dyDescent="0.25">
      <c r="A229" s="24" t="s">
        <v>741</v>
      </c>
      <c r="B229" s="25" t="s">
        <v>742</v>
      </c>
      <c r="C229" s="359">
        <f>SUM(C230:C234)</f>
        <v>0</v>
      </c>
      <c r="D229" s="360">
        <f t="shared" ref="D229:I229" si="154">SUM(D230:D234)</f>
        <v>0</v>
      </c>
      <c r="E229" s="360">
        <f t="shared" si="154"/>
        <v>0</v>
      </c>
      <c r="F229" s="360">
        <f t="shared" si="154"/>
        <v>0</v>
      </c>
      <c r="G229" s="360">
        <f t="shared" si="154"/>
        <v>0</v>
      </c>
      <c r="H229" s="360">
        <f t="shared" si="154"/>
        <v>0</v>
      </c>
      <c r="I229" s="390">
        <f t="shared" si="154"/>
        <v>0</v>
      </c>
      <c r="J229" s="622">
        <f>SUM(J230:J234)</f>
        <v>0</v>
      </c>
      <c r="K229" s="622">
        <f>SUM(K230:K234)</f>
        <v>0</v>
      </c>
      <c r="L229" s="622">
        <f>SUM(L230:L234)</f>
        <v>0</v>
      </c>
      <c r="M229" s="622">
        <f>SUM(M230:M234)</f>
        <v>5000000</v>
      </c>
      <c r="N229" s="623">
        <f>SUM(N230:N234)</f>
        <v>5000000</v>
      </c>
      <c r="O229" s="21"/>
      <c r="P229" s="622">
        <f t="shared" ref="P229:AH229" si="155">SUM(P230:P234)</f>
        <v>500000</v>
      </c>
      <c r="Q229" s="622">
        <f t="shared" si="155"/>
        <v>800000</v>
      </c>
      <c r="R229" s="622">
        <f t="shared" si="155"/>
        <v>0</v>
      </c>
      <c r="S229" s="622">
        <f>SUM(S230:S234)</f>
        <v>0</v>
      </c>
      <c r="T229" s="622">
        <f t="shared" si="155"/>
        <v>0</v>
      </c>
      <c r="U229" s="624">
        <f t="shared" si="155"/>
        <v>150000</v>
      </c>
      <c r="V229" s="625">
        <f t="shared" si="155"/>
        <v>0</v>
      </c>
      <c r="W229" s="626">
        <f t="shared" si="155"/>
        <v>150000</v>
      </c>
      <c r="X229" s="625">
        <f t="shared" si="155"/>
        <v>150000</v>
      </c>
      <c r="Y229" s="625">
        <f>SUM(Y230:Y234)</f>
        <v>0</v>
      </c>
      <c r="Z229" s="625">
        <f t="shared" si="155"/>
        <v>0</v>
      </c>
      <c r="AA229" s="626">
        <f t="shared" si="155"/>
        <v>150000</v>
      </c>
      <c r="AB229" s="622">
        <f t="shared" si="155"/>
        <v>0</v>
      </c>
      <c r="AC229" s="622">
        <f t="shared" si="155"/>
        <v>0</v>
      </c>
      <c r="AD229" s="622">
        <f t="shared" si="155"/>
        <v>0</v>
      </c>
      <c r="AE229" s="622">
        <f t="shared" si="155"/>
        <v>100000</v>
      </c>
      <c r="AF229" s="622">
        <f t="shared" si="155"/>
        <v>0</v>
      </c>
      <c r="AG229" s="622">
        <f t="shared" si="155"/>
        <v>0</v>
      </c>
      <c r="AH229" s="622">
        <f t="shared" si="155"/>
        <v>0</v>
      </c>
      <c r="AI229" s="623">
        <f>SUM(AI230:AI234)</f>
        <v>1700000</v>
      </c>
      <c r="AK229" s="623">
        <f>SUM(AK230:AK234)</f>
        <v>4000000</v>
      </c>
      <c r="AM229" s="623">
        <f>SUM(AM230:AM234)</f>
        <v>10700000</v>
      </c>
    </row>
    <row r="230" spans="1:39" x14ac:dyDescent="0.25">
      <c r="A230" s="22" t="s">
        <v>743</v>
      </c>
      <c r="B230" s="23" t="s">
        <v>744</v>
      </c>
      <c r="C230" s="361">
        <v>0</v>
      </c>
      <c r="D230" s="362">
        <v>0</v>
      </c>
      <c r="E230" s="364">
        <v>0</v>
      </c>
      <c r="F230" s="364">
        <v>0</v>
      </c>
      <c r="G230" s="364">
        <v>0</v>
      </c>
      <c r="H230" s="364">
        <v>0</v>
      </c>
      <c r="I230" s="627">
        <v>0</v>
      </c>
      <c r="J230" s="21">
        <v>0</v>
      </c>
      <c r="K230" s="21">
        <v>0</v>
      </c>
      <c r="L230" s="21">
        <v>0</v>
      </c>
      <c r="M230" s="21">
        <v>0</v>
      </c>
      <c r="N230" s="616">
        <f>SUM(J230:M230)</f>
        <v>0</v>
      </c>
      <c r="O230" s="21"/>
      <c r="P230" s="21">
        <v>0</v>
      </c>
      <c r="Q230" s="21">
        <v>0</v>
      </c>
      <c r="R230" s="21">
        <v>0</v>
      </c>
      <c r="S230" s="21">
        <v>0</v>
      </c>
      <c r="T230" s="21">
        <v>0</v>
      </c>
      <c r="U230" s="634">
        <v>0</v>
      </c>
      <c r="V230" s="277">
        <v>0</v>
      </c>
      <c r="W230" s="635">
        <f>SUM(U230:V230)</f>
        <v>0</v>
      </c>
      <c r="X230" s="277">
        <v>0</v>
      </c>
      <c r="Y230" s="277">
        <v>0</v>
      </c>
      <c r="Z230" s="277">
        <v>0</v>
      </c>
      <c r="AA230" s="635">
        <f>SUM(X230:Z230)</f>
        <v>0</v>
      </c>
      <c r="AB230" s="21">
        <v>0</v>
      </c>
      <c r="AC230" s="21">
        <v>0</v>
      </c>
      <c r="AD230" s="21">
        <v>0</v>
      </c>
      <c r="AE230" s="21">
        <v>0</v>
      </c>
      <c r="AF230" s="21">
        <v>0</v>
      </c>
      <c r="AG230" s="21">
        <v>0</v>
      </c>
      <c r="AH230" s="21">
        <v>0</v>
      </c>
      <c r="AI230" s="616">
        <f>+P230+Q230+R230+S230+T230+W230+AA230+AB230+AC230+AD230+AE230+AF230+AG230+AH230</f>
        <v>0</v>
      </c>
      <c r="AK230" s="616">
        <f>+'DETALLE PROG. III'!D211</f>
        <v>0</v>
      </c>
      <c r="AM230" s="616">
        <f>+N230+AI230+AK230</f>
        <v>0</v>
      </c>
    </row>
    <row r="231" spans="1:39" x14ac:dyDescent="0.25">
      <c r="A231" s="22" t="s">
        <v>745</v>
      </c>
      <c r="B231" s="23" t="s">
        <v>746</v>
      </c>
      <c r="C231" s="361">
        <v>0</v>
      </c>
      <c r="D231" s="362">
        <v>0</v>
      </c>
      <c r="E231" s="364">
        <v>0</v>
      </c>
      <c r="F231" s="364">
        <v>0</v>
      </c>
      <c r="G231" s="364">
        <v>0</v>
      </c>
      <c r="H231" s="364">
        <v>0</v>
      </c>
      <c r="I231" s="627">
        <v>0</v>
      </c>
      <c r="J231" s="21">
        <v>0</v>
      </c>
      <c r="K231" s="21">
        <v>0</v>
      </c>
      <c r="L231" s="21">
        <v>0</v>
      </c>
      <c r="M231" s="21">
        <v>0</v>
      </c>
      <c r="N231" s="616">
        <f>SUM(J231:M231)</f>
        <v>0</v>
      </c>
      <c r="O231" s="21"/>
      <c r="P231" s="21">
        <v>0</v>
      </c>
      <c r="Q231" s="21">
        <v>0</v>
      </c>
      <c r="R231" s="21">
        <v>0</v>
      </c>
      <c r="S231" s="21">
        <v>0</v>
      </c>
      <c r="T231" s="21">
        <v>0</v>
      </c>
      <c r="U231" s="634">
        <v>0</v>
      </c>
      <c r="V231" s="277">
        <v>0</v>
      </c>
      <c r="W231" s="635">
        <f>SUM(U231:V231)</f>
        <v>0</v>
      </c>
      <c r="X231" s="277">
        <v>0</v>
      </c>
      <c r="Y231" s="277">
        <v>0</v>
      </c>
      <c r="Z231" s="277">
        <v>0</v>
      </c>
      <c r="AA231" s="635">
        <f>SUM(X231:Z231)</f>
        <v>0</v>
      </c>
      <c r="AB231" s="21">
        <v>0</v>
      </c>
      <c r="AC231" s="21">
        <v>0</v>
      </c>
      <c r="AD231" s="21">
        <v>0</v>
      </c>
      <c r="AE231" s="21">
        <v>0</v>
      </c>
      <c r="AF231" s="21">
        <v>0</v>
      </c>
      <c r="AG231" s="21">
        <v>0</v>
      </c>
      <c r="AH231" s="21">
        <v>0</v>
      </c>
      <c r="AI231" s="616">
        <f>+P231+Q231+R231+S231+T231+W231+AA231+AB231+AC231+AD231+AE231+AF231+AG231+AH231</f>
        <v>0</v>
      </c>
      <c r="AK231" s="616">
        <v>0</v>
      </c>
      <c r="AM231" s="616">
        <f>+N231+AI231+AK231</f>
        <v>0</v>
      </c>
    </row>
    <row r="232" spans="1:39" x14ac:dyDescent="0.25">
      <c r="A232" s="22" t="s">
        <v>747</v>
      </c>
      <c r="B232" s="23" t="s">
        <v>748</v>
      </c>
      <c r="C232" s="361">
        <v>0</v>
      </c>
      <c r="D232" s="362">
        <v>0</v>
      </c>
      <c r="E232" s="364">
        <v>0</v>
      </c>
      <c r="F232" s="364">
        <v>0</v>
      </c>
      <c r="G232" s="364">
        <v>0</v>
      </c>
      <c r="H232" s="364">
        <v>0</v>
      </c>
      <c r="I232" s="627">
        <v>0</v>
      </c>
      <c r="J232" s="21">
        <v>0</v>
      </c>
      <c r="K232" s="21">
        <v>0</v>
      </c>
      <c r="L232" s="21">
        <v>0</v>
      </c>
      <c r="M232" s="21">
        <v>0</v>
      </c>
      <c r="N232" s="616">
        <f>SUM(J232:M232)</f>
        <v>0</v>
      </c>
      <c r="O232" s="21"/>
      <c r="P232" s="21">
        <v>0</v>
      </c>
      <c r="Q232" s="21">
        <v>0</v>
      </c>
      <c r="R232" s="21">
        <v>0</v>
      </c>
      <c r="S232" s="21">
        <v>0</v>
      </c>
      <c r="T232" s="21">
        <v>0</v>
      </c>
      <c r="U232" s="634">
        <v>0</v>
      </c>
      <c r="V232" s="277">
        <v>0</v>
      </c>
      <c r="W232" s="635">
        <f>SUM(U232:V232)</f>
        <v>0</v>
      </c>
      <c r="X232" s="277">
        <v>0</v>
      </c>
      <c r="Y232" s="277">
        <v>0</v>
      </c>
      <c r="Z232" s="277">
        <v>0</v>
      </c>
      <c r="AA232" s="635">
        <f>SUM(X232:Z232)</f>
        <v>0</v>
      </c>
      <c r="AB232" s="21">
        <v>0</v>
      </c>
      <c r="AC232" s="21">
        <v>0</v>
      </c>
      <c r="AD232" s="21">
        <v>0</v>
      </c>
      <c r="AE232" s="21">
        <v>0</v>
      </c>
      <c r="AF232" s="21">
        <v>0</v>
      </c>
      <c r="AG232" s="21">
        <v>0</v>
      </c>
      <c r="AH232" s="21">
        <v>0</v>
      </c>
      <c r="AI232" s="616">
        <f>+P232+Q232+R232+S232+T232+W232+AA232+AB232+AC232+AD232+AE232+AF232+AG232+AH232</f>
        <v>0</v>
      </c>
      <c r="AK232" s="616">
        <v>0</v>
      </c>
      <c r="AM232" s="616">
        <f>+N232+AI232+AK232</f>
        <v>0</v>
      </c>
    </row>
    <row r="233" spans="1:39" x14ac:dyDescent="0.25">
      <c r="A233" s="22" t="s">
        <v>749</v>
      </c>
      <c r="B233" s="23" t="s">
        <v>750</v>
      </c>
      <c r="C233" s="361">
        <v>0</v>
      </c>
      <c r="D233" s="362">
        <v>0</v>
      </c>
      <c r="E233" s="364">
        <v>0</v>
      </c>
      <c r="F233" s="364">
        <v>0</v>
      </c>
      <c r="G233" s="364">
        <v>0</v>
      </c>
      <c r="H233" s="364">
        <v>0</v>
      </c>
      <c r="I233" s="627">
        <v>0</v>
      </c>
      <c r="J233" s="21">
        <v>0</v>
      </c>
      <c r="K233" s="21">
        <v>0</v>
      </c>
      <c r="L233" s="21">
        <v>0</v>
      </c>
      <c r="M233" s="21">
        <v>0</v>
      </c>
      <c r="N233" s="616">
        <f>SUM(J233:M233)</f>
        <v>0</v>
      </c>
      <c r="O233" s="21"/>
      <c r="P233" s="21">
        <v>0</v>
      </c>
      <c r="Q233" s="21">
        <v>0</v>
      </c>
      <c r="R233" s="21">
        <v>0</v>
      </c>
      <c r="S233" s="21">
        <v>0</v>
      </c>
      <c r="T233" s="21">
        <v>0</v>
      </c>
      <c r="U233" s="634">
        <v>0</v>
      </c>
      <c r="V233" s="277">
        <v>0</v>
      </c>
      <c r="W233" s="635">
        <f>SUM(U233:V233)</f>
        <v>0</v>
      </c>
      <c r="X233" s="277">
        <v>0</v>
      </c>
      <c r="Y233" s="277">
        <v>0</v>
      </c>
      <c r="Z233" s="277">
        <v>0</v>
      </c>
      <c r="AA233" s="635">
        <f>SUM(X233:Z233)</f>
        <v>0</v>
      </c>
      <c r="AB233" s="21">
        <v>0</v>
      </c>
      <c r="AC233" s="21">
        <v>0</v>
      </c>
      <c r="AD233" s="21">
        <v>0</v>
      </c>
      <c r="AE233" s="21">
        <v>0</v>
      </c>
      <c r="AF233" s="21">
        <v>0</v>
      </c>
      <c r="AG233" s="21">
        <v>0</v>
      </c>
      <c r="AH233" s="21">
        <v>0</v>
      </c>
      <c r="AI233" s="616">
        <f>+P233+Q233+R233+S233+T233+W233+AA233+AB233+AC233+AD233+AE233+AF233+AG233+AH233</f>
        <v>0</v>
      </c>
      <c r="AK233" s="616">
        <v>0</v>
      </c>
      <c r="AM233" s="616">
        <f>+N233+AI233+AK233</f>
        <v>0</v>
      </c>
    </row>
    <row r="234" spans="1:39" x14ac:dyDescent="0.25">
      <c r="A234" s="22" t="s">
        <v>751</v>
      </c>
      <c r="B234" s="23" t="s">
        <v>752</v>
      </c>
      <c r="C234" s="361">
        <v>0</v>
      </c>
      <c r="D234" s="362">
        <v>0</v>
      </c>
      <c r="E234" s="364">
        <v>0</v>
      </c>
      <c r="F234" s="364">
        <v>0</v>
      </c>
      <c r="G234" s="364">
        <v>0</v>
      </c>
      <c r="H234" s="364">
        <v>0</v>
      </c>
      <c r="I234" s="627">
        <v>0</v>
      </c>
      <c r="J234" s="21">
        <v>0</v>
      </c>
      <c r="K234" s="21">
        <v>0</v>
      </c>
      <c r="L234" s="21">
        <v>0</v>
      </c>
      <c r="M234" s="652">
        <v>5000000</v>
      </c>
      <c r="N234" s="616">
        <f>SUM(J234:M234)</f>
        <v>5000000</v>
      </c>
      <c r="O234" s="21"/>
      <c r="P234" s="350">
        <v>500000</v>
      </c>
      <c r="Q234" s="350">
        <v>800000</v>
      </c>
      <c r="R234" s="21">
        <v>0</v>
      </c>
      <c r="S234" s="21">
        <v>0</v>
      </c>
      <c r="T234" s="21">
        <v>0</v>
      </c>
      <c r="U234" s="654">
        <v>150000</v>
      </c>
      <c r="V234" s="277">
        <v>0</v>
      </c>
      <c r="W234" s="635">
        <f>SUM(U234:V234)</f>
        <v>150000</v>
      </c>
      <c r="X234" s="653">
        <v>150000</v>
      </c>
      <c r="Y234" s="277">
        <v>0</v>
      </c>
      <c r="Z234" s="277">
        <v>0</v>
      </c>
      <c r="AA234" s="635">
        <f>SUM(X234:Z234)</f>
        <v>150000</v>
      </c>
      <c r="AB234" s="21">
        <v>0</v>
      </c>
      <c r="AC234" s="21">
        <v>0</v>
      </c>
      <c r="AD234" s="21">
        <v>0</v>
      </c>
      <c r="AE234" s="652">
        <v>100000</v>
      </c>
      <c r="AF234" s="21">
        <v>0</v>
      </c>
      <c r="AG234" s="21">
        <v>0</v>
      </c>
      <c r="AH234" s="21">
        <v>0</v>
      </c>
      <c r="AI234" s="616">
        <f>+P234+Q234+R234+S234+T234+W234+AA234+AB234+AC234+AD234+AE234+AF234+AG234+AH234</f>
        <v>1700000</v>
      </c>
      <c r="AK234" s="616">
        <f>+'DETALLE PROG. III'!D212</f>
        <v>4000000</v>
      </c>
      <c r="AM234" s="616">
        <f>+N234+AI234+AK234</f>
        <v>10700000</v>
      </c>
    </row>
    <row r="235" spans="1:39" x14ac:dyDescent="0.25">
      <c r="A235" s="24" t="s">
        <v>753</v>
      </c>
      <c r="B235" s="25" t="s">
        <v>754</v>
      </c>
      <c r="C235" s="359">
        <f>SUM(C236:C239)</f>
        <v>0</v>
      </c>
      <c r="D235" s="360">
        <f t="shared" ref="D235:I235" si="156">SUM(D236:D239)</f>
        <v>0</v>
      </c>
      <c r="E235" s="360">
        <f t="shared" si="156"/>
        <v>0</v>
      </c>
      <c r="F235" s="360">
        <f t="shared" si="156"/>
        <v>0</v>
      </c>
      <c r="G235" s="360">
        <f t="shared" si="156"/>
        <v>0</v>
      </c>
      <c r="H235" s="360">
        <f t="shared" si="156"/>
        <v>0</v>
      </c>
      <c r="I235" s="390">
        <f t="shared" si="156"/>
        <v>0</v>
      </c>
      <c r="J235" s="622">
        <f>SUM(J236:J239)</f>
        <v>0</v>
      </c>
      <c r="K235" s="622">
        <f>SUM(K236:K238)</f>
        <v>0</v>
      </c>
      <c r="L235" s="622">
        <f>SUM(L236:L238)</f>
        <v>0</v>
      </c>
      <c r="M235" s="622">
        <f>SUM(M236:M238)</f>
        <v>0</v>
      </c>
      <c r="N235" s="623">
        <f>SUM(N236:N238)</f>
        <v>0</v>
      </c>
      <c r="O235" s="21"/>
      <c r="P235" s="622">
        <f t="shared" ref="P235:AI235" si="157">SUM(P236:P238)</f>
        <v>0</v>
      </c>
      <c r="Q235" s="622">
        <f t="shared" si="157"/>
        <v>0</v>
      </c>
      <c r="R235" s="622">
        <f t="shared" si="157"/>
        <v>0</v>
      </c>
      <c r="S235" s="622">
        <f>SUM(S236:S238)</f>
        <v>0</v>
      </c>
      <c r="T235" s="622">
        <f t="shared" si="157"/>
        <v>0</v>
      </c>
      <c r="U235" s="624">
        <f t="shared" si="157"/>
        <v>0</v>
      </c>
      <c r="V235" s="625">
        <f t="shared" si="157"/>
        <v>0</v>
      </c>
      <c r="W235" s="626">
        <f t="shared" si="157"/>
        <v>0</v>
      </c>
      <c r="X235" s="625">
        <f t="shared" si="157"/>
        <v>0</v>
      </c>
      <c r="Y235" s="625">
        <f>SUM(Y236:Y238)</f>
        <v>0</v>
      </c>
      <c r="Z235" s="625">
        <f t="shared" si="157"/>
        <v>0</v>
      </c>
      <c r="AA235" s="626">
        <f t="shared" si="157"/>
        <v>0</v>
      </c>
      <c r="AB235" s="622">
        <f t="shared" si="157"/>
        <v>0</v>
      </c>
      <c r="AC235" s="622">
        <f t="shared" si="157"/>
        <v>0</v>
      </c>
      <c r="AD235" s="622">
        <f t="shared" si="157"/>
        <v>0</v>
      </c>
      <c r="AE235" s="622">
        <f t="shared" si="157"/>
        <v>0</v>
      </c>
      <c r="AF235" s="622">
        <f t="shared" si="157"/>
        <v>0</v>
      </c>
      <c r="AG235" s="622">
        <f t="shared" si="157"/>
        <v>0</v>
      </c>
      <c r="AH235" s="622">
        <f t="shared" si="157"/>
        <v>0</v>
      </c>
      <c r="AI235" s="623">
        <f t="shared" si="157"/>
        <v>0</v>
      </c>
      <c r="AK235" s="623">
        <f>SUM(AK236:AK238)</f>
        <v>0</v>
      </c>
      <c r="AM235" s="623">
        <f>SUM(AM236:AM238)</f>
        <v>0</v>
      </c>
    </row>
    <row r="236" spans="1:39" x14ac:dyDescent="0.25">
      <c r="A236" s="22" t="s">
        <v>755</v>
      </c>
      <c r="B236" s="23" t="s">
        <v>756</v>
      </c>
      <c r="C236" s="361">
        <v>0</v>
      </c>
      <c r="D236" s="362">
        <v>0</v>
      </c>
      <c r="E236" s="364">
        <v>0</v>
      </c>
      <c r="F236" s="364">
        <v>0</v>
      </c>
      <c r="G236" s="364">
        <v>0</v>
      </c>
      <c r="H236" s="364">
        <v>0</v>
      </c>
      <c r="I236" s="627">
        <v>0</v>
      </c>
      <c r="J236" s="21">
        <v>0</v>
      </c>
      <c r="K236" s="21">
        <v>0</v>
      </c>
      <c r="L236" s="21">
        <v>0</v>
      </c>
      <c r="M236" s="21">
        <v>0</v>
      </c>
      <c r="N236" s="616">
        <f>SUM(J236:M236)</f>
        <v>0</v>
      </c>
      <c r="O236" s="21"/>
      <c r="P236" s="21">
        <v>0</v>
      </c>
      <c r="Q236" s="21">
        <v>0</v>
      </c>
      <c r="R236" s="21">
        <v>0</v>
      </c>
      <c r="S236" s="21">
        <v>0</v>
      </c>
      <c r="T236" s="21">
        <v>0</v>
      </c>
      <c r="U236" s="634">
        <v>0</v>
      </c>
      <c r="V236" s="277">
        <v>0</v>
      </c>
      <c r="W236" s="635">
        <f>SUM(U236:V236)</f>
        <v>0</v>
      </c>
      <c r="X236" s="277">
        <v>0</v>
      </c>
      <c r="Y236" s="277">
        <v>0</v>
      </c>
      <c r="Z236" s="277">
        <v>0</v>
      </c>
      <c r="AA236" s="635">
        <f>SUM(X236:Z236)</f>
        <v>0</v>
      </c>
      <c r="AB236" s="21">
        <v>0</v>
      </c>
      <c r="AC236" s="21">
        <v>0</v>
      </c>
      <c r="AD236" s="21">
        <v>0</v>
      </c>
      <c r="AE236" s="21">
        <v>0</v>
      </c>
      <c r="AF236" s="21">
        <v>0</v>
      </c>
      <c r="AG236" s="21">
        <v>0</v>
      </c>
      <c r="AH236" s="21">
        <v>0</v>
      </c>
      <c r="AI236" s="616">
        <f>+P236+Q236+R236+S236+T236+W236+AA236+AB236+AC236+AD236+AE236+AF236+AG236+AH236</f>
        <v>0</v>
      </c>
      <c r="AK236" s="616">
        <v>0</v>
      </c>
      <c r="AM236" s="616">
        <f>+N236+AI236+AK236</f>
        <v>0</v>
      </c>
    </row>
    <row r="237" spans="1:39" x14ac:dyDescent="0.25">
      <c r="A237" s="22" t="s">
        <v>757</v>
      </c>
      <c r="B237" s="23" t="s">
        <v>758</v>
      </c>
      <c r="C237" s="361">
        <v>0</v>
      </c>
      <c r="D237" s="362">
        <v>0</v>
      </c>
      <c r="E237" s="364">
        <v>0</v>
      </c>
      <c r="F237" s="364">
        <v>0</v>
      </c>
      <c r="G237" s="364">
        <v>0</v>
      </c>
      <c r="H237" s="364">
        <v>0</v>
      </c>
      <c r="I237" s="627">
        <v>0</v>
      </c>
      <c r="J237" s="21">
        <v>0</v>
      </c>
      <c r="K237" s="21">
        <v>0</v>
      </c>
      <c r="L237" s="21">
        <v>0</v>
      </c>
      <c r="M237" s="21">
        <v>0</v>
      </c>
      <c r="N237" s="616">
        <f>SUM(J237:M237)</f>
        <v>0</v>
      </c>
      <c r="O237" s="21"/>
      <c r="P237" s="21">
        <v>0</v>
      </c>
      <c r="Q237" s="21">
        <v>0</v>
      </c>
      <c r="R237" s="21">
        <v>0</v>
      </c>
      <c r="S237" s="21">
        <v>0</v>
      </c>
      <c r="T237" s="21">
        <v>0</v>
      </c>
      <c r="U237" s="634">
        <v>0</v>
      </c>
      <c r="V237" s="277">
        <v>0</v>
      </c>
      <c r="W237" s="635">
        <f>SUM(U237:V237)</f>
        <v>0</v>
      </c>
      <c r="X237" s="277">
        <v>0</v>
      </c>
      <c r="Y237" s="277">
        <v>0</v>
      </c>
      <c r="Z237" s="277">
        <v>0</v>
      </c>
      <c r="AA237" s="635">
        <f>SUM(X237:Z237)</f>
        <v>0</v>
      </c>
      <c r="AB237" s="21">
        <v>0</v>
      </c>
      <c r="AC237" s="21">
        <v>0</v>
      </c>
      <c r="AD237" s="21">
        <v>0</v>
      </c>
      <c r="AE237" s="21">
        <v>0</v>
      </c>
      <c r="AF237" s="21">
        <v>0</v>
      </c>
      <c r="AG237" s="21">
        <v>0</v>
      </c>
      <c r="AH237" s="21">
        <v>0</v>
      </c>
      <c r="AI237" s="616">
        <f>+P237+Q237+R237+S237+T237+W237+AA237+AB237+AC237+AD237+AE237+AF237+AG237+AH237</f>
        <v>0</v>
      </c>
      <c r="AK237" s="616">
        <v>0</v>
      </c>
      <c r="AM237" s="616">
        <f>+N237+AI237+AK237</f>
        <v>0</v>
      </c>
    </row>
    <row r="238" spans="1:39" x14ac:dyDescent="0.25">
      <c r="A238" s="22" t="s">
        <v>759</v>
      </c>
      <c r="B238" s="23" t="s">
        <v>760</v>
      </c>
      <c r="C238" s="361">
        <v>0</v>
      </c>
      <c r="D238" s="362">
        <v>0</v>
      </c>
      <c r="E238" s="364">
        <v>0</v>
      </c>
      <c r="F238" s="364">
        <v>0</v>
      </c>
      <c r="G238" s="364">
        <v>0</v>
      </c>
      <c r="H238" s="364">
        <v>0</v>
      </c>
      <c r="I238" s="627">
        <v>0</v>
      </c>
      <c r="J238" s="21">
        <v>0</v>
      </c>
      <c r="K238" s="21">
        <v>0</v>
      </c>
      <c r="L238" s="21">
        <v>0</v>
      </c>
      <c r="M238" s="21">
        <v>0</v>
      </c>
      <c r="N238" s="616">
        <f>SUM(J238:M238)</f>
        <v>0</v>
      </c>
      <c r="O238" s="21"/>
      <c r="P238" s="21">
        <v>0</v>
      </c>
      <c r="Q238" s="21">
        <v>0</v>
      </c>
      <c r="R238" s="21">
        <v>0</v>
      </c>
      <c r="S238" s="21">
        <v>0</v>
      </c>
      <c r="T238" s="21">
        <v>0</v>
      </c>
      <c r="U238" s="634">
        <v>0</v>
      </c>
      <c r="V238" s="277">
        <v>0</v>
      </c>
      <c r="W238" s="635">
        <f>SUM(U238:V238)</f>
        <v>0</v>
      </c>
      <c r="X238" s="277">
        <v>0</v>
      </c>
      <c r="Y238" s="277">
        <v>0</v>
      </c>
      <c r="Z238" s="277">
        <v>0</v>
      </c>
      <c r="AA238" s="635">
        <f>SUM(X238:Z238)</f>
        <v>0</v>
      </c>
      <c r="AB238" s="21">
        <v>0</v>
      </c>
      <c r="AC238" s="21">
        <v>0</v>
      </c>
      <c r="AD238" s="21">
        <v>0</v>
      </c>
      <c r="AE238" s="21">
        <v>0</v>
      </c>
      <c r="AF238" s="21">
        <v>0</v>
      </c>
      <c r="AG238" s="21">
        <v>0</v>
      </c>
      <c r="AH238" s="21">
        <v>0</v>
      </c>
      <c r="AI238" s="616">
        <f>+P238+Q238+R238+S238+T238+W238+AA238+AB238+AC238+AD238+AE238+AF238+AG238+AH238</f>
        <v>0</v>
      </c>
      <c r="AK238" s="616">
        <v>0</v>
      </c>
      <c r="AM238" s="616">
        <f>+N238+AI238+AK238</f>
        <v>0</v>
      </c>
    </row>
    <row r="239" spans="1:39" x14ac:dyDescent="0.25">
      <c r="A239" s="22" t="s">
        <v>761</v>
      </c>
      <c r="B239" s="23" t="s">
        <v>762</v>
      </c>
      <c r="C239" s="361">
        <v>0</v>
      </c>
      <c r="D239" s="362">
        <v>0</v>
      </c>
      <c r="E239" s="364">
        <v>0</v>
      </c>
      <c r="F239" s="364">
        <v>0</v>
      </c>
      <c r="G239" s="364">
        <v>0</v>
      </c>
      <c r="H239" s="364">
        <v>0</v>
      </c>
      <c r="I239" s="627">
        <v>0</v>
      </c>
      <c r="J239" s="21">
        <v>0</v>
      </c>
      <c r="K239" s="21">
        <v>0</v>
      </c>
      <c r="L239" s="21">
        <v>0</v>
      </c>
      <c r="M239" s="21">
        <v>0</v>
      </c>
      <c r="N239" s="616">
        <f>SUM(J239:M239)</f>
        <v>0</v>
      </c>
      <c r="O239" s="21"/>
      <c r="P239" s="21">
        <v>0</v>
      </c>
      <c r="Q239" s="21">
        <v>0</v>
      </c>
      <c r="R239" s="21">
        <v>0</v>
      </c>
      <c r="S239" s="21">
        <v>0</v>
      </c>
      <c r="T239" s="21">
        <v>0</v>
      </c>
      <c r="U239" s="634">
        <v>0</v>
      </c>
      <c r="V239" s="277">
        <v>0</v>
      </c>
      <c r="W239" s="635">
        <f>SUM(U239:V239)</f>
        <v>0</v>
      </c>
      <c r="X239" s="277">
        <v>0</v>
      </c>
      <c r="Y239" s="277">
        <v>0</v>
      </c>
      <c r="Z239" s="277">
        <v>0</v>
      </c>
      <c r="AA239" s="635">
        <f>SUM(X239:Z239)</f>
        <v>0</v>
      </c>
      <c r="AB239" s="21">
        <v>0</v>
      </c>
      <c r="AC239" s="21">
        <v>0</v>
      </c>
      <c r="AD239" s="21">
        <v>0</v>
      </c>
      <c r="AE239" s="21">
        <v>0</v>
      </c>
      <c r="AF239" s="21">
        <v>0</v>
      </c>
      <c r="AG239" s="21">
        <v>0</v>
      </c>
      <c r="AH239" s="21">
        <v>0</v>
      </c>
      <c r="AI239" s="616">
        <f>+P239+Q239+R239+S239+T239+W239+AA239+AB239+AC239+AD239+AE239+AF239+AG239+AH239</f>
        <v>0</v>
      </c>
      <c r="AK239" s="616">
        <v>0</v>
      </c>
      <c r="AM239" s="616">
        <f>+N239+AI239+AK239</f>
        <v>0</v>
      </c>
    </row>
    <row r="240" spans="1:39" x14ac:dyDescent="0.25">
      <c r="A240" s="24" t="s">
        <v>763</v>
      </c>
      <c r="B240" s="25" t="s">
        <v>764</v>
      </c>
      <c r="C240" s="359">
        <f t="shared" ref="C240:I240" si="158">SUM(C241)</f>
        <v>0</v>
      </c>
      <c r="D240" s="360">
        <f t="shared" si="158"/>
        <v>0</v>
      </c>
      <c r="E240" s="360">
        <f t="shared" si="158"/>
        <v>0</v>
      </c>
      <c r="F240" s="360">
        <f t="shared" si="158"/>
        <v>0</v>
      </c>
      <c r="G240" s="360">
        <f t="shared" si="158"/>
        <v>0</v>
      </c>
      <c r="H240" s="360">
        <f t="shared" si="158"/>
        <v>0</v>
      </c>
      <c r="I240" s="390">
        <f t="shared" si="158"/>
        <v>0</v>
      </c>
      <c r="J240" s="622">
        <f>SUM(J241)</f>
        <v>0</v>
      </c>
      <c r="K240" s="622">
        <f>SUM(K241)</f>
        <v>0</v>
      </c>
      <c r="L240" s="622">
        <f>SUM(L241)</f>
        <v>0</v>
      </c>
      <c r="M240" s="622">
        <f>SUM(M241)</f>
        <v>0</v>
      </c>
      <c r="N240" s="623">
        <f>SUM(N241)</f>
        <v>0</v>
      </c>
      <c r="O240" s="21"/>
      <c r="P240" s="622">
        <f t="shared" ref="P240:AI240" si="159">SUM(P241)</f>
        <v>0</v>
      </c>
      <c r="Q240" s="622">
        <f t="shared" si="159"/>
        <v>0</v>
      </c>
      <c r="R240" s="622">
        <f t="shared" si="159"/>
        <v>0</v>
      </c>
      <c r="S240" s="622">
        <f t="shared" si="159"/>
        <v>0</v>
      </c>
      <c r="T240" s="622">
        <f t="shared" si="159"/>
        <v>0</v>
      </c>
      <c r="U240" s="624">
        <f t="shared" si="159"/>
        <v>0</v>
      </c>
      <c r="V240" s="625">
        <f t="shared" si="159"/>
        <v>0</v>
      </c>
      <c r="W240" s="626">
        <f t="shared" si="159"/>
        <v>0</v>
      </c>
      <c r="X240" s="625">
        <f t="shared" si="159"/>
        <v>0</v>
      </c>
      <c r="Y240" s="625">
        <f t="shared" si="159"/>
        <v>0</v>
      </c>
      <c r="Z240" s="625">
        <f t="shared" si="159"/>
        <v>0</v>
      </c>
      <c r="AA240" s="626">
        <f t="shared" si="159"/>
        <v>0</v>
      </c>
      <c r="AB240" s="622">
        <f t="shared" si="159"/>
        <v>0</v>
      </c>
      <c r="AC240" s="622">
        <f t="shared" si="159"/>
        <v>0</v>
      </c>
      <c r="AD240" s="622">
        <f t="shared" si="159"/>
        <v>0</v>
      </c>
      <c r="AE240" s="622">
        <f t="shared" si="159"/>
        <v>0</v>
      </c>
      <c r="AF240" s="622">
        <f t="shared" si="159"/>
        <v>0</v>
      </c>
      <c r="AG240" s="622">
        <f t="shared" si="159"/>
        <v>0</v>
      </c>
      <c r="AH240" s="622">
        <f t="shared" si="159"/>
        <v>0</v>
      </c>
      <c r="AI240" s="623">
        <f t="shared" si="159"/>
        <v>0</v>
      </c>
      <c r="AK240" s="623">
        <f>SUM(AK241)</f>
        <v>0</v>
      </c>
      <c r="AM240" s="623">
        <f>SUM(AM241)</f>
        <v>0</v>
      </c>
    </row>
    <row r="241" spans="1:39" x14ac:dyDescent="0.25">
      <c r="A241" s="22" t="s">
        <v>765</v>
      </c>
      <c r="B241" s="23" t="s">
        <v>766</v>
      </c>
      <c r="C241" s="361">
        <v>0</v>
      </c>
      <c r="D241" s="362">
        <v>0</v>
      </c>
      <c r="E241" s="364">
        <v>0</v>
      </c>
      <c r="F241" s="364">
        <v>0</v>
      </c>
      <c r="G241" s="364">
        <v>0</v>
      </c>
      <c r="H241" s="364">
        <v>0</v>
      </c>
      <c r="I241" s="627">
        <v>0</v>
      </c>
      <c r="J241" s="21">
        <v>0</v>
      </c>
      <c r="K241" s="21">
        <v>0</v>
      </c>
      <c r="L241" s="21">
        <v>0</v>
      </c>
      <c r="M241" s="21">
        <v>0</v>
      </c>
      <c r="N241" s="616">
        <f>SUM(J241:M241)</f>
        <v>0</v>
      </c>
      <c r="O241" s="21"/>
      <c r="P241" s="21">
        <v>0</v>
      </c>
      <c r="Q241" s="21">
        <v>0</v>
      </c>
      <c r="R241" s="21">
        <v>0</v>
      </c>
      <c r="S241" s="21">
        <v>0</v>
      </c>
      <c r="T241" s="21">
        <v>0</v>
      </c>
      <c r="U241" s="634">
        <v>0</v>
      </c>
      <c r="V241" s="277">
        <v>0</v>
      </c>
      <c r="W241" s="635">
        <f>SUM(U241:V241)</f>
        <v>0</v>
      </c>
      <c r="X241" s="277">
        <v>0</v>
      </c>
      <c r="Y241" s="277">
        <v>0</v>
      </c>
      <c r="Z241" s="277">
        <v>0</v>
      </c>
      <c r="AA241" s="635">
        <f>SUM(X241:Z241)</f>
        <v>0</v>
      </c>
      <c r="AB241" s="21">
        <v>0</v>
      </c>
      <c r="AC241" s="21">
        <v>0</v>
      </c>
      <c r="AD241" s="21">
        <v>0</v>
      </c>
      <c r="AE241" s="21">
        <v>0</v>
      </c>
      <c r="AF241" s="21">
        <v>0</v>
      </c>
      <c r="AG241" s="21">
        <v>0</v>
      </c>
      <c r="AH241" s="21">
        <v>0</v>
      </c>
      <c r="AI241" s="616">
        <f>+P241+Q241+R241+S241+T241+W241+AA241+AB241+AC241+AD241+AE241+AF241+AG241+AH241</f>
        <v>0</v>
      </c>
      <c r="AK241" s="616">
        <v>0</v>
      </c>
      <c r="AM241" s="616">
        <f>+N241+AI241+AK241</f>
        <v>0</v>
      </c>
    </row>
    <row r="242" spans="1:39" x14ac:dyDescent="0.25">
      <c r="A242" s="24" t="s">
        <v>767</v>
      </c>
      <c r="B242" s="25" t="s">
        <v>768</v>
      </c>
      <c r="C242" s="359">
        <f>SUM(C243:C244)</f>
        <v>0</v>
      </c>
      <c r="D242" s="360">
        <f t="shared" ref="D242:I242" si="160">SUM(D243:D244)</f>
        <v>0</v>
      </c>
      <c r="E242" s="360">
        <f t="shared" si="160"/>
        <v>0</v>
      </c>
      <c r="F242" s="360">
        <f t="shared" si="160"/>
        <v>0</v>
      </c>
      <c r="G242" s="360">
        <f t="shared" si="160"/>
        <v>0</v>
      </c>
      <c r="H242" s="360">
        <f t="shared" si="160"/>
        <v>0</v>
      </c>
      <c r="I242" s="390">
        <f t="shared" si="160"/>
        <v>0</v>
      </c>
      <c r="J242" s="622">
        <f>SUM(J243:J244)</f>
        <v>0</v>
      </c>
      <c r="K242" s="622">
        <f>SUM(K243:K244)</f>
        <v>0</v>
      </c>
      <c r="L242" s="622">
        <f>SUM(L243:L244)</f>
        <v>0</v>
      </c>
      <c r="M242" s="622">
        <f>SUM(M243:M244)</f>
        <v>0</v>
      </c>
      <c r="N242" s="623">
        <f>SUM(N243:N244)</f>
        <v>0</v>
      </c>
      <c r="O242" s="21"/>
      <c r="P242" s="622">
        <f t="shared" ref="P242:AI242" si="161">SUM(P243:P244)</f>
        <v>0</v>
      </c>
      <c r="Q242" s="622">
        <f t="shared" si="161"/>
        <v>0</v>
      </c>
      <c r="R242" s="622">
        <f t="shared" si="161"/>
        <v>0</v>
      </c>
      <c r="S242" s="622">
        <f>SUM(S243:S244)</f>
        <v>0</v>
      </c>
      <c r="T242" s="622">
        <f t="shared" si="161"/>
        <v>0</v>
      </c>
      <c r="U242" s="624">
        <f t="shared" si="161"/>
        <v>0</v>
      </c>
      <c r="V242" s="625">
        <f t="shared" si="161"/>
        <v>0</v>
      </c>
      <c r="W242" s="626">
        <f t="shared" si="161"/>
        <v>0</v>
      </c>
      <c r="X242" s="625">
        <f t="shared" si="161"/>
        <v>0</v>
      </c>
      <c r="Y242" s="625">
        <f>SUM(Y243:Y244)</f>
        <v>0</v>
      </c>
      <c r="Z242" s="625">
        <f t="shared" si="161"/>
        <v>0</v>
      </c>
      <c r="AA242" s="626">
        <f t="shared" si="161"/>
        <v>0</v>
      </c>
      <c r="AB242" s="622">
        <f t="shared" si="161"/>
        <v>0</v>
      </c>
      <c r="AC242" s="622">
        <f t="shared" si="161"/>
        <v>0</v>
      </c>
      <c r="AD242" s="622">
        <f t="shared" si="161"/>
        <v>0</v>
      </c>
      <c r="AE242" s="622">
        <f t="shared" si="161"/>
        <v>0</v>
      </c>
      <c r="AF242" s="622">
        <f t="shared" si="161"/>
        <v>0</v>
      </c>
      <c r="AG242" s="622">
        <f t="shared" si="161"/>
        <v>0</v>
      </c>
      <c r="AH242" s="622">
        <f t="shared" si="161"/>
        <v>0</v>
      </c>
      <c r="AI242" s="623">
        <f t="shared" si="161"/>
        <v>0</v>
      </c>
      <c r="AK242" s="623">
        <f>SUM(AK243:AK244)</f>
        <v>0</v>
      </c>
      <c r="AM242" s="623">
        <f>SUM(AM243:AM244)</f>
        <v>0</v>
      </c>
    </row>
    <row r="243" spans="1:39" x14ac:dyDescent="0.25">
      <c r="A243" s="22" t="s">
        <v>769</v>
      </c>
      <c r="B243" s="23" t="s">
        <v>770</v>
      </c>
      <c r="C243" s="361">
        <v>0</v>
      </c>
      <c r="D243" s="362">
        <v>0</v>
      </c>
      <c r="E243" s="364">
        <v>0</v>
      </c>
      <c r="F243" s="364">
        <v>0</v>
      </c>
      <c r="G243" s="364">
        <v>0</v>
      </c>
      <c r="H243" s="364">
        <v>0</v>
      </c>
      <c r="I243" s="627">
        <v>0</v>
      </c>
      <c r="J243" s="21">
        <v>0</v>
      </c>
      <c r="K243" s="21">
        <v>0</v>
      </c>
      <c r="L243" s="21">
        <v>0</v>
      </c>
      <c r="M243" s="215">
        <v>0</v>
      </c>
      <c r="N243" s="616">
        <f>SUM(J243:M243)</f>
        <v>0</v>
      </c>
      <c r="O243" s="21"/>
      <c r="P243" s="21">
        <v>0</v>
      </c>
      <c r="Q243" s="21">
        <v>0</v>
      </c>
      <c r="R243" s="21">
        <v>0</v>
      </c>
      <c r="S243" s="21">
        <v>0</v>
      </c>
      <c r="T243" s="21">
        <v>0</v>
      </c>
      <c r="U243" s="634">
        <v>0</v>
      </c>
      <c r="V243" s="277">
        <v>0</v>
      </c>
      <c r="W243" s="635">
        <f>SUM(U243:V243)</f>
        <v>0</v>
      </c>
      <c r="X243" s="277">
        <v>0</v>
      </c>
      <c r="Y243" s="277">
        <v>0</v>
      </c>
      <c r="Z243" s="277">
        <v>0</v>
      </c>
      <c r="AA243" s="635">
        <f>SUM(X243:Z243)</f>
        <v>0</v>
      </c>
      <c r="AB243" s="21">
        <v>0</v>
      </c>
      <c r="AC243" s="21">
        <v>0</v>
      </c>
      <c r="AD243" s="21">
        <v>0</v>
      </c>
      <c r="AE243" s="21">
        <v>0</v>
      </c>
      <c r="AF243" s="21">
        <v>0</v>
      </c>
      <c r="AG243" s="21">
        <v>0</v>
      </c>
      <c r="AH243" s="21">
        <v>0</v>
      </c>
      <c r="AI243" s="616">
        <f>+P243+Q243+R243+S243+T243+W243+AA243+AB243+AC243+AD243+AE243+AF243+AG243+AH243</f>
        <v>0</v>
      </c>
      <c r="AK243" s="616">
        <v>0</v>
      </c>
      <c r="AM243" s="616">
        <f>+N243+AI243+AK243</f>
        <v>0</v>
      </c>
    </row>
    <row r="244" spans="1:39" x14ac:dyDescent="0.25">
      <c r="A244" s="22" t="s">
        <v>771</v>
      </c>
      <c r="B244" s="23" t="s">
        <v>772</v>
      </c>
      <c r="C244" s="361">
        <v>0</v>
      </c>
      <c r="D244" s="362">
        <v>0</v>
      </c>
      <c r="E244" s="364">
        <v>0</v>
      </c>
      <c r="F244" s="364">
        <v>0</v>
      </c>
      <c r="G244" s="364">
        <v>0</v>
      </c>
      <c r="H244" s="364">
        <v>0</v>
      </c>
      <c r="I244" s="627">
        <v>0</v>
      </c>
      <c r="J244" s="21">
        <v>0</v>
      </c>
      <c r="K244" s="21">
        <v>0</v>
      </c>
      <c r="L244" s="21">
        <v>0</v>
      </c>
      <c r="M244" s="21">
        <v>0</v>
      </c>
      <c r="N244" s="616">
        <f>SUM(J244:M244)</f>
        <v>0</v>
      </c>
      <c r="O244" s="21"/>
      <c r="P244" s="21">
        <v>0</v>
      </c>
      <c r="Q244" s="21">
        <v>0</v>
      </c>
      <c r="R244" s="21">
        <v>0</v>
      </c>
      <c r="S244" s="21">
        <v>0</v>
      </c>
      <c r="T244" s="21">
        <v>0</v>
      </c>
      <c r="U244" s="634">
        <v>0</v>
      </c>
      <c r="V244" s="277">
        <v>0</v>
      </c>
      <c r="W244" s="635">
        <f>SUM(U244:V244)</f>
        <v>0</v>
      </c>
      <c r="X244" s="277">
        <v>0</v>
      </c>
      <c r="Y244" s="277">
        <v>0</v>
      </c>
      <c r="Z244" s="277">
        <v>0</v>
      </c>
      <c r="AA244" s="635">
        <f>SUM(X244:Z244)</f>
        <v>0</v>
      </c>
      <c r="AB244" s="21">
        <v>0</v>
      </c>
      <c r="AC244" s="21">
        <v>0</v>
      </c>
      <c r="AD244" s="21">
        <v>0</v>
      </c>
      <c r="AE244" s="21">
        <v>0</v>
      </c>
      <c r="AF244" s="21">
        <v>0</v>
      </c>
      <c r="AG244" s="21">
        <v>0</v>
      </c>
      <c r="AH244" s="21">
        <v>0</v>
      </c>
      <c r="AI244" s="616">
        <f>+P244+Q244+R244+S244+T244+W244+AA244+AB244+AC244+AD244+AE244+AF244+AG244+AH244</f>
        <v>0</v>
      </c>
      <c r="AK244" s="616">
        <v>0</v>
      </c>
      <c r="AM244" s="616">
        <f>+N244+AI244+AK244</f>
        <v>0</v>
      </c>
    </row>
    <row r="245" spans="1:39" x14ac:dyDescent="0.25">
      <c r="A245" s="22"/>
      <c r="B245" s="23"/>
      <c r="C245" s="361"/>
      <c r="D245" s="362"/>
      <c r="E245" s="364"/>
      <c r="F245" s="364"/>
      <c r="G245" s="364"/>
      <c r="H245" s="364"/>
      <c r="I245" s="627"/>
      <c r="N245" s="616"/>
      <c r="O245" s="21"/>
      <c r="U245" s="634"/>
      <c r="W245" s="635"/>
      <c r="AA245" s="635"/>
      <c r="AI245" s="616"/>
      <c r="AK245" s="616"/>
      <c r="AM245" s="616"/>
    </row>
    <row r="246" spans="1:39" x14ac:dyDescent="0.25">
      <c r="A246" s="24" t="s">
        <v>773</v>
      </c>
      <c r="B246" s="25" t="s">
        <v>774</v>
      </c>
      <c r="C246" s="359">
        <f t="shared" ref="C246:N246" si="162">SUM(C247:C248)</f>
        <v>0</v>
      </c>
      <c r="D246" s="360">
        <f t="shared" si="162"/>
        <v>0</v>
      </c>
      <c r="E246" s="360">
        <f t="shared" si="162"/>
        <v>0</v>
      </c>
      <c r="F246" s="360">
        <f t="shared" si="162"/>
        <v>0</v>
      </c>
      <c r="G246" s="360">
        <f t="shared" si="162"/>
        <v>0</v>
      </c>
      <c r="H246" s="360">
        <f t="shared" si="162"/>
        <v>0</v>
      </c>
      <c r="I246" s="390">
        <f t="shared" si="162"/>
        <v>0</v>
      </c>
      <c r="J246" s="622">
        <f t="shared" si="162"/>
        <v>0</v>
      </c>
      <c r="K246" s="622">
        <f t="shared" si="162"/>
        <v>0</v>
      </c>
      <c r="L246" s="622">
        <f t="shared" si="162"/>
        <v>0</v>
      </c>
      <c r="M246" s="622">
        <f t="shared" si="162"/>
        <v>0</v>
      </c>
      <c r="N246" s="623">
        <f t="shared" si="162"/>
        <v>0</v>
      </c>
      <c r="O246" s="21"/>
      <c r="P246" s="622">
        <f t="shared" ref="P246:AI246" si="163">SUM(P247:P248)</f>
        <v>0</v>
      </c>
      <c r="Q246" s="622">
        <f t="shared" si="163"/>
        <v>0</v>
      </c>
      <c r="R246" s="622">
        <f t="shared" si="163"/>
        <v>0</v>
      </c>
      <c r="S246" s="622">
        <f>SUM(S247:S248)</f>
        <v>0</v>
      </c>
      <c r="T246" s="622">
        <f t="shared" si="163"/>
        <v>0</v>
      </c>
      <c r="U246" s="624">
        <f t="shared" si="163"/>
        <v>0</v>
      </c>
      <c r="V246" s="625">
        <f t="shared" si="163"/>
        <v>0</v>
      </c>
      <c r="W246" s="626">
        <f t="shared" si="163"/>
        <v>0</v>
      </c>
      <c r="X246" s="625">
        <f t="shared" si="163"/>
        <v>0</v>
      </c>
      <c r="Y246" s="625">
        <f>SUM(Y247:Y248)</f>
        <v>0</v>
      </c>
      <c r="Z246" s="625">
        <f t="shared" si="163"/>
        <v>0</v>
      </c>
      <c r="AA246" s="626">
        <f t="shared" si="163"/>
        <v>0</v>
      </c>
      <c r="AB246" s="622">
        <f t="shared" si="163"/>
        <v>0</v>
      </c>
      <c r="AC246" s="622">
        <f t="shared" si="163"/>
        <v>0</v>
      </c>
      <c r="AD246" s="622">
        <f t="shared" si="163"/>
        <v>0</v>
      </c>
      <c r="AE246" s="622">
        <f t="shared" si="163"/>
        <v>0</v>
      </c>
      <c r="AF246" s="622">
        <f t="shared" si="163"/>
        <v>0</v>
      </c>
      <c r="AG246" s="622">
        <f t="shared" si="163"/>
        <v>0</v>
      </c>
      <c r="AH246" s="622">
        <f t="shared" si="163"/>
        <v>0</v>
      </c>
      <c r="AI246" s="623">
        <f t="shared" si="163"/>
        <v>0</v>
      </c>
      <c r="AK246" s="623">
        <f>SUM(AK247:AK248)</f>
        <v>0</v>
      </c>
      <c r="AM246" s="623">
        <f>SUM(AM247:AM248)</f>
        <v>0</v>
      </c>
    </row>
    <row r="247" spans="1:39" x14ac:dyDescent="0.25">
      <c r="A247" s="22" t="s">
        <v>775</v>
      </c>
      <c r="B247" s="23" t="s">
        <v>776</v>
      </c>
      <c r="C247" s="361">
        <v>0</v>
      </c>
      <c r="D247" s="362">
        <v>0</v>
      </c>
      <c r="E247" s="364">
        <v>0</v>
      </c>
      <c r="F247" s="364">
        <v>0</v>
      </c>
      <c r="G247" s="364">
        <v>0</v>
      </c>
      <c r="H247" s="364">
        <v>0</v>
      </c>
      <c r="I247" s="627">
        <v>0</v>
      </c>
      <c r="J247" s="215">
        <f>SUM(C241:I241)</f>
        <v>0</v>
      </c>
      <c r="K247" s="21">
        <v>0</v>
      </c>
      <c r="L247" s="21">
        <v>0</v>
      </c>
      <c r="M247" s="21">
        <v>0</v>
      </c>
      <c r="N247" s="616">
        <f>SUM(J247:M247)</f>
        <v>0</v>
      </c>
      <c r="O247" s="21"/>
      <c r="P247" s="21">
        <v>0</v>
      </c>
      <c r="Q247" s="21">
        <v>0</v>
      </c>
      <c r="R247" s="21">
        <v>0</v>
      </c>
      <c r="S247" s="21">
        <v>0</v>
      </c>
      <c r="T247" s="21">
        <v>0</v>
      </c>
      <c r="U247" s="634">
        <v>0</v>
      </c>
      <c r="V247" s="277">
        <v>0</v>
      </c>
      <c r="W247" s="635">
        <f>SUM(U247:V247)</f>
        <v>0</v>
      </c>
      <c r="X247" s="277">
        <v>0</v>
      </c>
      <c r="Y247" s="277">
        <v>0</v>
      </c>
      <c r="Z247" s="277">
        <v>0</v>
      </c>
      <c r="AA247" s="635">
        <f>SUM(X247:Z247)</f>
        <v>0</v>
      </c>
      <c r="AB247" s="21">
        <v>0</v>
      </c>
      <c r="AC247" s="21">
        <v>0</v>
      </c>
      <c r="AD247" s="21">
        <v>0</v>
      </c>
      <c r="AE247" s="21">
        <v>0</v>
      </c>
      <c r="AF247" s="21">
        <v>0</v>
      </c>
      <c r="AG247" s="21">
        <v>0</v>
      </c>
      <c r="AH247" s="21">
        <v>0</v>
      </c>
      <c r="AI247" s="616">
        <f>+P247+Q247+R247+S247+T247+W247+AA247+AB247+AC247+AD247+AE247+AF247+AG247+AH247</f>
        <v>0</v>
      </c>
      <c r="AK247" s="616">
        <v>0</v>
      </c>
      <c r="AM247" s="616">
        <f>+N247+AI247+AK247</f>
        <v>0</v>
      </c>
    </row>
    <row r="248" spans="1:39" x14ac:dyDescent="0.25">
      <c r="A248" s="22" t="s">
        <v>777</v>
      </c>
      <c r="B248" s="23" t="s">
        <v>778</v>
      </c>
      <c r="C248" s="361">
        <v>0</v>
      </c>
      <c r="D248" s="362">
        <v>0</v>
      </c>
      <c r="E248" s="364">
        <v>0</v>
      </c>
      <c r="F248" s="364">
        <v>0</v>
      </c>
      <c r="G248" s="364">
        <v>0</v>
      </c>
      <c r="H248" s="364">
        <v>0</v>
      </c>
      <c r="I248" s="627">
        <v>0</v>
      </c>
      <c r="J248" s="215">
        <f>SUM(C242:I242)</f>
        <v>0</v>
      </c>
      <c r="K248" s="21">
        <v>0</v>
      </c>
      <c r="L248" s="21">
        <v>0</v>
      </c>
      <c r="M248" s="21">
        <v>0</v>
      </c>
      <c r="N248" s="616">
        <f>SUM(J248:M248)</f>
        <v>0</v>
      </c>
      <c r="O248" s="21"/>
      <c r="P248" s="21">
        <v>0</v>
      </c>
      <c r="Q248" s="21">
        <v>0</v>
      </c>
      <c r="R248" s="21">
        <v>0</v>
      </c>
      <c r="S248" s="21">
        <v>0</v>
      </c>
      <c r="T248" s="21">
        <v>0</v>
      </c>
      <c r="U248" s="634">
        <v>0</v>
      </c>
      <c r="V248" s="277">
        <v>0</v>
      </c>
      <c r="W248" s="635">
        <f>SUM(U248:V248)</f>
        <v>0</v>
      </c>
      <c r="X248" s="277">
        <v>0</v>
      </c>
      <c r="Y248" s="277">
        <v>0</v>
      </c>
      <c r="Z248" s="277">
        <v>0</v>
      </c>
      <c r="AA248" s="635">
        <f>SUM(X248:Z248)</f>
        <v>0</v>
      </c>
      <c r="AB248" s="21">
        <v>0</v>
      </c>
      <c r="AC248" s="21">
        <v>0</v>
      </c>
      <c r="AD248" s="21">
        <v>0</v>
      </c>
      <c r="AE248" s="21">
        <v>0</v>
      </c>
      <c r="AF248" s="21">
        <v>0</v>
      </c>
      <c r="AG248" s="21">
        <v>0</v>
      </c>
      <c r="AH248" s="21">
        <v>0</v>
      </c>
      <c r="AI248" s="616">
        <f>+P248+Q248+R248+S248+T248+W248+AA248+AB248+AC248+AD248+AE248+AF248+AG248+AH248</f>
        <v>0</v>
      </c>
      <c r="AK248" s="616">
        <v>0</v>
      </c>
      <c r="AM248" s="616">
        <f>+N248+AI248+AK248</f>
        <v>0</v>
      </c>
    </row>
    <row r="249" spans="1:39" x14ac:dyDescent="0.25">
      <c r="A249" s="22"/>
      <c r="B249" s="23"/>
      <c r="C249" s="361"/>
      <c r="D249" s="362"/>
      <c r="E249" s="364"/>
      <c r="F249" s="364"/>
      <c r="G249" s="364"/>
      <c r="H249" s="364"/>
      <c r="I249" s="627"/>
      <c r="N249" s="616"/>
      <c r="O249" s="21"/>
      <c r="U249" s="634"/>
      <c r="W249" s="635"/>
      <c r="AA249" s="635"/>
      <c r="AI249" s="616"/>
      <c r="AK249" s="616"/>
      <c r="AM249" s="616"/>
    </row>
    <row r="250" spans="1:39" x14ac:dyDescent="0.25">
      <c r="A250" s="24">
        <v>5</v>
      </c>
      <c r="B250" s="25" t="s">
        <v>177</v>
      </c>
      <c r="C250" s="624">
        <f t="shared" ref="C250:L250" si="164">+C264+C274+C277+C282+C252</f>
        <v>0</v>
      </c>
      <c r="D250" s="625">
        <f t="shared" si="164"/>
        <v>3700000</v>
      </c>
      <c r="E250" s="625">
        <f t="shared" si="164"/>
        <v>2455000</v>
      </c>
      <c r="F250" s="625">
        <f t="shared" si="164"/>
        <v>1575000</v>
      </c>
      <c r="G250" s="625">
        <f t="shared" si="164"/>
        <v>10200000</v>
      </c>
      <c r="H250" s="625">
        <f t="shared" si="164"/>
        <v>830000</v>
      </c>
      <c r="I250" s="639">
        <f t="shared" si="164"/>
        <v>1600000</v>
      </c>
      <c r="J250" s="622">
        <f t="shared" si="164"/>
        <v>0</v>
      </c>
      <c r="K250" s="622">
        <f t="shared" si="164"/>
        <v>1800000</v>
      </c>
      <c r="L250" s="622">
        <f t="shared" si="164"/>
        <v>13860000</v>
      </c>
      <c r="M250" s="622">
        <f>+M264+M274+M277+M282+M252</f>
        <v>0</v>
      </c>
      <c r="N250" s="623">
        <f>+N264+N274+N277+N282+N252</f>
        <v>15660000</v>
      </c>
      <c r="O250" s="21"/>
      <c r="P250" s="622">
        <f t="shared" ref="P250:AI250" si="165">+P264+P274+P277+P282+P252</f>
        <v>1000000</v>
      </c>
      <c r="Q250" s="622">
        <f t="shared" si="165"/>
        <v>800000</v>
      </c>
      <c r="R250" s="622">
        <f t="shared" si="165"/>
        <v>0</v>
      </c>
      <c r="S250" s="622">
        <f>+S264+S274+S277+S282+S252</f>
        <v>500000</v>
      </c>
      <c r="T250" s="622">
        <f t="shared" si="165"/>
        <v>0</v>
      </c>
      <c r="U250" s="624">
        <f t="shared" si="165"/>
        <v>870000</v>
      </c>
      <c r="V250" s="625">
        <f t="shared" si="165"/>
        <v>0</v>
      </c>
      <c r="W250" s="626">
        <f t="shared" si="165"/>
        <v>870000</v>
      </c>
      <c r="X250" s="625">
        <f t="shared" si="165"/>
        <v>0</v>
      </c>
      <c r="Y250" s="625">
        <f t="shared" si="165"/>
        <v>600000</v>
      </c>
      <c r="Z250" s="625">
        <f t="shared" si="165"/>
        <v>0</v>
      </c>
      <c r="AA250" s="626">
        <f t="shared" si="165"/>
        <v>600000</v>
      </c>
      <c r="AB250" s="622">
        <f t="shared" si="165"/>
        <v>0</v>
      </c>
      <c r="AC250" s="622">
        <f t="shared" si="165"/>
        <v>0</v>
      </c>
      <c r="AD250" s="622">
        <f t="shared" si="165"/>
        <v>0</v>
      </c>
      <c r="AE250" s="622">
        <f t="shared" si="165"/>
        <v>0</v>
      </c>
      <c r="AF250" s="622">
        <f t="shared" si="165"/>
        <v>0</v>
      </c>
      <c r="AG250" s="622">
        <f t="shared" si="165"/>
        <v>0</v>
      </c>
      <c r="AH250" s="622">
        <f t="shared" si="165"/>
        <v>0</v>
      </c>
      <c r="AI250" s="623">
        <f t="shared" si="165"/>
        <v>3770000</v>
      </c>
      <c r="AK250" s="623">
        <f>+AK264+AK274+AK277+AK282+AK252</f>
        <v>1167379455.9000001</v>
      </c>
      <c r="AM250" s="623">
        <f>+AM264+AM274+AM277+AM282+AM252</f>
        <v>1186809455.9000001</v>
      </c>
    </row>
    <row r="251" spans="1:39" x14ac:dyDescent="0.25">
      <c r="A251" s="22"/>
      <c r="B251" s="23"/>
      <c r="C251" s="361"/>
      <c r="D251" s="362"/>
      <c r="E251" s="364"/>
      <c r="F251" s="364"/>
      <c r="G251" s="364"/>
      <c r="H251" s="364"/>
      <c r="I251" s="627"/>
      <c r="J251" s="21"/>
      <c r="N251" s="616"/>
      <c r="O251" s="21"/>
      <c r="U251" s="634"/>
      <c r="W251" s="635"/>
      <c r="AA251" s="635"/>
      <c r="AI251" s="616"/>
      <c r="AK251" s="616"/>
      <c r="AM251" s="616"/>
    </row>
    <row r="252" spans="1:39" x14ac:dyDescent="0.25">
      <c r="A252" s="24" t="s">
        <v>779</v>
      </c>
      <c r="B252" s="25" t="s">
        <v>780</v>
      </c>
      <c r="C252" s="359">
        <f t="shared" ref="C252:I252" si="166">SUM(C254:C261)</f>
        <v>0</v>
      </c>
      <c r="D252" s="360">
        <f t="shared" si="166"/>
        <v>0</v>
      </c>
      <c r="E252" s="360">
        <f t="shared" si="166"/>
        <v>0</v>
      </c>
      <c r="F252" s="360">
        <f t="shared" si="166"/>
        <v>0</v>
      </c>
      <c r="G252" s="360">
        <f t="shared" si="166"/>
        <v>0</v>
      </c>
      <c r="H252" s="360">
        <f t="shared" si="166"/>
        <v>0</v>
      </c>
      <c r="I252" s="390">
        <f t="shared" si="166"/>
        <v>0</v>
      </c>
      <c r="J252" s="622">
        <f>SUM(J254:J261)</f>
        <v>0</v>
      </c>
      <c r="K252" s="622">
        <f>SUM(K254:K261)</f>
        <v>0</v>
      </c>
      <c r="L252" s="622">
        <f>SUM(L254:L261)</f>
        <v>0</v>
      </c>
      <c r="M252" s="622">
        <f>SUM(M254:M261)</f>
        <v>0</v>
      </c>
      <c r="N252" s="623">
        <f>SUM(N254:N261)</f>
        <v>0</v>
      </c>
      <c r="O252" s="21"/>
      <c r="P252" s="622">
        <f t="shared" ref="P252:AH252" si="167">SUM(P254:P261)</f>
        <v>0</v>
      </c>
      <c r="Q252" s="622">
        <f t="shared" si="167"/>
        <v>0</v>
      </c>
      <c r="R252" s="622">
        <f t="shared" si="167"/>
        <v>0</v>
      </c>
      <c r="S252" s="622">
        <f>SUM(S254:S261)</f>
        <v>0</v>
      </c>
      <c r="T252" s="622">
        <f t="shared" si="167"/>
        <v>0</v>
      </c>
      <c r="U252" s="624">
        <f>SUM(U254:U261)</f>
        <v>0</v>
      </c>
      <c r="V252" s="625">
        <f>SUM(V254:V261)</f>
        <v>0</v>
      </c>
      <c r="W252" s="626">
        <f t="shared" si="167"/>
        <v>0</v>
      </c>
      <c r="X252" s="625">
        <f>SUM(X254:X261)</f>
        <v>0</v>
      </c>
      <c r="Y252" s="625">
        <f>SUM(Y254:Y261)</f>
        <v>0</v>
      </c>
      <c r="Z252" s="625">
        <f>SUM(Z254:Z261)</f>
        <v>0</v>
      </c>
      <c r="AA252" s="626">
        <f t="shared" si="167"/>
        <v>0</v>
      </c>
      <c r="AB252" s="622">
        <f t="shared" si="167"/>
        <v>0</v>
      </c>
      <c r="AC252" s="622">
        <f t="shared" si="167"/>
        <v>0</v>
      </c>
      <c r="AD252" s="622">
        <f t="shared" si="167"/>
        <v>0</v>
      </c>
      <c r="AE252" s="622">
        <f t="shared" si="167"/>
        <v>0</v>
      </c>
      <c r="AF252" s="622">
        <f>SUM(AF254:AF261)</f>
        <v>0</v>
      </c>
      <c r="AG252" s="622">
        <f t="shared" si="167"/>
        <v>0</v>
      </c>
      <c r="AH252" s="622">
        <f t="shared" si="167"/>
        <v>0</v>
      </c>
      <c r="AI252" s="623">
        <f>SUM(AI254:AI261)</f>
        <v>0</v>
      </c>
      <c r="AK252" s="623">
        <f>SUM(AK254:AK261)</f>
        <v>904840141.25999999</v>
      </c>
      <c r="AM252" s="623">
        <f>SUM(AM254:AM261)</f>
        <v>904840141.25999999</v>
      </c>
    </row>
    <row r="253" spans="1:39" x14ac:dyDescent="0.25">
      <c r="A253" s="24"/>
      <c r="B253" s="25"/>
      <c r="C253" s="361"/>
      <c r="D253" s="362"/>
      <c r="E253" s="364"/>
      <c r="F253" s="364"/>
      <c r="G253" s="364"/>
      <c r="H253" s="364"/>
      <c r="I253" s="627"/>
      <c r="J253" s="21"/>
      <c r="N253" s="616"/>
      <c r="O253" s="21"/>
      <c r="U253" s="634"/>
      <c r="W253" s="635"/>
      <c r="AA253" s="635"/>
      <c r="AI253" s="616"/>
      <c r="AK253" s="616"/>
      <c r="AM253" s="616"/>
    </row>
    <row r="254" spans="1:39" x14ac:dyDescent="0.25">
      <c r="A254" s="22" t="s">
        <v>781</v>
      </c>
      <c r="B254" s="23" t="s">
        <v>782</v>
      </c>
      <c r="C254" s="361">
        <v>0</v>
      </c>
      <c r="D254" s="362">
        <v>0</v>
      </c>
      <c r="E254" s="364">
        <v>0</v>
      </c>
      <c r="F254" s="364">
        <v>0</v>
      </c>
      <c r="G254" s="364">
        <v>0</v>
      </c>
      <c r="H254" s="364">
        <v>0</v>
      </c>
      <c r="I254" s="627">
        <v>0</v>
      </c>
      <c r="J254" s="21">
        <v>0</v>
      </c>
      <c r="K254" s="21">
        <v>0</v>
      </c>
      <c r="L254" s="21">
        <v>0</v>
      </c>
      <c r="M254" s="21">
        <v>0</v>
      </c>
      <c r="N254" s="616">
        <f t="shared" ref="N254:N261" si="168">SUM(J254:M254)</f>
        <v>0</v>
      </c>
      <c r="O254" s="21"/>
      <c r="P254" s="21">
        <v>0</v>
      </c>
      <c r="Q254" s="21">
        <v>0</v>
      </c>
      <c r="R254" s="21">
        <v>0</v>
      </c>
      <c r="S254" s="21">
        <v>0</v>
      </c>
      <c r="T254" s="21">
        <v>0</v>
      </c>
      <c r="U254" s="634">
        <v>0</v>
      </c>
      <c r="V254" s="277">
        <v>0</v>
      </c>
      <c r="W254" s="635">
        <f t="shared" ref="W254:W261" si="169">SUM(U254:V254)</f>
        <v>0</v>
      </c>
      <c r="X254" s="277">
        <v>0</v>
      </c>
      <c r="Y254" s="277">
        <v>0</v>
      </c>
      <c r="Z254" s="277">
        <v>0</v>
      </c>
      <c r="AA254" s="635">
        <f t="shared" ref="AA254:AA261" si="170">SUM(X254:Z254)</f>
        <v>0</v>
      </c>
      <c r="AB254" s="21">
        <v>0</v>
      </c>
      <c r="AC254" s="21">
        <v>0</v>
      </c>
      <c r="AD254" s="21">
        <v>0</v>
      </c>
      <c r="AE254" s="21">
        <v>0</v>
      </c>
      <c r="AF254" s="21">
        <v>0</v>
      </c>
      <c r="AG254" s="21">
        <v>0</v>
      </c>
      <c r="AH254" s="21">
        <v>0</v>
      </c>
      <c r="AI254" s="616">
        <f t="shared" ref="AI254:AI261" si="171">+P254+Q254+R254+S254+T254+W254+AA254+AB254+AC254+AD254+AE254+AF254+AG254+AH254</f>
        <v>0</v>
      </c>
      <c r="AK254" s="616">
        <f>+'DETALLE PROG. III'!D38+'DETALLE PROG. III'!D44+'DETALLE PROG. III'!D51+'DETALLE PROG. III'!D56+'DETALLE PROG. III'!D61+'DETALLE PROG. III'!D67+'DETALLE PROG. III'!D74+'DETALLE PROG. III'!D81+'DETALLE PROG. III'!D87+'DETALLE PROG. III'!D93+'DETALLE PROG. III'!D99</f>
        <v>139300000</v>
      </c>
      <c r="AM254" s="616">
        <f t="shared" ref="AM254:AM261" si="172">+N254+AI254+AK254</f>
        <v>139300000</v>
      </c>
    </row>
    <row r="255" spans="1:39" x14ac:dyDescent="0.25">
      <c r="A255" s="22" t="s">
        <v>783</v>
      </c>
      <c r="B255" s="23" t="s">
        <v>784</v>
      </c>
      <c r="C255" s="361">
        <v>0</v>
      </c>
      <c r="D255" s="362">
        <v>0</v>
      </c>
      <c r="E255" s="364">
        <v>0</v>
      </c>
      <c r="F255" s="364">
        <v>0</v>
      </c>
      <c r="G255" s="364">
        <v>0</v>
      </c>
      <c r="H255" s="364">
        <v>0</v>
      </c>
      <c r="I255" s="627">
        <v>0</v>
      </c>
      <c r="J255" s="21">
        <v>0</v>
      </c>
      <c r="K255" s="21">
        <v>0</v>
      </c>
      <c r="L255" s="21">
        <v>0</v>
      </c>
      <c r="M255" s="21">
        <v>0</v>
      </c>
      <c r="N255" s="616">
        <f t="shared" si="168"/>
        <v>0</v>
      </c>
      <c r="O255" s="21"/>
      <c r="P255" s="21">
        <v>0</v>
      </c>
      <c r="Q255" s="21">
        <v>0</v>
      </c>
      <c r="R255" s="21">
        <v>0</v>
      </c>
      <c r="S255" s="21">
        <v>0</v>
      </c>
      <c r="T255" s="21">
        <v>0</v>
      </c>
      <c r="U255" s="634">
        <v>0</v>
      </c>
      <c r="V255" s="277">
        <v>0</v>
      </c>
      <c r="W255" s="635">
        <f t="shared" si="169"/>
        <v>0</v>
      </c>
      <c r="X255" s="277">
        <v>0</v>
      </c>
      <c r="Y255" s="277">
        <v>0</v>
      </c>
      <c r="Z255" s="277">
        <v>0</v>
      </c>
      <c r="AA255" s="635">
        <f t="shared" si="170"/>
        <v>0</v>
      </c>
      <c r="AB255" s="21">
        <v>0</v>
      </c>
      <c r="AC255" s="21">
        <v>0</v>
      </c>
      <c r="AD255" s="21">
        <v>0</v>
      </c>
      <c r="AE255" s="21">
        <v>0</v>
      </c>
      <c r="AF255" s="21">
        <v>0</v>
      </c>
      <c r="AG255" s="21">
        <v>0</v>
      </c>
      <c r="AH255" s="21">
        <v>0</v>
      </c>
      <c r="AI255" s="616">
        <f t="shared" si="171"/>
        <v>0</v>
      </c>
      <c r="AK255" s="616">
        <f>+'DETALLE PROG. III'!D229+'DETALLE PROG. III'!D240+'DETALLE PROG. III'!D248+'DETALLE PROG. III'!D261+'DETALLE PROG. III'!D268+'DETALLE PROG. III'!D274+'DETALLE PROG. III'!D279+'DETALLE PROG. III'!D284</f>
        <v>538260141.25999999</v>
      </c>
      <c r="AM255" s="616">
        <f t="shared" si="172"/>
        <v>538260141.25999999</v>
      </c>
    </row>
    <row r="256" spans="1:39" x14ac:dyDescent="0.25">
      <c r="A256" s="22" t="s">
        <v>785</v>
      </c>
      <c r="B256" s="23" t="s">
        <v>786</v>
      </c>
      <c r="C256" s="361">
        <v>0</v>
      </c>
      <c r="D256" s="362">
        <v>0</v>
      </c>
      <c r="E256" s="364">
        <v>0</v>
      </c>
      <c r="F256" s="364">
        <v>0</v>
      </c>
      <c r="G256" s="364">
        <v>0</v>
      </c>
      <c r="H256" s="364">
        <v>0</v>
      </c>
      <c r="I256" s="627">
        <v>0</v>
      </c>
      <c r="J256" s="21">
        <v>0</v>
      </c>
      <c r="K256" s="21">
        <v>0</v>
      </c>
      <c r="L256" s="21">
        <v>0</v>
      </c>
      <c r="M256" s="21">
        <v>0</v>
      </c>
      <c r="N256" s="616">
        <f t="shared" si="168"/>
        <v>0</v>
      </c>
      <c r="O256" s="21"/>
      <c r="P256" s="21">
        <v>0</v>
      </c>
      <c r="Q256" s="21">
        <v>0</v>
      </c>
      <c r="R256" s="21">
        <v>0</v>
      </c>
      <c r="S256" s="21">
        <v>0</v>
      </c>
      <c r="T256" s="21">
        <v>0</v>
      </c>
      <c r="U256" s="634">
        <v>0</v>
      </c>
      <c r="V256" s="277">
        <v>0</v>
      </c>
      <c r="W256" s="635">
        <f t="shared" si="169"/>
        <v>0</v>
      </c>
      <c r="X256" s="277">
        <v>0</v>
      </c>
      <c r="Y256" s="277">
        <v>0</v>
      </c>
      <c r="Z256" s="277">
        <v>0</v>
      </c>
      <c r="AA256" s="635">
        <f t="shared" si="170"/>
        <v>0</v>
      </c>
      <c r="AB256" s="21">
        <v>0</v>
      </c>
      <c r="AC256" s="21">
        <v>0</v>
      </c>
      <c r="AD256" s="21">
        <v>0</v>
      </c>
      <c r="AE256" s="21">
        <v>0</v>
      </c>
      <c r="AF256" s="21">
        <v>0</v>
      </c>
      <c r="AG256" s="21">
        <v>0</v>
      </c>
      <c r="AH256" s="21">
        <v>0</v>
      </c>
      <c r="AI256" s="616">
        <f t="shared" si="171"/>
        <v>0</v>
      </c>
      <c r="AK256" s="616">
        <v>0</v>
      </c>
      <c r="AM256" s="616">
        <f t="shared" si="172"/>
        <v>0</v>
      </c>
    </row>
    <row r="257" spans="1:39" x14ac:dyDescent="0.25">
      <c r="A257" s="22" t="s">
        <v>787</v>
      </c>
      <c r="B257" s="23" t="s">
        <v>788</v>
      </c>
      <c r="C257" s="361">
        <v>0</v>
      </c>
      <c r="D257" s="362">
        <v>0</v>
      </c>
      <c r="E257" s="364">
        <v>0</v>
      </c>
      <c r="F257" s="364">
        <v>0</v>
      </c>
      <c r="G257" s="364">
        <v>0</v>
      </c>
      <c r="H257" s="364">
        <v>0</v>
      </c>
      <c r="I257" s="627">
        <v>0</v>
      </c>
      <c r="J257" s="21">
        <v>0</v>
      </c>
      <c r="K257" s="21">
        <v>0</v>
      </c>
      <c r="L257" s="21">
        <v>0</v>
      </c>
      <c r="M257" s="21">
        <v>0</v>
      </c>
      <c r="N257" s="616">
        <f t="shared" si="168"/>
        <v>0</v>
      </c>
      <c r="O257" s="21"/>
      <c r="P257" s="21">
        <v>0</v>
      </c>
      <c r="Q257" s="21">
        <v>0</v>
      </c>
      <c r="R257" s="21">
        <v>0</v>
      </c>
      <c r="S257" s="21">
        <v>0</v>
      </c>
      <c r="T257" s="21">
        <v>0</v>
      </c>
      <c r="U257" s="634">
        <v>0</v>
      </c>
      <c r="V257" s="277">
        <v>0</v>
      </c>
      <c r="W257" s="635">
        <f t="shared" si="169"/>
        <v>0</v>
      </c>
      <c r="X257" s="277">
        <v>0</v>
      </c>
      <c r="Y257" s="277">
        <v>0</v>
      </c>
      <c r="Z257" s="277">
        <v>0</v>
      </c>
      <c r="AA257" s="635">
        <f t="shared" si="170"/>
        <v>0</v>
      </c>
      <c r="AB257" s="21">
        <v>0</v>
      </c>
      <c r="AC257" s="21">
        <v>0</v>
      </c>
      <c r="AD257" s="21">
        <v>0</v>
      </c>
      <c r="AE257" s="21">
        <v>0</v>
      </c>
      <c r="AF257" s="21">
        <v>0</v>
      </c>
      <c r="AG257" s="21">
        <v>0</v>
      </c>
      <c r="AH257" s="21">
        <v>0</v>
      </c>
      <c r="AI257" s="616">
        <f t="shared" si="171"/>
        <v>0</v>
      </c>
      <c r="AK257" s="616">
        <v>0</v>
      </c>
      <c r="AM257" s="616">
        <f t="shared" si="172"/>
        <v>0</v>
      </c>
    </row>
    <row r="258" spans="1:39" x14ac:dyDescent="0.25">
      <c r="A258" s="22" t="s">
        <v>789</v>
      </c>
      <c r="B258" s="23" t="s">
        <v>790</v>
      </c>
      <c r="C258" s="361">
        <v>0</v>
      </c>
      <c r="D258" s="362">
        <v>0</v>
      </c>
      <c r="E258" s="364">
        <v>0</v>
      </c>
      <c r="F258" s="364">
        <v>0</v>
      </c>
      <c r="G258" s="364">
        <v>0</v>
      </c>
      <c r="H258" s="364">
        <v>0</v>
      </c>
      <c r="I258" s="627">
        <v>0</v>
      </c>
      <c r="J258" s="21">
        <v>0</v>
      </c>
      <c r="K258" s="21">
        <v>0</v>
      </c>
      <c r="L258" s="21">
        <v>0</v>
      </c>
      <c r="M258" s="21">
        <v>0</v>
      </c>
      <c r="N258" s="616">
        <f t="shared" si="168"/>
        <v>0</v>
      </c>
      <c r="O258" s="21"/>
      <c r="P258" s="21">
        <v>0</v>
      </c>
      <c r="Q258" s="21">
        <v>0</v>
      </c>
      <c r="R258" s="21">
        <v>0</v>
      </c>
      <c r="S258" s="21">
        <v>0</v>
      </c>
      <c r="T258" s="21">
        <v>0</v>
      </c>
      <c r="U258" s="634">
        <v>0</v>
      </c>
      <c r="V258" s="277">
        <v>0</v>
      </c>
      <c r="W258" s="635">
        <f t="shared" si="169"/>
        <v>0</v>
      </c>
      <c r="X258" s="277">
        <v>0</v>
      </c>
      <c r="Y258" s="277">
        <v>0</v>
      </c>
      <c r="Z258" s="277">
        <v>0</v>
      </c>
      <c r="AA258" s="635">
        <f t="shared" si="170"/>
        <v>0</v>
      </c>
      <c r="AB258" s="21">
        <v>0</v>
      </c>
      <c r="AC258" s="21">
        <v>0</v>
      </c>
      <c r="AD258" s="21">
        <v>0</v>
      </c>
      <c r="AE258" s="21">
        <v>0</v>
      </c>
      <c r="AF258" s="21">
        <v>0</v>
      </c>
      <c r="AG258" s="21">
        <v>0</v>
      </c>
      <c r="AH258" s="21">
        <v>0</v>
      </c>
      <c r="AI258" s="616">
        <f t="shared" si="171"/>
        <v>0</v>
      </c>
      <c r="AK258" s="616">
        <v>0</v>
      </c>
      <c r="AM258" s="616">
        <f t="shared" si="172"/>
        <v>0</v>
      </c>
    </row>
    <row r="259" spans="1:39" x14ac:dyDescent="0.25">
      <c r="A259" s="22" t="s">
        <v>791</v>
      </c>
      <c r="B259" s="23" t="s">
        <v>792</v>
      </c>
      <c r="C259" s="361">
        <v>0</v>
      </c>
      <c r="D259" s="362">
        <v>0</v>
      </c>
      <c r="E259" s="364">
        <v>0</v>
      </c>
      <c r="F259" s="364">
        <v>0</v>
      </c>
      <c r="G259" s="364">
        <v>0</v>
      </c>
      <c r="H259" s="364">
        <v>0</v>
      </c>
      <c r="I259" s="627">
        <v>0</v>
      </c>
      <c r="J259" s="21">
        <v>0</v>
      </c>
      <c r="K259" s="21">
        <v>0</v>
      </c>
      <c r="L259" s="21">
        <v>0</v>
      </c>
      <c r="M259" s="21">
        <v>0</v>
      </c>
      <c r="N259" s="616">
        <f t="shared" si="168"/>
        <v>0</v>
      </c>
      <c r="O259" s="21"/>
      <c r="P259" s="21">
        <v>0</v>
      </c>
      <c r="Q259" s="21">
        <v>0</v>
      </c>
      <c r="R259" s="21">
        <v>0</v>
      </c>
      <c r="S259" s="21">
        <v>0</v>
      </c>
      <c r="T259" s="21">
        <v>0</v>
      </c>
      <c r="U259" s="634">
        <v>0</v>
      </c>
      <c r="V259" s="277">
        <v>0</v>
      </c>
      <c r="W259" s="635">
        <f t="shared" si="169"/>
        <v>0</v>
      </c>
      <c r="X259" s="277">
        <v>0</v>
      </c>
      <c r="Y259" s="277">
        <v>0</v>
      </c>
      <c r="Z259" s="277">
        <v>0</v>
      </c>
      <c r="AA259" s="635">
        <f t="shared" si="170"/>
        <v>0</v>
      </c>
      <c r="AB259" s="21">
        <v>0</v>
      </c>
      <c r="AC259" s="21">
        <v>0</v>
      </c>
      <c r="AD259" s="21">
        <v>0</v>
      </c>
      <c r="AE259" s="21">
        <v>0</v>
      </c>
      <c r="AF259" s="21">
        <v>0</v>
      </c>
      <c r="AG259" s="21">
        <v>0</v>
      </c>
      <c r="AH259" s="21">
        <v>0</v>
      </c>
      <c r="AI259" s="616">
        <f t="shared" si="171"/>
        <v>0</v>
      </c>
      <c r="AK259" s="616">
        <v>0</v>
      </c>
      <c r="AM259" s="616">
        <f t="shared" si="172"/>
        <v>0</v>
      </c>
    </row>
    <row r="260" spans="1:39" x14ac:dyDescent="0.25">
      <c r="A260" s="22" t="s">
        <v>793</v>
      </c>
      <c r="B260" s="23" t="s">
        <v>794</v>
      </c>
      <c r="C260" s="361">
        <v>0</v>
      </c>
      <c r="D260" s="362">
        <v>0</v>
      </c>
      <c r="E260" s="364">
        <v>0</v>
      </c>
      <c r="F260" s="364">
        <v>0</v>
      </c>
      <c r="G260" s="364">
        <v>0</v>
      </c>
      <c r="H260" s="364">
        <v>0</v>
      </c>
      <c r="I260" s="627">
        <v>0</v>
      </c>
      <c r="J260" s="21">
        <v>0</v>
      </c>
      <c r="K260" s="21">
        <v>0</v>
      </c>
      <c r="L260" s="21">
        <v>0</v>
      </c>
      <c r="M260" s="21">
        <v>0</v>
      </c>
      <c r="N260" s="616">
        <f t="shared" si="168"/>
        <v>0</v>
      </c>
      <c r="O260" s="21"/>
      <c r="P260" s="21">
        <v>0</v>
      </c>
      <c r="Q260" s="21">
        <v>0</v>
      </c>
      <c r="R260" s="21">
        <v>0</v>
      </c>
      <c r="S260" s="21">
        <v>0</v>
      </c>
      <c r="T260" s="21">
        <v>0</v>
      </c>
      <c r="U260" s="634">
        <v>0</v>
      </c>
      <c r="V260" s="277">
        <v>0</v>
      </c>
      <c r="W260" s="635">
        <f t="shared" si="169"/>
        <v>0</v>
      </c>
      <c r="X260" s="277">
        <v>0</v>
      </c>
      <c r="Y260" s="277">
        <v>0</v>
      </c>
      <c r="Z260" s="277">
        <v>0</v>
      </c>
      <c r="AA260" s="635">
        <f t="shared" si="170"/>
        <v>0</v>
      </c>
      <c r="AB260" s="21">
        <v>0</v>
      </c>
      <c r="AC260" s="21">
        <v>0</v>
      </c>
      <c r="AD260" s="21">
        <v>0</v>
      </c>
      <c r="AE260" s="21">
        <v>0</v>
      </c>
      <c r="AF260" s="21">
        <v>0</v>
      </c>
      <c r="AG260" s="21">
        <v>0</v>
      </c>
      <c r="AH260" s="21">
        <v>0</v>
      </c>
      <c r="AI260" s="616">
        <f t="shared" si="171"/>
        <v>0</v>
      </c>
      <c r="AK260" s="616">
        <f>+'DETALLE PROG. III'!D357+'DETALLE PROG. III'!D419+'DETALLE PROG. III'!D493</f>
        <v>41000000</v>
      </c>
      <c r="AM260" s="616">
        <f t="shared" si="172"/>
        <v>41000000</v>
      </c>
    </row>
    <row r="261" spans="1:39" x14ac:dyDescent="0.25">
      <c r="A261" s="22" t="s">
        <v>795</v>
      </c>
      <c r="B261" s="23" t="s">
        <v>796</v>
      </c>
      <c r="C261" s="361">
        <v>0</v>
      </c>
      <c r="D261" s="362">
        <v>0</v>
      </c>
      <c r="E261" s="364">
        <v>0</v>
      </c>
      <c r="F261" s="364">
        <v>0</v>
      </c>
      <c r="G261" s="364">
        <v>0</v>
      </c>
      <c r="H261" s="364">
        <v>0</v>
      </c>
      <c r="I261" s="627">
        <v>0</v>
      </c>
      <c r="J261" s="21">
        <v>0</v>
      </c>
      <c r="K261" s="21">
        <v>0</v>
      </c>
      <c r="L261" s="21">
        <v>0</v>
      </c>
      <c r="M261" s="21">
        <v>0</v>
      </c>
      <c r="N261" s="616">
        <f t="shared" si="168"/>
        <v>0</v>
      </c>
      <c r="O261" s="21"/>
      <c r="P261" s="21">
        <v>0</v>
      </c>
      <c r="Q261" s="21">
        <v>0</v>
      </c>
      <c r="R261" s="21">
        <v>0</v>
      </c>
      <c r="S261" s="21">
        <v>0</v>
      </c>
      <c r="T261" s="21">
        <v>0</v>
      </c>
      <c r="U261" s="634">
        <v>0</v>
      </c>
      <c r="V261" s="277">
        <v>0</v>
      </c>
      <c r="W261" s="635">
        <f t="shared" si="169"/>
        <v>0</v>
      </c>
      <c r="X261" s="277">
        <v>0</v>
      </c>
      <c r="Y261" s="277">
        <v>0</v>
      </c>
      <c r="Z261" s="277">
        <v>0</v>
      </c>
      <c r="AA261" s="635">
        <f t="shared" si="170"/>
        <v>0</v>
      </c>
      <c r="AB261" s="21">
        <v>0</v>
      </c>
      <c r="AC261" s="21">
        <v>0</v>
      </c>
      <c r="AD261" s="21">
        <v>0</v>
      </c>
      <c r="AE261" s="21">
        <v>0</v>
      </c>
      <c r="AF261" s="21">
        <v>0</v>
      </c>
      <c r="AG261" s="21">
        <v>0</v>
      </c>
      <c r="AH261" s="21">
        <v>0</v>
      </c>
      <c r="AI261" s="616">
        <f t="shared" si="171"/>
        <v>0</v>
      </c>
      <c r="AK261" s="616">
        <f>+'DETALLE PROG. III'!D420+'DETALLE PROG. III'!D441+'DETALLE PROG. III'!D455+'DETALLE PROG. III'!D464+'DETALLE PROG. III'!D487</f>
        <v>186280000</v>
      </c>
      <c r="AM261" s="616">
        <f t="shared" si="172"/>
        <v>186280000</v>
      </c>
    </row>
    <row r="262" spans="1:39" x14ac:dyDescent="0.25">
      <c r="A262" s="22"/>
      <c r="B262" s="23"/>
      <c r="C262" s="361"/>
      <c r="D262" s="362"/>
      <c r="E262" s="364"/>
      <c r="F262" s="364"/>
      <c r="G262" s="364"/>
      <c r="H262" s="364"/>
      <c r="I262" s="627"/>
      <c r="N262" s="616"/>
      <c r="O262" s="21"/>
      <c r="U262" s="634"/>
      <c r="W262" s="635"/>
      <c r="AA262" s="635"/>
      <c r="AI262" s="616"/>
      <c r="AK262" s="616"/>
      <c r="AM262" s="616"/>
    </row>
    <row r="263" spans="1:39" x14ac:dyDescent="0.25">
      <c r="A263" s="22"/>
      <c r="B263" s="23"/>
      <c r="C263" s="361"/>
      <c r="D263" s="362"/>
      <c r="E263" s="364"/>
      <c r="F263" s="364"/>
      <c r="G263" s="364"/>
      <c r="H263" s="364"/>
      <c r="I263" s="627"/>
      <c r="N263" s="616"/>
      <c r="O263" s="21"/>
      <c r="U263" s="634"/>
      <c r="W263" s="635"/>
      <c r="AA263" s="635"/>
      <c r="AI263" s="616"/>
      <c r="AK263" s="616"/>
      <c r="AM263" s="616"/>
    </row>
    <row r="264" spans="1:39" x14ac:dyDescent="0.25">
      <c r="A264" s="24" t="s">
        <v>797</v>
      </c>
      <c r="B264" s="25" t="s">
        <v>798</v>
      </c>
      <c r="C264" s="359">
        <f t="shared" ref="C264:I264" si="173">SUM(C265:C272)</f>
        <v>0</v>
      </c>
      <c r="D264" s="360">
        <f t="shared" si="173"/>
        <v>1900000</v>
      </c>
      <c r="E264" s="360">
        <f t="shared" si="173"/>
        <v>2455000</v>
      </c>
      <c r="F264" s="360">
        <f t="shared" si="173"/>
        <v>1575000</v>
      </c>
      <c r="G264" s="360">
        <f t="shared" si="173"/>
        <v>5500000</v>
      </c>
      <c r="H264" s="360">
        <f t="shared" si="173"/>
        <v>830000</v>
      </c>
      <c r="I264" s="390">
        <f t="shared" si="173"/>
        <v>1600000</v>
      </c>
      <c r="J264" s="622">
        <f>SUM(J265:J272)</f>
        <v>0</v>
      </c>
      <c r="K264" s="622">
        <f t="shared" ref="K264:P264" si="174">SUM(K265:K272)</f>
        <v>1800000</v>
      </c>
      <c r="L264" s="622">
        <f>SUM(L265:L278)</f>
        <v>13860000</v>
      </c>
      <c r="M264" s="622">
        <f>SUM(M265:M272)</f>
        <v>0</v>
      </c>
      <c r="N264" s="623">
        <f t="shared" si="174"/>
        <v>15660000</v>
      </c>
      <c r="O264" s="21"/>
      <c r="P264" s="622">
        <f t="shared" si="174"/>
        <v>1000000</v>
      </c>
      <c r="Q264" s="622">
        <f t="shared" ref="Q264:AH264" si="175">SUM(Q265:Q272)</f>
        <v>800000</v>
      </c>
      <c r="R264" s="622">
        <f t="shared" si="175"/>
        <v>0</v>
      </c>
      <c r="S264" s="622">
        <f>SUM(S265:S272)</f>
        <v>500000</v>
      </c>
      <c r="T264" s="622">
        <f t="shared" si="175"/>
        <v>0</v>
      </c>
      <c r="U264" s="624">
        <f t="shared" si="175"/>
        <v>870000</v>
      </c>
      <c r="V264" s="625">
        <f t="shared" si="175"/>
        <v>0</v>
      </c>
      <c r="W264" s="626">
        <f t="shared" si="175"/>
        <v>870000</v>
      </c>
      <c r="X264" s="625">
        <f>SUM(X265:X272)</f>
        <v>0</v>
      </c>
      <c r="Y264" s="625">
        <f>SUM(Y265:Y272)</f>
        <v>600000</v>
      </c>
      <c r="Z264" s="625">
        <f>SUM(Z265:Z272)</f>
        <v>0</v>
      </c>
      <c r="AA264" s="626">
        <f t="shared" si="175"/>
        <v>600000</v>
      </c>
      <c r="AB264" s="622">
        <f t="shared" si="175"/>
        <v>0</v>
      </c>
      <c r="AC264" s="622">
        <f t="shared" si="175"/>
        <v>0</v>
      </c>
      <c r="AD264" s="622">
        <f t="shared" si="175"/>
        <v>0</v>
      </c>
      <c r="AE264" s="622">
        <f t="shared" si="175"/>
        <v>0</v>
      </c>
      <c r="AF264" s="622">
        <f>SUM(AF265:AF272)</f>
        <v>0</v>
      </c>
      <c r="AG264" s="622">
        <f t="shared" si="175"/>
        <v>0</v>
      </c>
      <c r="AH264" s="622">
        <f t="shared" si="175"/>
        <v>0</v>
      </c>
      <c r="AI264" s="623">
        <f>SUM(AI265:AI272)</f>
        <v>3770000</v>
      </c>
      <c r="AK264" s="623">
        <f>SUM(AK265:AK272)</f>
        <v>191539314.64000002</v>
      </c>
      <c r="AM264" s="623">
        <f>SUM(AM265:AM272)</f>
        <v>210969314.64000002</v>
      </c>
    </row>
    <row r="265" spans="1:39" x14ac:dyDescent="0.25">
      <c r="A265" s="22" t="s">
        <v>799</v>
      </c>
      <c r="B265" s="23" t="s">
        <v>800</v>
      </c>
      <c r="C265" s="361">
        <v>0</v>
      </c>
      <c r="D265" s="362">
        <v>300000</v>
      </c>
      <c r="E265" s="364">
        <v>0</v>
      </c>
      <c r="F265" s="364">
        <v>0</v>
      </c>
      <c r="G265" s="364">
        <v>0</v>
      </c>
      <c r="H265" s="364">
        <v>300000</v>
      </c>
      <c r="I265" s="627">
        <v>0</v>
      </c>
      <c r="J265" s="21">
        <v>0</v>
      </c>
      <c r="K265" s="372">
        <v>0</v>
      </c>
      <c r="L265" s="21">
        <f t="shared" ref="L265:L272" si="176">SUM(C265:I265)</f>
        <v>600000</v>
      </c>
      <c r="M265" s="21">
        <v>0</v>
      </c>
      <c r="N265" s="616">
        <f>SUM(J265:M265)</f>
        <v>600000</v>
      </c>
      <c r="O265" s="21"/>
      <c r="P265" s="21">
        <v>0</v>
      </c>
      <c r="Q265" s="21">
        <v>0</v>
      </c>
      <c r="R265" s="21">
        <v>0</v>
      </c>
      <c r="S265" s="21">
        <v>0</v>
      </c>
      <c r="T265" s="21">
        <v>0</v>
      </c>
      <c r="U265" s="634">
        <v>0</v>
      </c>
      <c r="V265" s="277">
        <v>0</v>
      </c>
      <c r="W265" s="635">
        <f t="shared" ref="W265:W272" si="177">SUM(U265:V265)</f>
        <v>0</v>
      </c>
      <c r="X265" s="277">
        <v>0</v>
      </c>
      <c r="Y265" s="277">
        <v>0</v>
      </c>
      <c r="Z265" s="277">
        <v>0</v>
      </c>
      <c r="AA265" s="635">
        <f t="shared" ref="AA265:AA272" si="178">SUM(X265:Z265)</f>
        <v>0</v>
      </c>
      <c r="AB265" s="21">
        <v>0</v>
      </c>
      <c r="AC265" s="21">
        <v>0</v>
      </c>
      <c r="AD265" s="21">
        <v>0</v>
      </c>
      <c r="AE265" s="21">
        <v>0</v>
      </c>
      <c r="AF265" s="21">
        <v>0</v>
      </c>
      <c r="AG265" s="21">
        <v>0</v>
      </c>
      <c r="AH265" s="21">
        <v>0</v>
      </c>
      <c r="AI265" s="616">
        <f t="shared" ref="AI265:AI272" si="179">+P265+Q265+R265+S265+T265+W265+AA265+AB265+AC265+AD265+AE265+AF265+AG265+AH265</f>
        <v>0</v>
      </c>
      <c r="AK265" s="616">
        <f>+'DETALLE PROG. III'!D201+'DETALLE PROG. III'!D349</f>
        <v>13000000</v>
      </c>
      <c r="AM265" s="616">
        <f t="shared" ref="AM265:AM272" si="180">+N265+AI265+AK265</f>
        <v>13600000</v>
      </c>
    </row>
    <row r="266" spans="1:39" x14ac:dyDescent="0.25">
      <c r="A266" s="22" t="s">
        <v>801</v>
      </c>
      <c r="B266" s="23" t="s">
        <v>802</v>
      </c>
      <c r="C266" s="361">
        <v>0</v>
      </c>
      <c r="D266" s="362">
        <v>0</v>
      </c>
      <c r="E266" s="364">
        <v>0</v>
      </c>
      <c r="F266" s="364">
        <v>0</v>
      </c>
      <c r="G266" s="364">
        <v>0</v>
      </c>
      <c r="H266" s="364">
        <v>0</v>
      </c>
      <c r="I266" s="627">
        <v>0</v>
      </c>
      <c r="J266" s="21">
        <v>0</v>
      </c>
      <c r="K266" s="372">
        <v>0</v>
      </c>
      <c r="L266" s="21">
        <f t="shared" si="176"/>
        <v>0</v>
      </c>
      <c r="M266" s="21">
        <v>0</v>
      </c>
      <c r="N266" s="616">
        <f t="shared" ref="N266:N272" si="181">SUM(J266:M266)</f>
        <v>0</v>
      </c>
      <c r="O266" s="21"/>
      <c r="P266" s="21">
        <v>0</v>
      </c>
      <c r="Q266" s="21">
        <v>0</v>
      </c>
      <c r="R266" s="21">
        <v>0</v>
      </c>
      <c r="S266" s="21">
        <v>0</v>
      </c>
      <c r="T266" s="21">
        <v>0</v>
      </c>
      <c r="U266" s="634">
        <v>0</v>
      </c>
      <c r="V266" s="277">
        <v>0</v>
      </c>
      <c r="W266" s="635">
        <f t="shared" si="177"/>
        <v>0</v>
      </c>
      <c r="X266" s="277">
        <v>0</v>
      </c>
      <c r="Y266" s="277">
        <v>0</v>
      </c>
      <c r="Z266" s="277">
        <v>0</v>
      </c>
      <c r="AA266" s="635">
        <f t="shared" si="178"/>
        <v>0</v>
      </c>
      <c r="AB266" s="21">
        <v>0</v>
      </c>
      <c r="AC266" s="21">
        <v>0</v>
      </c>
      <c r="AD266" s="21">
        <v>0</v>
      </c>
      <c r="AE266" s="21">
        <v>0</v>
      </c>
      <c r="AF266" s="21">
        <v>0</v>
      </c>
      <c r="AG266" s="21">
        <v>0</v>
      </c>
      <c r="AH266" s="21">
        <v>0</v>
      </c>
      <c r="AI266" s="616">
        <f t="shared" si="179"/>
        <v>0</v>
      </c>
      <c r="AK266" s="616">
        <f>+'DETALLE PROG. III'!D202+'DETALLE PROG. III'!D350+'DETALLE PROG. III'!D383</f>
        <v>89096687.030000001</v>
      </c>
      <c r="AM266" s="616">
        <f t="shared" si="180"/>
        <v>89096687.030000001</v>
      </c>
    </row>
    <row r="267" spans="1:39" x14ac:dyDescent="0.25">
      <c r="A267" s="22" t="s">
        <v>803</v>
      </c>
      <c r="B267" s="23" t="s">
        <v>804</v>
      </c>
      <c r="C267" s="361">
        <v>0</v>
      </c>
      <c r="D267" s="362">
        <v>0</v>
      </c>
      <c r="E267" s="364">
        <v>0</v>
      </c>
      <c r="F267" s="364">
        <v>0</v>
      </c>
      <c r="G267" s="364">
        <v>1500000</v>
      </c>
      <c r="H267" s="364">
        <v>0</v>
      </c>
      <c r="I267" s="627">
        <v>0</v>
      </c>
      <c r="J267" s="215">
        <v>0</v>
      </c>
      <c r="K267" s="372">
        <v>0</v>
      </c>
      <c r="L267" s="21">
        <f t="shared" si="176"/>
        <v>1500000</v>
      </c>
      <c r="M267" s="21">
        <v>0</v>
      </c>
      <c r="N267" s="616">
        <f t="shared" si="181"/>
        <v>1500000</v>
      </c>
      <c r="O267" s="21"/>
      <c r="P267" s="21">
        <v>0</v>
      </c>
      <c r="Q267" s="21">
        <v>0</v>
      </c>
      <c r="R267" s="21">
        <v>0</v>
      </c>
      <c r="S267" s="21">
        <v>0</v>
      </c>
      <c r="T267" s="21">
        <v>0</v>
      </c>
      <c r="U267" s="634">
        <v>120000</v>
      </c>
      <c r="V267" s="277">
        <v>0</v>
      </c>
      <c r="W267" s="635">
        <f t="shared" si="177"/>
        <v>120000</v>
      </c>
      <c r="X267" s="277">
        <v>0</v>
      </c>
      <c r="Y267" s="277">
        <v>0</v>
      </c>
      <c r="Z267" s="277">
        <v>0</v>
      </c>
      <c r="AA267" s="635">
        <f>SUM(X267:Z267)</f>
        <v>0</v>
      </c>
      <c r="AB267" s="21">
        <v>0</v>
      </c>
      <c r="AC267" s="21">
        <v>0</v>
      </c>
      <c r="AD267" s="21">
        <v>0</v>
      </c>
      <c r="AE267" s="21">
        <v>0</v>
      </c>
      <c r="AF267" s="21">
        <v>0</v>
      </c>
      <c r="AG267" s="21">
        <v>0</v>
      </c>
      <c r="AH267" s="21">
        <v>0</v>
      </c>
      <c r="AI267" s="616">
        <f t="shared" si="179"/>
        <v>120000</v>
      </c>
      <c r="AK267" s="616">
        <f>+'DETALLE PROG. III'!D203+'DETALLE PROG. III'!D351+'DETALLE PROG. III'!D470</f>
        <v>3641592.92</v>
      </c>
      <c r="AM267" s="616">
        <f t="shared" si="180"/>
        <v>5261592.92</v>
      </c>
    </row>
    <row r="268" spans="1:39" x14ac:dyDescent="0.25">
      <c r="A268" s="22" t="s">
        <v>805</v>
      </c>
      <c r="B268" s="23" t="s">
        <v>806</v>
      </c>
      <c r="C268" s="361">
        <v>0</v>
      </c>
      <c r="D268" s="362">
        <v>500000</v>
      </c>
      <c r="E268" s="364">
        <v>800000</v>
      </c>
      <c r="F268" s="364">
        <v>1275000</v>
      </c>
      <c r="G268" s="364">
        <v>0</v>
      </c>
      <c r="H268" s="364">
        <v>0</v>
      </c>
      <c r="I268" s="627">
        <v>0</v>
      </c>
      <c r="J268" s="215">
        <v>0</v>
      </c>
      <c r="K268" s="372">
        <v>1000000</v>
      </c>
      <c r="L268" s="21">
        <f>SUM(C268:I268)</f>
        <v>2575000</v>
      </c>
      <c r="M268" s="21">
        <v>0</v>
      </c>
      <c r="N268" s="616">
        <f t="shared" si="181"/>
        <v>3575000</v>
      </c>
      <c r="O268" s="21"/>
      <c r="P268" s="21">
        <v>0</v>
      </c>
      <c r="Q268" s="21">
        <v>250000</v>
      </c>
      <c r="R268" s="21">
        <v>0</v>
      </c>
      <c r="S268" s="21">
        <v>0</v>
      </c>
      <c r="T268" s="21">
        <v>0</v>
      </c>
      <c r="U268" s="634">
        <v>150000</v>
      </c>
      <c r="V268" s="277">
        <v>0</v>
      </c>
      <c r="W268" s="635">
        <f t="shared" si="177"/>
        <v>150000</v>
      </c>
      <c r="X268" s="277">
        <v>0</v>
      </c>
      <c r="Y268" s="277">
        <v>400000</v>
      </c>
      <c r="Z268" s="277">
        <v>0</v>
      </c>
      <c r="AA268" s="635">
        <f t="shared" si="178"/>
        <v>400000</v>
      </c>
      <c r="AB268" s="21">
        <v>0</v>
      </c>
      <c r="AC268" s="21">
        <v>0</v>
      </c>
      <c r="AD268" s="21">
        <v>0</v>
      </c>
      <c r="AE268" s="21">
        <v>0</v>
      </c>
      <c r="AF268" s="21">
        <v>0</v>
      </c>
      <c r="AG268" s="21">
        <v>0</v>
      </c>
      <c r="AH268" s="21">
        <v>0</v>
      </c>
      <c r="AI268" s="616">
        <f t="shared" si="179"/>
        <v>800000</v>
      </c>
      <c r="AK268" s="616">
        <f>+'DETALLE PROG. III'!D204+'DETALLE PROG. III'!D352+'DETALLE PROG. III'!D471+'DETALLE PROG. III'!D499</f>
        <v>10508473.66</v>
      </c>
      <c r="AM268" s="616">
        <f t="shared" si="180"/>
        <v>14883473.66</v>
      </c>
    </row>
    <row r="269" spans="1:39" x14ac:dyDescent="0.25">
      <c r="A269" s="22" t="s">
        <v>807</v>
      </c>
      <c r="B269" s="23" t="s">
        <v>808</v>
      </c>
      <c r="C269" s="361">
        <v>0</v>
      </c>
      <c r="D269" s="362">
        <v>100000</v>
      </c>
      <c r="E269" s="364">
        <v>1505000</v>
      </c>
      <c r="F269" s="364">
        <v>0</v>
      </c>
      <c r="G269" s="364">
        <v>4000000</v>
      </c>
      <c r="H269" s="364">
        <v>530000</v>
      </c>
      <c r="I269" s="627">
        <v>1600000</v>
      </c>
      <c r="J269" s="215">
        <v>0</v>
      </c>
      <c r="K269" s="372">
        <v>800000</v>
      </c>
      <c r="L269" s="21">
        <f>SUM(C269:I269)</f>
        <v>7735000</v>
      </c>
      <c r="M269" s="21">
        <v>0</v>
      </c>
      <c r="N269" s="616">
        <f t="shared" si="181"/>
        <v>8535000</v>
      </c>
      <c r="O269" s="21"/>
      <c r="P269" s="21">
        <v>0</v>
      </c>
      <c r="Q269" s="21">
        <v>500000</v>
      </c>
      <c r="R269" s="21">
        <v>0</v>
      </c>
      <c r="S269" s="21">
        <v>0</v>
      </c>
      <c r="T269" s="21">
        <v>0</v>
      </c>
      <c r="U269" s="634">
        <v>600000</v>
      </c>
      <c r="V269" s="277">
        <v>0</v>
      </c>
      <c r="W269" s="635">
        <f t="shared" si="177"/>
        <v>600000</v>
      </c>
      <c r="X269" s="277">
        <v>0</v>
      </c>
      <c r="Y269" s="277">
        <v>0</v>
      </c>
      <c r="Z269" s="277">
        <v>0</v>
      </c>
      <c r="AA269" s="635">
        <f t="shared" si="178"/>
        <v>0</v>
      </c>
      <c r="AB269" s="21">
        <v>0</v>
      </c>
      <c r="AC269" s="21">
        <v>0</v>
      </c>
      <c r="AD269" s="21">
        <v>0</v>
      </c>
      <c r="AE269" s="21">
        <v>0</v>
      </c>
      <c r="AF269" s="21">
        <v>0</v>
      </c>
      <c r="AG269" s="21">
        <v>0</v>
      </c>
      <c r="AH269" s="21">
        <v>0</v>
      </c>
      <c r="AI269" s="616">
        <f t="shared" si="179"/>
        <v>1100000</v>
      </c>
      <c r="AK269" s="616">
        <f>+'DETALLE PROG. III'!D205+'DETALLE PROG. III'!D353+'DETALLE PROG. III'!D393</f>
        <v>6100000</v>
      </c>
      <c r="AM269" s="616">
        <f t="shared" si="180"/>
        <v>15735000</v>
      </c>
    </row>
    <row r="270" spans="1:39" x14ac:dyDescent="0.25">
      <c r="A270" s="22" t="s">
        <v>809</v>
      </c>
      <c r="B270" s="23" t="s">
        <v>810</v>
      </c>
      <c r="C270" s="361">
        <v>0</v>
      </c>
      <c r="D270" s="362">
        <v>0</v>
      </c>
      <c r="E270" s="364">
        <v>0</v>
      </c>
      <c r="F270" s="364">
        <v>0</v>
      </c>
      <c r="G270" s="364">
        <v>0</v>
      </c>
      <c r="H270" s="364">
        <v>0</v>
      </c>
      <c r="I270" s="627">
        <v>0</v>
      </c>
      <c r="J270" s="215">
        <v>0</v>
      </c>
      <c r="K270" s="372">
        <v>0</v>
      </c>
      <c r="L270" s="21">
        <f t="shared" si="176"/>
        <v>0</v>
      </c>
      <c r="M270" s="21">
        <v>0</v>
      </c>
      <c r="N270" s="616">
        <f t="shared" si="181"/>
        <v>0</v>
      </c>
      <c r="O270" s="21"/>
      <c r="P270" s="21">
        <v>0</v>
      </c>
      <c r="Q270" s="21">
        <v>0</v>
      </c>
      <c r="R270" s="21">
        <v>0</v>
      </c>
      <c r="S270" s="21">
        <v>0</v>
      </c>
      <c r="T270" s="21">
        <v>0</v>
      </c>
      <c r="U270" s="634">
        <v>0</v>
      </c>
      <c r="V270" s="277">
        <v>0</v>
      </c>
      <c r="W270" s="635">
        <f t="shared" si="177"/>
        <v>0</v>
      </c>
      <c r="X270" s="277">
        <v>0</v>
      </c>
      <c r="Y270" s="277">
        <v>200000</v>
      </c>
      <c r="Z270" s="277">
        <v>0</v>
      </c>
      <c r="AA270" s="635">
        <f t="shared" si="178"/>
        <v>200000</v>
      </c>
      <c r="AB270" s="21">
        <v>0</v>
      </c>
      <c r="AC270" s="21">
        <v>0</v>
      </c>
      <c r="AD270" s="21">
        <v>0</v>
      </c>
      <c r="AE270" s="21">
        <v>0</v>
      </c>
      <c r="AF270" s="21">
        <v>0</v>
      </c>
      <c r="AG270" s="21">
        <v>0</v>
      </c>
      <c r="AH270" s="21">
        <v>0</v>
      </c>
      <c r="AI270" s="616">
        <f t="shared" si="179"/>
        <v>200000</v>
      </c>
      <c r="AK270" s="616">
        <f>+'DETALLE PROG. III'!D354</f>
        <v>500000</v>
      </c>
      <c r="AM270" s="616">
        <f t="shared" si="180"/>
        <v>700000</v>
      </c>
    </row>
    <row r="271" spans="1:39" x14ac:dyDescent="0.25">
      <c r="A271" s="22" t="s">
        <v>811</v>
      </c>
      <c r="B271" s="23" t="s">
        <v>812</v>
      </c>
      <c r="C271" s="361">
        <v>0</v>
      </c>
      <c r="D271" s="362">
        <v>0</v>
      </c>
      <c r="E271" s="364">
        <v>0</v>
      </c>
      <c r="F271" s="364">
        <v>0</v>
      </c>
      <c r="G271" s="364">
        <v>0</v>
      </c>
      <c r="H271" s="364">
        <v>0</v>
      </c>
      <c r="I271" s="627">
        <v>0</v>
      </c>
      <c r="J271" s="21">
        <v>0</v>
      </c>
      <c r="K271" s="372">
        <v>0</v>
      </c>
      <c r="L271" s="21">
        <f t="shared" si="176"/>
        <v>0</v>
      </c>
      <c r="M271" s="21">
        <v>0</v>
      </c>
      <c r="N271" s="616">
        <f t="shared" si="181"/>
        <v>0</v>
      </c>
      <c r="O271" s="21"/>
      <c r="P271" s="21">
        <v>0</v>
      </c>
      <c r="Q271" s="21">
        <v>0</v>
      </c>
      <c r="R271" s="21">
        <v>0</v>
      </c>
      <c r="S271" s="21">
        <v>0</v>
      </c>
      <c r="T271" s="21">
        <v>0</v>
      </c>
      <c r="U271" s="634">
        <v>0</v>
      </c>
      <c r="V271" s="277">
        <v>0</v>
      </c>
      <c r="W271" s="635">
        <f t="shared" si="177"/>
        <v>0</v>
      </c>
      <c r="X271" s="277">
        <v>0</v>
      </c>
      <c r="Y271" s="277">
        <v>0</v>
      </c>
      <c r="Z271" s="277">
        <v>0</v>
      </c>
      <c r="AA271" s="635">
        <f t="shared" si="178"/>
        <v>0</v>
      </c>
      <c r="AB271" s="21">
        <v>0</v>
      </c>
      <c r="AC271" s="21">
        <v>0</v>
      </c>
      <c r="AD271" s="21">
        <v>0</v>
      </c>
      <c r="AE271" s="21">
        <v>0</v>
      </c>
      <c r="AF271" s="21">
        <v>0</v>
      </c>
      <c r="AG271" s="21">
        <v>0</v>
      </c>
      <c r="AH271" s="21">
        <v>0</v>
      </c>
      <c r="AI271" s="616">
        <f t="shared" si="179"/>
        <v>0</v>
      </c>
      <c r="AK271" s="616">
        <f>+'DETALLE PROG. III'!D477</f>
        <v>62423500</v>
      </c>
      <c r="AM271" s="616">
        <f t="shared" si="180"/>
        <v>62423500</v>
      </c>
    </row>
    <row r="272" spans="1:39" x14ac:dyDescent="0.25">
      <c r="A272" s="22" t="s">
        <v>813</v>
      </c>
      <c r="B272" s="23" t="s">
        <v>814</v>
      </c>
      <c r="C272" s="361">
        <v>0</v>
      </c>
      <c r="D272" s="362">
        <v>1000000</v>
      </c>
      <c r="E272" s="364">
        <v>150000</v>
      </c>
      <c r="F272" s="364">
        <v>300000</v>
      </c>
      <c r="G272" s="364">
        <v>0</v>
      </c>
      <c r="H272" s="364">
        <v>0</v>
      </c>
      <c r="I272" s="627">
        <v>0</v>
      </c>
      <c r="J272" s="21">
        <v>0</v>
      </c>
      <c r="K272" s="372">
        <v>0</v>
      </c>
      <c r="L272" s="21">
        <f t="shared" si="176"/>
        <v>1450000</v>
      </c>
      <c r="M272" s="21">
        <v>0</v>
      </c>
      <c r="N272" s="616">
        <f t="shared" si="181"/>
        <v>1450000</v>
      </c>
      <c r="O272" s="21"/>
      <c r="P272" s="215">
        <v>1000000</v>
      </c>
      <c r="Q272" s="215">
        <v>50000</v>
      </c>
      <c r="R272" s="215">
        <v>0</v>
      </c>
      <c r="S272" s="215">
        <v>500000</v>
      </c>
      <c r="T272" s="21">
        <v>0</v>
      </c>
      <c r="U272" s="634">
        <v>0</v>
      </c>
      <c r="V272" s="277">
        <v>0</v>
      </c>
      <c r="W272" s="635">
        <f t="shared" si="177"/>
        <v>0</v>
      </c>
      <c r="X272" s="277">
        <v>0</v>
      </c>
      <c r="Y272" s="277">
        <v>0</v>
      </c>
      <c r="Z272" s="277">
        <v>0</v>
      </c>
      <c r="AA272" s="635">
        <f t="shared" si="178"/>
        <v>0</v>
      </c>
      <c r="AB272" s="21">
        <v>0</v>
      </c>
      <c r="AC272" s="21">
        <v>0</v>
      </c>
      <c r="AD272" s="21">
        <v>0</v>
      </c>
      <c r="AE272" s="21">
        <v>0</v>
      </c>
      <c r="AF272" s="21">
        <v>0</v>
      </c>
      <c r="AG272" s="21">
        <v>0</v>
      </c>
      <c r="AH272" s="21">
        <v>0</v>
      </c>
      <c r="AI272" s="616">
        <f t="shared" si="179"/>
        <v>1550000</v>
      </c>
      <c r="AK272" s="616">
        <f>+'DETALLE PROG. III'!D206+'DETALLE PROG. III'!D325+'DETALLE PROG. III'!D355+'DETALLE PROG. III'!D450+'DETALLE PROG. III'!D462+'DETALLE PROG. III'!D472</f>
        <v>6269061.0300000003</v>
      </c>
      <c r="AM272" s="616">
        <f t="shared" si="180"/>
        <v>9269061.0300000012</v>
      </c>
    </row>
    <row r="273" spans="1:39" x14ac:dyDescent="0.25">
      <c r="A273" s="22"/>
      <c r="B273" s="23"/>
      <c r="C273" s="361"/>
      <c r="D273" s="362"/>
      <c r="E273" s="364"/>
      <c r="F273" s="364"/>
      <c r="G273" s="364"/>
      <c r="H273" s="364"/>
      <c r="I273" s="627"/>
      <c r="N273" s="616"/>
      <c r="O273" s="21"/>
      <c r="U273" s="634"/>
      <c r="W273" s="635"/>
      <c r="AA273" s="635"/>
      <c r="AI273" s="616"/>
      <c r="AK273" s="616"/>
      <c r="AM273" s="616"/>
    </row>
    <row r="274" spans="1:39" x14ac:dyDescent="0.25">
      <c r="A274" s="24" t="s">
        <v>815</v>
      </c>
      <c r="B274" s="25" t="s">
        <v>816</v>
      </c>
      <c r="C274" s="359">
        <f t="shared" ref="C274:I274" si="182">+C275</f>
        <v>0</v>
      </c>
      <c r="D274" s="360">
        <f t="shared" si="182"/>
        <v>0</v>
      </c>
      <c r="E274" s="360">
        <f t="shared" si="182"/>
        <v>0</v>
      </c>
      <c r="F274" s="360">
        <f t="shared" si="182"/>
        <v>0</v>
      </c>
      <c r="G274" s="360">
        <f t="shared" si="182"/>
        <v>0</v>
      </c>
      <c r="H274" s="360">
        <f t="shared" si="182"/>
        <v>0</v>
      </c>
      <c r="I274" s="390">
        <f t="shared" si="182"/>
        <v>0</v>
      </c>
      <c r="J274" s="622">
        <f t="shared" ref="J274:AK274" si="183">+J275</f>
        <v>0</v>
      </c>
      <c r="K274" s="622">
        <f t="shared" si="183"/>
        <v>0</v>
      </c>
      <c r="L274" s="622">
        <f t="shared" si="183"/>
        <v>0</v>
      </c>
      <c r="M274" s="622">
        <f t="shared" si="183"/>
        <v>0</v>
      </c>
      <c r="N274" s="623">
        <f t="shared" si="183"/>
        <v>0</v>
      </c>
      <c r="O274" s="21"/>
      <c r="P274" s="622">
        <f t="shared" si="183"/>
        <v>0</v>
      </c>
      <c r="Q274" s="622">
        <f t="shared" si="183"/>
        <v>0</v>
      </c>
      <c r="R274" s="622">
        <f t="shared" si="183"/>
        <v>0</v>
      </c>
      <c r="S274" s="622">
        <f t="shared" si="183"/>
        <v>0</v>
      </c>
      <c r="T274" s="622">
        <f t="shared" si="183"/>
        <v>0</v>
      </c>
      <c r="U274" s="624">
        <f t="shared" si="183"/>
        <v>0</v>
      </c>
      <c r="V274" s="625">
        <f t="shared" si="183"/>
        <v>0</v>
      </c>
      <c r="W274" s="626">
        <f t="shared" si="183"/>
        <v>0</v>
      </c>
      <c r="X274" s="625">
        <f t="shared" si="183"/>
        <v>0</v>
      </c>
      <c r="Y274" s="625">
        <f t="shared" si="183"/>
        <v>0</v>
      </c>
      <c r="Z274" s="625">
        <f t="shared" si="183"/>
        <v>0</v>
      </c>
      <c r="AA274" s="626">
        <f t="shared" si="183"/>
        <v>0</v>
      </c>
      <c r="AB274" s="622">
        <f t="shared" si="183"/>
        <v>0</v>
      </c>
      <c r="AC274" s="622">
        <f t="shared" si="183"/>
        <v>0</v>
      </c>
      <c r="AD274" s="622">
        <f t="shared" si="183"/>
        <v>0</v>
      </c>
      <c r="AE274" s="622">
        <f t="shared" si="183"/>
        <v>0</v>
      </c>
      <c r="AF274" s="622">
        <f t="shared" si="183"/>
        <v>0</v>
      </c>
      <c r="AG274" s="622">
        <f t="shared" si="183"/>
        <v>0</v>
      </c>
      <c r="AH274" s="622">
        <f t="shared" si="183"/>
        <v>0</v>
      </c>
      <c r="AI274" s="623">
        <f>+AI275</f>
        <v>0</v>
      </c>
      <c r="AK274" s="623">
        <f t="shared" si="183"/>
        <v>0</v>
      </c>
      <c r="AM274" s="623">
        <f>+AM275</f>
        <v>0</v>
      </c>
    </row>
    <row r="275" spans="1:39" x14ac:dyDescent="0.25">
      <c r="A275" s="22" t="s">
        <v>817</v>
      </c>
      <c r="B275" s="23" t="s">
        <v>818</v>
      </c>
      <c r="C275" s="361">
        <v>0</v>
      </c>
      <c r="D275" s="362">
        <v>0</v>
      </c>
      <c r="E275" s="364">
        <v>0</v>
      </c>
      <c r="F275" s="364">
        <v>0</v>
      </c>
      <c r="G275" s="364">
        <v>0</v>
      </c>
      <c r="H275" s="364">
        <v>0</v>
      </c>
      <c r="I275" s="627">
        <v>0</v>
      </c>
      <c r="J275" s="21">
        <v>0</v>
      </c>
      <c r="K275" s="21">
        <v>0</v>
      </c>
      <c r="L275" s="21">
        <f>SUM(C275:I275)</f>
        <v>0</v>
      </c>
      <c r="M275" s="21">
        <v>0</v>
      </c>
      <c r="N275" s="616">
        <f>SUM(J275:M275)</f>
        <v>0</v>
      </c>
      <c r="O275" s="21"/>
      <c r="P275" s="21">
        <v>0</v>
      </c>
      <c r="Q275" s="21">
        <v>0</v>
      </c>
      <c r="R275" s="21">
        <v>0</v>
      </c>
      <c r="S275" s="21">
        <v>0</v>
      </c>
      <c r="T275" s="21">
        <v>0</v>
      </c>
      <c r="U275" s="634">
        <v>0</v>
      </c>
      <c r="V275" s="277">
        <v>0</v>
      </c>
      <c r="W275" s="635">
        <f>SUM(U275:V275)</f>
        <v>0</v>
      </c>
      <c r="X275" s="277">
        <v>0</v>
      </c>
      <c r="Y275" s="277">
        <v>0</v>
      </c>
      <c r="Z275" s="277">
        <v>0</v>
      </c>
      <c r="AA275" s="635">
        <f>SUM(X275:Z275)</f>
        <v>0</v>
      </c>
      <c r="AB275" s="21">
        <v>0</v>
      </c>
      <c r="AC275" s="21">
        <v>0</v>
      </c>
      <c r="AD275" s="21">
        <v>0</v>
      </c>
      <c r="AE275" s="21">
        <v>0</v>
      </c>
      <c r="AF275" s="21">
        <v>0</v>
      </c>
      <c r="AG275" s="21">
        <v>0</v>
      </c>
      <c r="AH275" s="21">
        <v>0</v>
      </c>
      <c r="AI275" s="616">
        <f>+P275+Q275+R275+S275+T275+W275+AA275+AB275+AC275+AD275+AE275+AF275+AG275+AH275</f>
        <v>0</v>
      </c>
      <c r="AK275" s="616">
        <v>0</v>
      </c>
      <c r="AM275" s="616">
        <f>+N275+AI275+AK275</f>
        <v>0</v>
      </c>
    </row>
    <row r="276" spans="1:39" x14ac:dyDescent="0.25">
      <c r="A276" s="22"/>
      <c r="B276" s="23"/>
      <c r="C276" s="361"/>
      <c r="D276" s="362"/>
      <c r="E276" s="364"/>
      <c r="F276" s="364"/>
      <c r="G276" s="364"/>
      <c r="H276" s="364"/>
      <c r="I276" s="627"/>
      <c r="J276" s="21"/>
      <c r="N276" s="616"/>
      <c r="O276" s="21"/>
      <c r="U276" s="634"/>
      <c r="W276" s="635"/>
      <c r="AA276" s="635"/>
      <c r="AI276" s="616"/>
      <c r="AK276" s="616"/>
      <c r="AM276" s="616"/>
    </row>
    <row r="277" spans="1:39" x14ac:dyDescent="0.25">
      <c r="A277" s="24" t="s">
        <v>819</v>
      </c>
      <c r="B277" s="25" t="s">
        <v>820</v>
      </c>
      <c r="C277" s="359">
        <f t="shared" ref="C277:I277" si="184">SUM(C278:C280)</f>
        <v>0</v>
      </c>
      <c r="D277" s="360">
        <f>SUM(D278:D280)</f>
        <v>0</v>
      </c>
      <c r="E277" s="360">
        <f t="shared" si="184"/>
        <v>0</v>
      </c>
      <c r="F277" s="360">
        <f t="shared" si="184"/>
        <v>0</v>
      </c>
      <c r="G277" s="364">
        <f>+[3]INFORMATICO!D158</f>
        <v>0</v>
      </c>
      <c r="H277" s="360">
        <f t="shared" si="184"/>
        <v>0</v>
      </c>
      <c r="I277" s="390">
        <f t="shared" si="184"/>
        <v>0</v>
      </c>
      <c r="J277" s="622">
        <f>SUM(J278:J280)</f>
        <v>0</v>
      </c>
      <c r="K277" s="622">
        <f>SUM(K278:K280)</f>
        <v>0</v>
      </c>
      <c r="L277" s="622">
        <f>SUM(L278:L280)</f>
        <v>0</v>
      </c>
      <c r="M277" s="622">
        <f>SUM(M278:M280)</f>
        <v>0</v>
      </c>
      <c r="N277" s="623">
        <f>SUM(N278:N280)</f>
        <v>0</v>
      </c>
      <c r="O277" s="21"/>
      <c r="P277" s="622">
        <f t="shared" ref="P277:AH277" si="185">SUM(P278:P280)</f>
        <v>0</v>
      </c>
      <c r="Q277" s="622">
        <f t="shared" si="185"/>
        <v>0</v>
      </c>
      <c r="R277" s="622">
        <f t="shared" si="185"/>
        <v>0</v>
      </c>
      <c r="S277" s="622">
        <f>SUM(S278:S280)</f>
        <v>0</v>
      </c>
      <c r="T277" s="622">
        <f t="shared" si="185"/>
        <v>0</v>
      </c>
      <c r="U277" s="624">
        <f>SUM(U278:U280)</f>
        <v>0</v>
      </c>
      <c r="V277" s="625">
        <f>SUM(V278:V280)</f>
        <v>0</v>
      </c>
      <c r="W277" s="626">
        <f t="shared" si="185"/>
        <v>0</v>
      </c>
      <c r="X277" s="625">
        <f>SUM(X278:X280)</f>
        <v>0</v>
      </c>
      <c r="Y277" s="625">
        <f>SUM(Y278:Y280)</f>
        <v>0</v>
      </c>
      <c r="Z277" s="625">
        <f>SUM(Z278:Z280)</f>
        <v>0</v>
      </c>
      <c r="AA277" s="626">
        <f t="shared" si="185"/>
        <v>0</v>
      </c>
      <c r="AB277" s="622">
        <f t="shared" si="185"/>
        <v>0</v>
      </c>
      <c r="AC277" s="622">
        <f t="shared" si="185"/>
        <v>0</v>
      </c>
      <c r="AD277" s="622">
        <f t="shared" si="185"/>
        <v>0</v>
      </c>
      <c r="AE277" s="622">
        <f t="shared" si="185"/>
        <v>0</v>
      </c>
      <c r="AF277" s="622">
        <f>SUM(AF278:AF280)</f>
        <v>0</v>
      </c>
      <c r="AG277" s="622">
        <f t="shared" si="185"/>
        <v>0</v>
      </c>
      <c r="AH277" s="622">
        <f t="shared" si="185"/>
        <v>0</v>
      </c>
      <c r="AI277" s="623">
        <f>SUM(AI278:AI280)</f>
        <v>0</v>
      </c>
      <c r="AK277" s="623">
        <f>SUM(AK278:AK280)</f>
        <v>50000000</v>
      </c>
      <c r="AM277" s="623">
        <f>SUM(AM278:AM280)</f>
        <v>50000000</v>
      </c>
    </row>
    <row r="278" spans="1:39" x14ac:dyDescent="0.25">
      <c r="A278" s="22" t="s">
        <v>821</v>
      </c>
      <c r="B278" s="23" t="s">
        <v>822</v>
      </c>
      <c r="C278" s="361">
        <v>0</v>
      </c>
      <c r="D278" s="362">
        <v>0</v>
      </c>
      <c r="E278" s="364">
        <v>0</v>
      </c>
      <c r="F278" s="364">
        <f>+[3]TRIBUTARIO!D159</f>
        <v>0</v>
      </c>
      <c r="G278" s="364">
        <f>+[3]INFORMATICO!D159</f>
        <v>0</v>
      </c>
      <c r="H278" s="364">
        <v>0</v>
      </c>
      <c r="I278" s="627">
        <v>0</v>
      </c>
      <c r="J278" s="21">
        <f>+'[3]0BJ PROGR. I-II Y III'!J275</f>
        <v>0</v>
      </c>
      <c r="K278" s="21">
        <f>+'[3]0BJ PROGR. I-II Y III'!K275</f>
        <v>0</v>
      </c>
      <c r="L278" s="21">
        <f>SUM(C278:I278)</f>
        <v>0</v>
      </c>
      <c r="M278" s="21">
        <v>0</v>
      </c>
      <c r="N278" s="616">
        <f>SUM(J278:M278)</f>
        <v>0</v>
      </c>
      <c r="O278" s="21"/>
      <c r="P278" s="21">
        <v>0</v>
      </c>
      <c r="Q278" s="21">
        <v>0</v>
      </c>
      <c r="R278" s="21">
        <v>0</v>
      </c>
      <c r="S278" s="21">
        <v>0</v>
      </c>
      <c r="T278" s="21">
        <v>0</v>
      </c>
      <c r="U278" s="634">
        <v>0</v>
      </c>
      <c r="V278" s="277">
        <v>0</v>
      </c>
      <c r="W278" s="635">
        <f>SUM(U278:V278)</f>
        <v>0</v>
      </c>
      <c r="X278" s="277">
        <v>0</v>
      </c>
      <c r="Y278" s="277">
        <v>0</v>
      </c>
      <c r="Z278" s="277">
        <v>0</v>
      </c>
      <c r="AA278" s="635">
        <f>SUM(X278:Z278)</f>
        <v>0</v>
      </c>
      <c r="AB278" s="21">
        <v>0</v>
      </c>
      <c r="AC278" s="21">
        <v>0</v>
      </c>
      <c r="AD278" s="21">
        <v>0</v>
      </c>
      <c r="AE278" s="21">
        <v>0</v>
      </c>
      <c r="AF278" s="21">
        <v>0</v>
      </c>
      <c r="AG278" s="21">
        <v>0</v>
      </c>
      <c r="AH278" s="21">
        <v>0</v>
      </c>
      <c r="AI278" s="616">
        <f>+P278+Q278+R278+S278+T278+W278+AA278+AB278+AC278+AD278+AE278+AF278+AG278+AH278</f>
        <v>0</v>
      </c>
      <c r="AK278" s="616">
        <f>+'DETALLE PROG. III'!D413</f>
        <v>50000000</v>
      </c>
      <c r="AM278" s="616">
        <f>+N278+AI278+AK278</f>
        <v>50000000</v>
      </c>
    </row>
    <row r="279" spans="1:39" x14ac:dyDescent="0.25">
      <c r="A279" s="22" t="s">
        <v>823</v>
      </c>
      <c r="B279" s="23" t="s">
        <v>824</v>
      </c>
      <c r="C279" s="361">
        <v>0</v>
      </c>
      <c r="D279" s="362">
        <v>0</v>
      </c>
      <c r="E279" s="364">
        <v>0</v>
      </c>
      <c r="F279" s="364">
        <f>+[3]TRIBUTARIO!D160</f>
        <v>0</v>
      </c>
      <c r="G279" s="364">
        <f>+[3]INFORMATICO!D160</f>
        <v>0</v>
      </c>
      <c r="H279" s="364">
        <v>0</v>
      </c>
      <c r="I279" s="627">
        <v>0</v>
      </c>
      <c r="J279" s="21">
        <f>+'[3]0BJ PROGR. I-II Y III'!J276</f>
        <v>0</v>
      </c>
      <c r="K279" s="21">
        <f>+'[3]0BJ PROGR. I-II Y III'!K276</f>
        <v>0</v>
      </c>
      <c r="L279" s="21">
        <f>SUM(C279:I279)</f>
        <v>0</v>
      </c>
      <c r="M279" s="21">
        <v>0</v>
      </c>
      <c r="N279" s="616">
        <f>SUM(J279:M279)</f>
        <v>0</v>
      </c>
      <c r="O279" s="21"/>
      <c r="P279" s="21">
        <v>0</v>
      </c>
      <c r="Q279" s="21">
        <v>0</v>
      </c>
      <c r="R279" s="21">
        <v>0</v>
      </c>
      <c r="S279" s="21">
        <v>0</v>
      </c>
      <c r="T279" s="21">
        <v>0</v>
      </c>
      <c r="U279" s="634">
        <v>0</v>
      </c>
      <c r="V279" s="277">
        <v>0</v>
      </c>
      <c r="W279" s="635">
        <f>SUM(U279:V279)</f>
        <v>0</v>
      </c>
      <c r="X279" s="277">
        <v>0</v>
      </c>
      <c r="Y279" s="277">
        <v>0</v>
      </c>
      <c r="Z279" s="277">
        <v>0</v>
      </c>
      <c r="AA279" s="635">
        <f>SUM(X279:Z279)</f>
        <v>0</v>
      </c>
      <c r="AB279" s="21">
        <v>0</v>
      </c>
      <c r="AC279" s="21">
        <v>0</v>
      </c>
      <c r="AD279" s="21">
        <v>0</v>
      </c>
      <c r="AE279" s="21">
        <v>0</v>
      </c>
      <c r="AF279" s="21">
        <v>0</v>
      </c>
      <c r="AG279" s="21">
        <v>0</v>
      </c>
      <c r="AH279" s="21">
        <v>0</v>
      </c>
      <c r="AI279" s="616">
        <f>+P279+Q279+R279+S279+T279+W279+AA279+AB279+AC279+AD279+AE279+AF279+AG279+AH279</f>
        <v>0</v>
      </c>
      <c r="AK279" s="616">
        <v>0</v>
      </c>
      <c r="AM279" s="616">
        <f>+N279+AI279+AK279</f>
        <v>0</v>
      </c>
    </row>
    <row r="280" spans="1:39" x14ac:dyDescent="0.25">
      <c r="A280" s="22" t="s">
        <v>825</v>
      </c>
      <c r="B280" s="23" t="s">
        <v>826</v>
      </c>
      <c r="C280" s="361">
        <v>0</v>
      </c>
      <c r="D280" s="362">
        <v>0</v>
      </c>
      <c r="E280" s="364">
        <v>0</v>
      </c>
      <c r="F280" s="364">
        <f>+[3]TRIBUTARIO!D161</f>
        <v>0</v>
      </c>
      <c r="G280" s="364">
        <f>+[3]INFORMATICO!D161</f>
        <v>0</v>
      </c>
      <c r="H280" s="364">
        <v>0</v>
      </c>
      <c r="I280" s="627">
        <v>0</v>
      </c>
      <c r="J280" s="21">
        <f>+'[3]0BJ PROGR. I-II Y III'!J277</f>
        <v>0</v>
      </c>
      <c r="K280" s="21">
        <f>+'[3]0BJ PROGR. I-II Y III'!K277</f>
        <v>0</v>
      </c>
      <c r="L280" s="21">
        <f>SUM(C280:I280)</f>
        <v>0</v>
      </c>
      <c r="M280" s="21">
        <v>0</v>
      </c>
      <c r="N280" s="616">
        <f>SUM(J280:M280)</f>
        <v>0</v>
      </c>
      <c r="O280" s="21"/>
      <c r="P280" s="21">
        <v>0</v>
      </c>
      <c r="Q280" s="21">
        <v>0</v>
      </c>
      <c r="R280" s="21">
        <v>0</v>
      </c>
      <c r="S280" s="21">
        <v>0</v>
      </c>
      <c r="T280" s="21">
        <v>0</v>
      </c>
      <c r="U280" s="634">
        <v>0</v>
      </c>
      <c r="V280" s="277">
        <v>0</v>
      </c>
      <c r="W280" s="635">
        <f>SUM(U280:V280)</f>
        <v>0</v>
      </c>
      <c r="X280" s="277">
        <v>0</v>
      </c>
      <c r="Y280" s="277">
        <v>0</v>
      </c>
      <c r="Z280" s="277">
        <v>0</v>
      </c>
      <c r="AA280" s="635">
        <f>SUM(X280:Z280)</f>
        <v>0</v>
      </c>
      <c r="AB280" s="21">
        <v>0</v>
      </c>
      <c r="AC280" s="21">
        <v>0</v>
      </c>
      <c r="AD280" s="21">
        <v>0</v>
      </c>
      <c r="AE280" s="21">
        <v>0</v>
      </c>
      <c r="AF280" s="21">
        <v>0</v>
      </c>
      <c r="AG280" s="21">
        <v>0</v>
      </c>
      <c r="AH280" s="21">
        <v>0</v>
      </c>
      <c r="AI280" s="616">
        <f>+P280+Q280+R280+S280+T280+W280+AA280+AB280+AC280+AD280+AE280+AF280+AG280+AH280</f>
        <v>0</v>
      </c>
      <c r="AK280" s="616">
        <v>0</v>
      </c>
      <c r="AM280" s="616">
        <f>+N280+AI280+AK280</f>
        <v>0</v>
      </c>
    </row>
    <row r="281" spans="1:39" x14ac:dyDescent="0.25">
      <c r="A281" s="22"/>
      <c r="B281" s="23"/>
      <c r="C281" s="361"/>
      <c r="D281" s="362"/>
      <c r="E281" s="364"/>
      <c r="F281" s="364"/>
      <c r="G281" s="364"/>
      <c r="H281" s="364"/>
      <c r="I281" s="627"/>
      <c r="J281" s="21"/>
      <c r="N281" s="616"/>
      <c r="O281" s="21"/>
      <c r="U281" s="634"/>
      <c r="W281" s="635"/>
      <c r="AA281" s="635"/>
      <c r="AI281" s="616"/>
      <c r="AK281" s="616"/>
      <c r="AM281" s="616"/>
    </row>
    <row r="282" spans="1:39" x14ac:dyDescent="0.25">
      <c r="A282" s="24" t="s">
        <v>815</v>
      </c>
      <c r="B282" s="25" t="s">
        <v>816</v>
      </c>
      <c r="C282" s="359">
        <f t="shared" ref="C282:I282" si="186">SUM(C284:C287)</f>
        <v>0</v>
      </c>
      <c r="D282" s="360">
        <f t="shared" si="186"/>
        <v>1800000</v>
      </c>
      <c r="E282" s="360">
        <f t="shared" si="186"/>
        <v>0</v>
      </c>
      <c r="F282" s="360">
        <f t="shared" si="186"/>
        <v>0</v>
      </c>
      <c r="G282" s="360">
        <f t="shared" si="186"/>
        <v>4700000</v>
      </c>
      <c r="H282" s="360">
        <f t="shared" si="186"/>
        <v>0</v>
      </c>
      <c r="I282" s="390">
        <f t="shared" si="186"/>
        <v>0</v>
      </c>
      <c r="J282" s="622">
        <f>SUM(J284:J286)</f>
        <v>0</v>
      </c>
      <c r="K282" s="622">
        <f>SUM(K284:K286)</f>
        <v>0</v>
      </c>
      <c r="L282" s="622">
        <f>SUM(L284:L286)</f>
        <v>0</v>
      </c>
      <c r="M282" s="622">
        <f>SUM(M284:M286)</f>
        <v>0</v>
      </c>
      <c r="N282" s="623">
        <f>SUM(N284:N286)</f>
        <v>0</v>
      </c>
      <c r="O282" s="21"/>
      <c r="P282" s="622">
        <f t="shared" ref="P282:AH282" si="187">SUM(P284:P286)</f>
        <v>0</v>
      </c>
      <c r="Q282" s="622">
        <f t="shared" si="187"/>
        <v>0</v>
      </c>
      <c r="R282" s="622">
        <f t="shared" si="187"/>
        <v>0</v>
      </c>
      <c r="S282" s="622">
        <f>SUM(S284:S286)</f>
        <v>0</v>
      </c>
      <c r="T282" s="622">
        <f t="shared" si="187"/>
        <v>0</v>
      </c>
      <c r="U282" s="624">
        <f>SUM(U284:U286)</f>
        <v>0</v>
      </c>
      <c r="V282" s="625">
        <f>SUM(V284:V286)</f>
        <v>0</v>
      </c>
      <c r="W282" s="626">
        <f t="shared" si="187"/>
        <v>0</v>
      </c>
      <c r="X282" s="625">
        <f>SUM(X284:X286)</f>
        <v>0</v>
      </c>
      <c r="Y282" s="625">
        <f>SUM(Y284:Y286)</f>
        <v>0</v>
      </c>
      <c r="Z282" s="625">
        <f>SUM(Z284:Z286)</f>
        <v>0</v>
      </c>
      <c r="AA282" s="626">
        <f t="shared" si="187"/>
        <v>0</v>
      </c>
      <c r="AB282" s="622">
        <f t="shared" si="187"/>
        <v>0</v>
      </c>
      <c r="AC282" s="622">
        <f t="shared" si="187"/>
        <v>0</v>
      </c>
      <c r="AD282" s="622">
        <f t="shared" si="187"/>
        <v>0</v>
      </c>
      <c r="AE282" s="622">
        <f t="shared" si="187"/>
        <v>0</v>
      </c>
      <c r="AF282" s="622">
        <f>SUM(AF284:AF286)</f>
        <v>0</v>
      </c>
      <c r="AG282" s="622">
        <f t="shared" si="187"/>
        <v>0</v>
      </c>
      <c r="AH282" s="622">
        <f t="shared" si="187"/>
        <v>0</v>
      </c>
      <c r="AI282" s="623">
        <f>SUM(AI284:AI286)</f>
        <v>0</v>
      </c>
      <c r="AK282" s="623">
        <f>SUM(AK284:AK286)</f>
        <v>21000000</v>
      </c>
      <c r="AM282" s="623">
        <f>SUM(AM284:AM286)</f>
        <v>21000000</v>
      </c>
    </row>
    <row r="283" spans="1:39" x14ac:dyDescent="0.25">
      <c r="A283" s="381" t="s">
        <v>817</v>
      </c>
      <c r="B283" s="655" t="s">
        <v>818</v>
      </c>
      <c r="C283" s="361">
        <f>+'[3]REC.HUM'!D171</f>
        <v>0</v>
      </c>
      <c r="D283" s="362">
        <f>+'[3]GERENCIA '!D171</f>
        <v>0</v>
      </c>
      <c r="E283" s="364">
        <f>+[3]SECRET.CONCEJO!D171</f>
        <v>0</v>
      </c>
      <c r="F283" s="364">
        <f>+[3]TRIBUTARIO!D171</f>
        <v>0</v>
      </c>
      <c r="G283" s="364">
        <f>+[3]INFORMATICO!D171</f>
        <v>0</v>
      </c>
      <c r="H283" s="364">
        <f>+'[3]ARCHIVO '!D171</f>
        <v>0</v>
      </c>
      <c r="I283" s="627">
        <f>+[3]FINANCIERO!D171</f>
        <v>0</v>
      </c>
      <c r="J283" s="215">
        <v>0</v>
      </c>
      <c r="K283" s="215">
        <v>0</v>
      </c>
      <c r="L283" s="21">
        <f>SUM(C283:I283)</f>
        <v>0</v>
      </c>
      <c r="M283" s="21">
        <f>SUM(C283:I283)</f>
        <v>0</v>
      </c>
      <c r="N283" s="616">
        <f>SUM(J283:M283)</f>
        <v>0</v>
      </c>
      <c r="O283" s="21"/>
      <c r="P283" s="21">
        <v>0</v>
      </c>
      <c r="Q283" s="21">
        <v>0</v>
      </c>
      <c r="R283" s="21">
        <v>0</v>
      </c>
      <c r="S283" s="21">
        <v>0</v>
      </c>
      <c r="T283" s="21">
        <v>0</v>
      </c>
      <c r="U283" s="634">
        <v>0</v>
      </c>
      <c r="V283" s="277">
        <v>0</v>
      </c>
      <c r="W283" s="635">
        <f>SUM(U283:V283)</f>
        <v>0</v>
      </c>
      <c r="X283" s="277">
        <v>0</v>
      </c>
      <c r="Y283" s="277">
        <v>0</v>
      </c>
      <c r="Z283" s="277">
        <v>0</v>
      </c>
      <c r="AA283" s="635">
        <f>SUM(X283:Z283)</f>
        <v>0</v>
      </c>
      <c r="AB283" s="21">
        <v>0</v>
      </c>
      <c r="AC283" s="21">
        <v>0</v>
      </c>
      <c r="AD283" s="21">
        <v>0</v>
      </c>
      <c r="AE283" s="21">
        <v>0</v>
      </c>
      <c r="AF283" s="21">
        <v>0</v>
      </c>
      <c r="AG283" s="21">
        <v>0</v>
      </c>
      <c r="AH283" s="21">
        <v>0</v>
      </c>
      <c r="AI283" s="616">
        <f>+P283+Q283+R283+S283+T283+W283+AA283+AB283+AC283+AD283+AE283+AF283+AG283+AH283</f>
        <v>0</v>
      </c>
      <c r="AK283" s="616">
        <v>0</v>
      </c>
      <c r="AM283" s="616">
        <f>+N283+AI283+AK283</f>
        <v>0</v>
      </c>
    </row>
    <row r="284" spans="1:39" x14ac:dyDescent="0.25">
      <c r="A284" s="381" t="s">
        <v>829</v>
      </c>
      <c r="B284" s="655" t="s">
        <v>830</v>
      </c>
      <c r="C284" s="361">
        <f>+'[3]REC.HUM'!D172</f>
        <v>0</v>
      </c>
      <c r="D284" s="362">
        <f>+'[3]GERENCIA '!D172</f>
        <v>0</v>
      </c>
      <c r="E284" s="364">
        <f>+[3]SECRET.CONCEJO!D172</f>
        <v>0</v>
      </c>
      <c r="F284" s="364">
        <f>+[3]TRIBUTARIO!D172</f>
        <v>0</v>
      </c>
      <c r="G284" s="364">
        <f>+[3]INFORMATICO!D172</f>
        <v>0</v>
      </c>
      <c r="H284" s="364">
        <f>+'[3]ARCHIVO '!D172</f>
        <v>0</v>
      </c>
      <c r="I284" s="627">
        <f>+[3]FINANCIERO!D172</f>
        <v>0</v>
      </c>
      <c r="J284" s="215">
        <v>0</v>
      </c>
      <c r="K284" s="215">
        <v>0</v>
      </c>
      <c r="L284" s="21">
        <f>SUM(C284:I284)</f>
        <v>0</v>
      </c>
      <c r="M284" s="21">
        <f>SUM(C284:I284)</f>
        <v>0</v>
      </c>
      <c r="N284" s="616">
        <f>SUM(J284:M284)</f>
        <v>0</v>
      </c>
      <c r="O284" s="21"/>
      <c r="P284" s="21">
        <v>0</v>
      </c>
      <c r="Q284" s="21">
        <v>0</v>
      </c>
      <c r="R284" s="21">
        <v>0</v>
      </c>
      <c r="S284" s="21">
        <v>0</v>
      </c>
      <c r="T284" s="21">
        <v>0</v>
      </c>
      <c r="U284" s="634">
        <v>0</v>
      </c>
      <c r="V284" s="277">
        <v>0</v>
      </c>
      <c r="W284" s="635">
        <f>SUM(U284:V284)</f>
        <v>0</v>
      </c>
      <c r="X284" s="277">
        <v>0</v>
      </c>
      <c r="Y284" s="277">
        <v>0</v>
      </c>
      <c r="Z284" s="277">
        <v>0</v>
      </c>
      <c r="AA284" s="635">
        <f>SUM(X284:Z284)</f>
        <v>0</v>
      </c>
      <c r="AB284" s="21">
        <v>0</v>
      </c>
      <c r="AC284" s="21">
        <v>0</v>
      </c>
      <c r="AD284" s="21">
        <v>0</v>
      </c>
      <c r="AE284" s="21">
        <v>0</v>
      </c>
      <c r="AF284" s="21">
        <v>0</v>
      </c>
      <c r="AG284" s="21">
        <v>0</v>
      </c>
      <c r="AH284" s="21">
        <v>0</v>
      </c>
      <c r="AI284" s="616">
        <f>+P284+Q284+R284+S284+T284+W284+AA284+AB284+AC284+AD284+AE284+AF284+AG284+AH284</f>
        <v>0</v>
      </c>
      <c r="AK284" s="616">
        <f>+'DETALLE PROG. III'!D69</f>
        <v>700000</v>
      </c>
      <c r="AM284" s="616">
        <f>+N284+AI284+AK284</f>
        <v>700000</v>
      </c>
    </row>
    <row r="285" spans="1:39" x14ac:dyDescent="0.25">
      <c r="A285" s="381" t="s">
        <v>827</v>
      </c>
      <c r="B285" s="655" t="s">
        <v>828</v>
      </c>
      <c r="C285" s="361">
        <f>+'[3]REC.HUM'!D173</f>
        <v>0</v>
      </c>
      <c r="D285" s="362">
        <f>+'[3]GERENCIA '!D173</f>
        <v>1800000</v>
      </c>
      <c r="E285" s="364">
        <f>+[3]SECRET.CONCEJO!D173</f>
        <v>0</v>
      </c>
      <c r="F285" s="364">
        <f>+[3]TRIBUTARIO!D173</f>
        <v>0</v>
      </c>
      <c r="G285" s="364">
        <f>+[3]INFORMATICO!D173</f>
        <v>4700000</v>
      </c>
      <c r="H285" s="364">
        <f>+'[3]ARCHIVO '!D173</f>
        <v>0</v>
      </c>
      <c r="I285" s="627">
        <f>+[3]FINANCIERO!D173</f>
        <v>0</v>
      </c>
      <c r="J285" s="21">
        <v>0</v>
      </c>
      <c r="K285" s="21">
        <v>0</v>
      </c>
      <c r="L285" s="763">
        <v>0</v>
      </c>
      <c r="M285" s="21">
        <v>0</v>
      </c>
      <c r="N285" s="616">
        <f>SUM(J285:M285)</f>
        <v>0</v>
      </c>
      <c r="O285" s="21"/>
      <c r="P285" s="21">
        <v>0</v>
      </c>
      <c r="Q285" s="21">
        <v>0</v>
      </c>
      <c r="R285" s="21">
        <v>0</v>
      </c>
      <c r="S285" s="21">
        <v>0</v>
      </c>
      <c r="T285" s="21">
        <v>0</v>
      </c>
      <c r="U285" s="634">
        <v>0</v>
      </c>
      <c r="V285" s="277">
        <v>0</v>
      </c>
      <c r="W285" s="635">
        <f>SUM(U285:V285)</f>
        <v>0</v>
      </c>
      <c r="X285" s="277">
        <v>0</v>
      </c>
      <c r="Y285" s="277">
        <v>0</v>
      </c>
      <c r="Z285" s="277">
        <v>0</v>
      </c>
      <c r="AA285" s="635">
        <f>SUM(X285:Z285)</f>
        <v>0</v>
      </c>
      <c r="AB285" s="21">
        <v>0</v>
      </c>
      <c r="AC285" s="21">
        <v>0</v>
      </c>
      <c r="AD285" s="21">
        <v>0</v>
      </c>
      <c r="AE285" s="21">
        <v>0</v>
      </c>
      <c r="AF285" s="21">
        <v>0</v>
      </c>
      <c r="AG285" s="21">
        <v>0</v>
      </c>
      <c r="AH285" s="21">
        <v>0</v>
      </c>
      <c r="AI285" s="616">
        <f>+P285+Q285+R285+S285+T285+W285+AA285+AB285+AC285+AD285+AE285+AF285+AG285+AH285</f>
        <v>0</v>
      </c>
      <c r="AK285" s="616">
        <f>+'DETALLE PROG. III'!D208+'DETALLE PROG. III'!D395</f>
        <v>20300000</v>
      </c>
      <c r="AM285" s="616">
        <f>+N285+AI285+AK285</f>
        <v>20300000</v>
      </c>
    </row>
    <row r="286" spans="1:39" x14ac:dyDescent="0.25">
      <c r="A286" s="381" t="s">
        <v>831</v>
      </c>
      <c r="B286" s="655" t="s">
        <v>832</v>
      </c>
      <c r="C286" s="361">
        <f>+'[3]REC.HUM'!D174</f>
        <v>0</v>
      </c>
      <c r="D286" s="362">
        <f>+'[3]GERENCIA '!D174</f>
        <v>0</v>
      </c>
      <c r="E286" s="364">
        <f>+[3]SECRET.CONCEJO!D174</f>
        <v>0</v>
      </c>
      <c r="F286" s="364">
        <f>+[3]TRIBUTARIO!D174</f>
        <v>0</v>
      </c>
      <c r="G286" s="364">
        <f>+[3]INFORMATICO!D174</f>
        <v>0</v>
      </c>
      <c r="H286" s="364">
        <f>+'[3]ARCHIVO '!D174</f>
        <v>0</v>
      </c>
      <c r="I286" s="627">
        <f>+[3]FINANCIERO!D174</f>
        <v>0</v>
      </c>
      <c r="J286" s="21">
        <v>0</v>
      </c>
      <c r="K286" s="21">
        <v>0</v>
      </c>
      <c r="L286" s="21">
        <f>SUM(C286:I286)</f>
        <v>0</v>
      </c>
      <c r="M286" s="21">
        <v>0</v>
      </c>
      <c r="N286" s="616">
        <f>SUM(J286:M286)</f>
        <v>0</v>
      </c>
      <c r="O286" s="21"/>
      <c r="P286" s="21">
        <v>0</v>
      </c>
      <c r="Q286" s="21">
        <v>0</v>
      </c>
      <c r="R286" s="21">
        <v>0</v>
      </c>
      <c r="S286" s="21">
        <v>0</v>
      </c>
      <c r="T286" s="21">
        <v>0</v>
      </c>
      <c r="U286" s="634">
        <v>0</v>
      </c>
      <c r="V286" s="277">
        <v>0</v>
      </c>
      <c r="W286" s="635">
        <f>SUM(U286:V286)</f>
        <v>0</v>
      </c>
      <c r="X286" s="277">
        <v>0</v>
      </c>
      <c r="Y286" s="277">
        <v>0</v>
      </c>
      <c r="Z286" s="277">
        <v>0</v>
      </c>
      <c r="AA286" s="635">
        <f>SUM(X286:Z286)</f>
        <v>0</v>
      </c>
      <c r="AB286" s="21">
        <v>0</v>
      </c>
      <c r="AC286" s="21">
        <v>0</v>
      </c>
      <c r="AD286" s="21">
        <v>0</v>
      </c>
      <c r="AE286" s="21">
        <v>0</v>
      </c>
      <c r="AF286" s="21">
        <v>0</v>
      </c>
      <c r="AG286" s="21">
        <v>0</v>
      </c>
      <c r="AH286" s="21">
        <v>0</v>
      </c>
      <c r="AI286" s="616">
        <f>+P286+Q286+R286+S286+T286+W286+AA286+AB286+AC286+AD286+AE286+AF286+AG286+AH286</f>
        <v>0</v>
      </c>
      <c r="AK286" s="616">
        <v>0</v>
      </c>
      <c r="AM286" s="616">
        <f>+N286+AI286+AK286</f>
        <v>0</v>
      </c>
    </row>
    <row r="287" spans="1:39" x14ac:dyDescent="0.25">
      <c r="A287" s="22"/>
      <c r="B287" s="23"/>
      <c r="C287" s="361">
        <f>+'[3]REC.HUM'!D174</f>
        <v>0</v>
      </c>
      <c r="D287" s="362">
        <f>+'[3]GERENCIA '!D174</f>
        <v>0</v>
      </c>
      <c r="E287" s="364">
        <f>+[3]SECRET.CONCEJO!D174</f>
        <v>0</v>
      </c>
      <c r="F287" s="364">
        <f>+[3]TRIBUTARIO!D174</f>
        <v>0</v>
      </c>
      <c r="G287" s="364"/>
      <c r="H287" s="364"/>
      <c r="I287" s="627"/>
      <c r="N287" s="616"/>
      <c r="O287" s="21"/>
      <c r="U287" s="634"/>
      <c r="W287" s="635"/>
      <c r="AA287" s="635"/>
      <c r="AI287" s="616"/>
      <c r="AK287" s="616"/>
      <c r="AM287" s="616"/>
    </row>
    <row r="288" spans="1:39" x14ac:dyDescent="0.25">
      <c r="A288" s="22"/>
      <c r="B288" s="23"/>
      <c r="C288" s="361"/>
      <c r="D288" s="362"/>
      <c r="E288" s="364"/>
      <c r="F288" s="360"/>
      <c r="G288" s="360"/>
      <c r="H288" s="360"/>
      <c r="I288" s="390"/>
      <c r="N288" s="616"/>
      <c r="O288" s="21"/>
      <c r="U288" s="634"/>
      <c r="W288" s="635"/>
      <c r="AA288" s="635"/>
      <c r="AI288" s="616"/>
      <c r="AK288" s="616"/>
      <c r="AM288" s="616"/>
    </row>
    <row r="289" spans="1:39" x14ac:dyDescent="0.25">
      <c r="A289" s="380">
        <v>7</v>
      </c>
      <c r="B289" s="656" t="s">
        <v>150</v>
      </c>
      <c r="C289" s="359">
        <f t="shared" ref="C289:N289" si="188">+C291+C301+C303+C308+C314</f>
        <v>0</v>
      </c>
      <c r="D289" s="360">
        <f t="shared" si="188"/>
        <v>0</v>
      </c>
      <c r="E289" s="360">
        <f t="shared" si="188"/>
        <v>0</v>
      </c>
      <c r="F289" s="360">
        <f t="shared" si="188"/>
        <v>0</v>
      </c>
      <c r="G289" s="360">
        <f t="shared" si="188"/>
        <v>0</v>
      </c>
      <c r="H289" s="360">
        <f t="shared" si="188"/>
        <v>0</v>
      </c>
      <c r="I289" s="390">
        <f t="shared" si="188"/>
        <v>0</v>
      </c>
      <c r="J289" s="622">
        <f t="shared" si="188"/>
        <v>0</v>
      </c>
      <c r="K289" s="622">
        <f t="shared" si="188"/>
        <v>0</v>
      </c>
      <c r="L289" s="622">
        <f t="shared" si="188"/>
        <v>0</v>
      </c>
      <c r="M289" s="622">
        <f t="shared" si="188"/>
        <v>0</v>
      </c>
      <c r="N289" s="623">
        <f t="shared" si="188"/>
        <v>0</v>
      </c>
      <c r="O289" s="21"/>
      <c r="P289" s="622">
        <f t="shared" ref="P289:AI289" si="189">+P291+P301+P303+P308+P314</f>
        <v>0</v>
      </c>
      <c r="Q289" s="622">
        <f t="shared" si="189"/>
        <v>0</v>
      </c>
      <c r="R289" s="622">
        <f t="shared" si="189"/>
        <v>0</v>
      </c>
      <c r="S289" s="622">
        <f t="shared" si="189"/>
        <v>0</v>
      </c>
      <c r="T289" s="622">
        <f t="shared" si="189"/>
        <v>0</v>
      </c>
      <c r="U289" s="624">
        <f t="shared" si="189"/>
        <v>0</v>
      </c>
      <c r="V289" s="625">
        <f t="shared" si="189"/>
        <v>0</v>
      </c>
      <c r="W289" s="626">
        <f t="shared" si="189"/>
        <v>0</v>
      </c>
      <c r="X289" s="625">
        <f t="shared" si="189"/>
        <v>0</v>
      </c>
      <c r="Y289" s="625">
        <f t="shared" si="189"/>
        <v>0</v>
      </c>
      <c r="Z289" s="625">
        <f t="shared" si="189"/>
        <v>0</v>
      </c>
      <c r="AA289" s="626">
        <f t="shared" si="189"/>
        <v>0</v>
      </c>
      <c r="AB289" s="622">
        <f t="shared" si="189"/>
        <v>0</v>
      </c>
      <c r="AC289" s="622">
        <f t="shared" si="189"/>
        <v>0</v>
      </c>
      <c r="AD289" s="622">
        <f t="shared" si="189"/>
        <v>0</v>
      </c>
      <c r="AE289" s="622">
        <f t="shared" si="189"/>
        <v>0</v>
      </c>
      <c r="AF289" s="622">
        <f t="shared" si="189"/>
        <v>0</v>
      </c>
      <c r="AG289" s="622">
        <f t="shared" si="189"/>
        <v>0</v>
      </c>
      <c r="AH289" s="622">
        <f t="shared" si="189"/>
        <v>0</v>
      </c>
      <c r="AI289" s="623">
        <f t="shared" si="189"/>
        <v>0</v>
      </c>
      <c r="AK289" s="623">
        <f>+AK291+AK301+AK303+AK308+AK314</f>
        <v>0</v>
      </c>
      <c r="AM289" s="623">
        <f>+AM291+AM301+AM303+AM308+AM314</f>
        <v>0</v>
      </c>
    </row>
    <row r="290" spans="1:39" x14ac:dyDescent="0.25">
      <c r="A290" s="381"/>
      <c r="B290" s="655"/>
      <c r="C290" s="363"/>
      <c r="D290" s="364"/>
      <c r="E290" s="364"/>
      <c r="F290" s="364"/>
      <c r="G290" s="364"/>
      <c r="H290" s="364"/>
      <c r="I290" s="627"/>
      <c r="J290" s="21"/>
      <c r="N290" s="616"/>
      <c r="O290" s="21"/>
      <c r="U290" s="634"/>
      <c r="W290" s="635"/>
      <c r="AA290" s="635"/>
      <c r="AI290" s="616"/>
      <c r="AK290" s="616"/>
      <c r="AM290" s="616"/>
    </row>
    <row r="291" spans="1:39" x14ac:dyDescent="0.25">
      <c r="A291" s="380" t="s">
        <v>833</v>
      </c>
      <c r="B291" s="656" t="s">
        <v>834</v>
      </c>
      <c r="C291" s="359">
        <f t="shared" ref="C291:N291" si="190">+C292+C293+C295+C296+C297+C298+C299</f>
        <v>0</v>
      </c>
      <c r="D291" s="360">
        <f t="shared" si="190"/>
        <v>0</v>
      </c>
      <c r="E291" s="360">
        <f t="shared" si="190"/>
        <v>0</v>
      </c>
      <c r="F291" s="360">
        <f t="shared" si="190"/>
        <v>0</v>
      </c>
      <c r="G291" s="360">
        <f t="shared" si="190"/>
        <v>0</v>
      </c>
      <c r="H291" s="360">
        <f t="shared" si="190"/>
        <v>0</v>
      </c>
      <c r="I291" s="390">
        <f t="shared" si="190"/>
        <v>0</v>
      </c>
      <c r="J291" s="622">
        <f t="shared" si="190"/>
        <v>0</v>
      </c>
      <c r="K291" s="622">
        <f t="shared" si="190"/>
        <v>0</v>
      </c>
      <c r="L291" s="622">
        <f t="shared" si="190"/>
        <v>0</v>
      </c>
      <c r="M291" s="622">
        <f t="shared" si="190"/>
        <v>0</v>
      </c>
      <c r="N291" s="623">
        <f t="shared" si="190"/>
        <v>0</v>
      </c>
      <c r="O291" s="21"/>
      <c r="P291" s="622">
        <f t="shared" ref="P291:AI291" si="191">+P292+P293+P295+P296+P297+P298+P299</f>
        <v>0</v>
      </c>
      <c r="Q291" s="622">
        <f t="shared" si="191"/>
        <v>0</v>
      </c>
      <c r="R291" s="622">
        <f t="shared" si="191"/>
        <v>0</v>
      </c>
      <c r="S291" s="622">
        <f t="shared" si="191"/>
        <v>0</v>
      </c>
      <c r="T291" s="622">
        <f t="shared" si="191"/>
        <v>0</v>
      </c>
      <c r="U291" s="624">
        <f t="shared" si="191"/>
        <v>0</v>
      </c>
      <c r="V291" s="625">
        <f t="shared" si="191"/>
        <v>0</v>
      </c>
      <c r="W291" s="626">
        <f t="shared" si="191"/>
        <v>0</v>
      </c>
      <c r="X291" s="625">
        <f t="shared" si="191"/>
        <v>0</v>
      </c>
      <c r="Y291" s="625">
        <f t="shared" si="191"/>
        <v>0</v>
      </c>
      <c r="Z291" s="625">
        <f t="shared" si="191"/>
        <v>0</v>
      </c>
      <c r="AA291" s="626">
        <f t="shared" si="191"/>
        <v>0</v>
      </c>
      <c r="AB291" s="622">
        <f t="shared" si="191"/>
        <v>0</v>
      </c>
      <c r="AC291" s="622">
        <f t="shared" si="191"/>
        <v>0</v>
      </c>
      <c r="AD291" s="622">
        <f t="shared" si="191"/>
        <v>0</v>
      </c>
      <c r="AE291" s="622">
        <f t="shared" si="191"/>
        <v>0</v>
      </c>
      <c r="AF291" s="622">
        <f t="shared" si="191"/>
        <v>0</v>
      </c>
      <c r="AG291" s="622">
        <f t="shared" si="191"/>
        <v>0</v>
      </c>
      <c r="AH291" s="622">
        <f t="shared" si="191"/>
        <v>0</v>
      </c>
      <c r="AI291" s="623">
        <f t="shared" si="191"/>
        <v>0</v>
      </c>
      <c r="AK291" s="623">
        <f>+AK292+AK293+AK295+AK296+AK297+AK298+AK299</f>
        <v>0</v>
      </c>
      <c r="AM291" s="623">
        <f>+AM292+AM293+AM295+AM296+AM297+AM298+AM299</f>
        <v>0</v>
      </c>
    </row>
    <row r="292" spans="1:39" x14ac:dyDescent="0.25">
      <c r="A292" s="381" t="s">
        <v>835</v>
      </c>
      <c r="B292" s="655" t="s">
        <v>836</v>
      </c>
      <c r="C292" s="361">
        <v>0</v>
      </c>
      <c r="D292" s="362">
        <v>0</v>
      </c>
      <c r="E292" s="364">
        <v>0</v>
      </c>
      <c r="F292" s="364">
        <v>0</v>
      </c>
      <c r="G292" s="364">
        <v>0</v>
      </c>
      <c r="H292" s="364">
        <v>0</v>
      </c>
      <c r="I292" s="627">
        <v>0</v>
      </c>
      <c r="J292" s="21">
        <v>0</v>
      </c>
      <c r="K292" s="21">
        <v>0</v>
      </c>
      <c r="L292" s="21">
        <v>0</v>
      </c>
      <c r="M292" s="21">
        <v>0</v>
      </c>
      <c r="N292" s="616">
        <f>SUM(J292:M292)</f>
        <v>0</v>
      </c>
      <c r="O292" s="21"/>
      <c r="P292" s="21">
        <v>0</v>
      </c>
      <c r="Q292" s="21">
        <v>0</v>
      </c>
      <c r="R292" s="21">
        <v>0</v>
      </c>
      <c r="S292" s="21">
        <v>0</v>
      </c>
      <c r="T292" s="21">
        <v>0</v>
      </c>
      <c r="U292" s="634">
        <v>0</v>
      </c>
      <c r="V292" s="277">
        <v>0</v>
      </c>
      <c r="W292" s="635">
        <f t="shared" ref="W292:W299" si="192">SUM(U292:V292)</f>
        <v>0</v>
      </c>
      <c r="X292" s="277">
        <v>0</v>
      </c>
      <c r="Y292" s="277">
        <v>0</v>
      </c>
      <c r="Z292" s="277">
        <v>0</v>
      </c>
      <c r="AA292" s="635">
        <f t="shared" ref="AA292:AA299" si="193">SUM(X292:Z292)</f>
        <v>0</v>
      </c>
      <c r="AB292" s="21">
        <v>0</v>
      </c>
      <c r="AC292" s="21">
        <v>0</v>
      </c>
      <c r="AD292" s="21">
        <v>0</v>
      </c>
      <c r="AE292" s="21">
        <v>0</v>
      </c>
      <c r="AF292" s="21">
        <v>0</v>
      </c>
      <c r="AG292" s="21">
        <v>0</v>
      </c>
      <c r="AH292" s="21">
        <v>0</v>
      </c>
      <c r="AI292" s="616">
        <f t="shared" ref="AI292:AI299" si="194">+P292+Q292+R292+S292+T292+W292+AA292+AB292+AC292+AD292+AE292+AF292+AG292+AH292</f>
        <v>0</v>
      </c>
      <c r="AK292" s="616">
        <v>0</v>
      </c>
      <c r="AM292" s="616">
        <f t="shared" ref="AM292:AM299" si="195">+N292+AI292+AK292</f>
        <v>0</v>
      </c>
    </row>
    <row r="293" spans="1:39" x14ac:dyDescent="0.25">
      <c r="A293" s="381" t="s">
        <v>837</v>
      </c>
      <c r="B293" s="655" t="s">
        <v>838</v>
      </c>
      <c r="C293" s="361">
        <f t="shared" ref="C293:M293" si="196">SUM(C294)</f>
        <v>0</v>
      </c>
      <c r="D293" s="362">
        <f t="shared" si="196"/>
        <v>0</v>
      </c>
      <c r="E293" s="364">
        <f t="shared" si="196"/>
        <v>0</v>
      </c>
      <c r="F293" s="364">
        <f t="shared" si="196"/>
        <v>0</v>
      </c>
      <c r="G293" s="364">
        <f t="shared" si="196"/>
        <v>0</v>
      </c>
      <c r="H293" s="364">
        <f t="shared" si="196"/>
        <v>0</v>
      </c>
      <c r="I293" s="627">
        <f t="shared" si="196"/>
        <v>0</v>
      </c>
      <c r="J293" s="21">
        <f t="shared" si="196"/>
        <v>0</v>
      </c>
      <c r="K293" s="21">
        <f t="shared" si="196"/>
        <v>0</v>
      </c>
      <c r="L293" s="21">
        <f t="shared" si="196"/>
        <v>0</v>
      </c>
      <c r="M293" s="21">
        <f t="shared" si="196"/>
        <v>0</v>
      </c>
      <c r="N293" s="616">
        <f>SUM(K293:M293)</f>
        <v>0</v>
      </c>
      <c r="O293" s="21"/>
      <c r="P293" s="21">
        <f t="shared" ref="P293:V293" si="197">SUM(P294)</f>
        <v>0</v>
      </c>
      <c r="Q293" s="21">
        <f t="shared" si="197"/>
        <v>0</v>
      </c>
      <c r="R293" s="21">
        <f t="shared" si="197"/>
        <v>0</v>
      </c>
      <c r="S293" s="21">
        <f t="shared" si="197"/>
        <v>0</v>
      </c>
      <c r="T293" s="21">
        <f t="shared" si="197"/>
        <v>0</v>
      </c>
      <c r="U293" s="634">
        <f t="shared" si="197"/>
        <v>0</v>
      </c>
      <c r="V293" s="277">
        <f t="shared" si="197"/>
        <v>0</v>
      </c>
      <c r="W293" s="635">
        <f t="shared" si="192"/>
        <v>0</v>
      </c>
      <c r="X293" s="277">
        <f>SUM(X294)</f>
        <v>0</v>
      </c>
      <c r="Y293" s="277">
        <f>SUM(Y294)</f>
        <v>0</v>
      </c>
      <c r="Z293" s="277">
        <f>SUM(Z294)</f>
        <v>0</v>
      </c>
      <c r="AA293" s="635">
        <f t="shared" si="193"/>
        <v>0</v>
      </c>
      <c r="AB293" s="21">
        <f t="shared" ref="AB293:AH293" si="198">SUM(AB294)</f>
        <v>0</v>
      </c>
      <c r="AC293" s="21">
        <f t="shared" si="198"/>
        <v>0</v>
      </c>
      <c r="AD293" s="21">
        <f t="shared" si="198"/>
        <v>0</v>
      </c>
      <c r="AE293" s="21">
        <f t="shared" si="198"/>
        <v>0</v>
      </c>
      <c r="AF293" s="21">
        <f t="shared" si="198"/>
        <v>0</v>
      </c>
      <c r="AG293" s="21">
        <f t="shared" si="198"/>
        <v>0</v>
      </c>
      <c r="AH293" s="21">
        <f t="shared" si="198"/>
        <v>0</v>
      </c>
      <c r="AI293" s="616">
        <f t="shared" si="194"/>
        <v>0</v>
      </c>
      <c r="AK293" s="616">
        <v>0</v>
      </c>
      <c r="AM293" s="616">
        <f t="shared" si="195"/>
        <v>0</v>
      </c>
    </row>
    <row r="294" spans="1:39" x14ac:dyDescent="0.25">
      <c r="A294" s="381"/>
      <c r="B294" s="655" t="s">
        <v>1714</v>
      </c>
      <c r="C294" s="361">
        <v>0</v>
      </c>
      <c r="D294" s="362">
        <v>0</v>
      </c>
      <c r="E294" s="364">
        <v>0</v>
      </c>
      <c r="F294" s="364">
        <v>0</v>
      </c>
      <c r="G294" s="364">
        <v>0</v>
      </c>
      <c r="H294" s="364">
        <v>0</v>
      </c>
      <c r="I294" s="627">
        <v>0</v>
      </c>
      <c r="J294" s="21">
        <v>0</v>
      </c>
      <c r="K294" s="21">
        <v>0</v>
      </c>
      <c r="L294" s="21">
        <v>0</v>
      </c>
      <c r="M294" s="711">
        <v>0</v>
      </c>
      <c r="N294" s="616">
        <f t="shared" ref="N294:N299" si="199">SUM(J294:M294)</f>
        <v>0</v>
      </c>
      <c r="O294" s="21"/>
      <c r="P294" s="21">
        <v>0</v>
      </c>
      <c r="Q294" s="21">
        <v>0</v>
      </c>
      <c r="R294" s="21">
        <v>0</v>
      </c>
      <c r="S294" s="21">
        <v>0</v>
      </c>
      <c r="T294" s="21">
        <v>0</v>
      </c>
      <c r="U294" s="634">
        <v>0</v>
      </c>
      <c r="V294" s="277">
        <v>0</v>
      </c>
      <c r="W294" s="635">
        <f t="shared" si="192"/>
        <v>0</v>
      </c>
      <c r="X294" s="277">
        <v>0</v>
      </c>
      <c r="Y294" s="277">
        <v>0</v>
      </c>
      <c r="Z294" s="277">
        <v>0</v>
      </c>
      <c r="AA294" s="635">
        <f t="shared" si="193"/>
        <v>0</v>
      </c>
      <c r="AB294" s="21">
        <v>0</v>
      </c>
      <c r="AC294" s="21">
        <v>0</v>
      </c>
      <c r="AD294" s="21">
        <v>0</v>
      </c>
      <c r="AE294" s="21">
        <v>0</v>
      </c>
      <c r="AF294" s="21">
        <v>0</v>
      </c>
      <c r="AG294" s="21">
        <v>0</v>
      </c>
      <c r="AH294" s="21">
        <v>0</v>
      </c>
      <c r="AI294" s="616">
        <f t="shared" si="194"/>
        <v>0</v>
      </c>
      <c r="AK294" s="616">
        <v>0</v>
      </c>
      <c r="AM294" s="616">
        <f t="shared" si="195"/>
        <v>0</v>
      </c>
    </row>
    <row r="295" spans="1:39" x14ac:dyDescent="0.25">
      <c r="A295" s="381" t="s">
        <v>839</v>
      </c>
      <c r="B295" s="655" t="s">
        <v>840</v>
      </c>
      <c r="C295" s="361">
        <v>0</v>
      </c>
      <c r="D295" s="362">
        <v>0</v>
      </c>
      <c r="E295" s="364">
        <v>0</v>
      </c>
      <c r="F295" s="364">
        <v>0</v>
      </c>
      <c r="G295" s="364">
        <v>0</v>
      </c>
      <c r="H295" s="364">
        <v>0</v>
      </c>
      <c r="I295" s="627">
        <v>0</v>
      </c>
      <c r="J295" s="21">
        <v>0</v>
      </c>
      <c r="K295" s="21">
        <v>0</v>
      </c>
      <c r="L295" s="21">
        <v>0</v>
      </c>
      <c r="M295" s="21">
        <v>0</v>
      </c>
      <c r="N295" s="616">
        <f t="shared" si="199"/>
        <v>0</v>
      </c>
      <c r="O295" s="21"/>
      <c r="P295" s="21">
        <v>0</v>
      </c>
      <c r="Q295" s="21">
        <v>0</v>
      </c>
      <c r="R295" s="21">
        <v>0</v>
      </c>
      <c r="S295" s="21">
        <v>0</v>
      </c>
      <c r="T295" s="21">
        <v>0</v>
      </c>
      <c r="U295" s="634">
        <v>0</v>
      </c>
      <c r="V295" s="277">
        <v>0</v>
      </c>
      <c r="W295" s="635">
        <f t="shared" si="192"/>
        <v>0</v>
      </c>
      <c r="X295" s="277">
        <v>0</v>
      </c>
      <c r="Y295" s="277">
        <v>0</v>
      </c>
      <c r="Z295" s="277">
        <v>0</v>
      </c>
      <c r="AA295" s="635">
        <f t="shared" si="193"/>
        <v>0</v>
      </c>
      <c r="AB295" s="21">
        <v>0</v>
      </c>
      <c r="AC295" s="21">
        <v>0</v>
      </c>
      <c r="AD295" s="21">
        <v>0</v>
      </c>
      <c r="AE295" s="21">
        <v>0</v>
      </c>
      <c r="AF295" s="21">
        <v>0</v>
      </c>
      <c r="AG295" s="21">
        <v>0</v>
      </c>
      <c r="AH295" s="21">
        <v>0</v>
      </c>
      <c r="AI295" s="616">
        <f t="shared" si="194"/>
        <v>0</v>
      </c>
      <c r="AK295" s="616">
        <v>0</v>
      </c>
      <c r="AM295" s="616">
        <f t="shared" si="195"/>
        <v>0</v>
      </c>
    </row>
    <row r="296" spans="1:39" x14ac:dyDescent="0.25">
      <c r="A296" s="381" t="s">
        <v>841</v>
      </c>
      <c r="B296" s="655" t="s">
        <v>842</v>
      </c>
      <c r="C296" s="361">
        <v>0</v>
      </c>
      <c r="D296" s="362">
        <v>0</v>
      </c>
      <c r="E296" s="364">
        <v>0</v>
      </c>
      <c r="F296" s="364">
        <v>0</v>
      </c>
      <c r="G296" s="364">
        <v>0</v>
      </c>
      <c r="H296" s="364">
        <v>0</v>
      </c>
      <c r="I296" s="627">
        <v>0</v>
      </c>
      <c r="J296" s="21">
        <v>0</v>
      </c>
      <c r="K296" s="21">
        <v>0</v>
      </c>
      <c r="L296" s="21">
        <v>0</v>
      </c>
      <c r="M296" s="21">
        <v>0</v>
      </c>
      <c r="N296" s="616">
        <f t="shared" si="199"/>
        <v>0</v>
      </c>
      <c r="O296" s="21"/>
      <c r="P296" s="21">
        <v>0</v>
      </c>
      <c r="Q296" s="21">
        <v>0</v>
      </c>
      <c r="R296" s="21">
        <v>0</v>
      </c>
      <c r="S296" s="21">
        <v>0</v>
      </c>
      <c r="T296" s="21">
        <v>0</v>
      </c>
      <c r="U296" s="634">
        <v>0</v>
      </c>
      <c r="V296" s="277">
        <v>0</v>
      </c>
      <c r="W296" s="635">
        <f t="shared" si="192"/>
        <v>0</v>
      </c>
      <c r="X296" s="277">
        <v>0</v>
      </c>
      <c r="Y296" s="277">
        <v>0</v>
      </c>
      <c r="Z296" s="277">
        <v>0</v>
      </c>
      <c r="AA296" s="635">
        <f t="shared" si="193"/>
        <v>0</v>
      </c>
      <c r="AB296" s="21">
        <v>0</v>
      </c>
      <c r="AC296" s="21">
        <v>0</v>
      </c>
      <c r="AD296" s="21">
        <v>0</v>
      </c>
      <c r="AE296" s="21">
        <v>0</v>
      </c>
      <c r="AF296" s="21">
        <v>0</v>
      </c>
      <c r="AG296" s="21">
        <v>0</v>
      </c>
      <c r="AH296" s="21">
        <v>0</v>
      </c>
      <c r="AI296" s="616">
        <f t="shared" si="194"/>
        <v>0</v>
      </c>
      <c r="AK296" s="616">
        <v>0</v>
      </c>
      <c r="AM296" s="616">
        <f t="shared" si="195"/>
        <v>0</v>
      </c>
    </row>
    <row r="297" spans="1:39" x14ac:dyDescent="0.25">
      <c r="A297" s="381" t="s">
        <v>843</v>
      </c>
      <c r="B297" s="655" t="s">
        <v>844</v>
      </c>
      <c r="C297" s="361">
        <v>0</v>
      </c>
      <c r="D297" s="362">
        <v>0</v>
      </c>
      <c r="E297" s="364">
        <v>0</v>
      </c>
      <c r="F297" s="364">
        <v>0</v>
      </c>
      <c r="G297" s="364">
        <v>0</v>
      </c>
      <c r="H297" s="364">
        <v>0</v>
      </c>
      <c r="I297" s="627">
        <v>0</v>
      </c>
      <c r="J297" s="21">
        <v>0</v>
      </c>
      <c r="K297" s="21">
        <v>0</v>
      </c>
      <c r="L297" s="21">
        <v>0</v>
      </c>
      <c r="M297" s="21">
        <v>0</v>
      </c>
      <c r="N297" s="616">
        <f t="shared" si="199"/>
        <v>0</v>
      </c>
      <c r="O297" s="21"/>
      <c r="P297" s="21">
        <v>0</v>
      </c>
      <c r="Q297" s="21">
        <v>0</v>
      </c>
      <c r="R297" s="21">
        <v>0</v>
      </c>
      <c r="S297" s="21">
        <v>0</v>
      </c>
      <c r="T297" s="21">
        <v>0</v>
      </c>
      <c r="U297" s="634">
        <v>0</v>
      </c>
      <c r="V297" s="277">
        <v>0</v>
      </c>
      <c r="W297" s="635">
        <f t="shared" si="192"/>
        <v>0</v>
      </c>
      <c r="X297" s="277">
        <v>0</v>
      </c>
      <c r="Y297" s="277">
        <v>0</v>
      </c>
      <c r="Z297" s="277">
        <v>0</v>
      </c>
      <c r="AA297" s="635">
        <f t="shared" si="193"/>
        <v>0</v>
      </c>
      <c r="AB297" s="21">
        <v>0</v>
      </c>
      <c r="AC297" s="21">
        <v>0</v>
      </c>
      <c r="AD297" s="21">
        <v>0</v>
      </c>
      <c r="AE297" s="21">
        <v>0</v>
      </c>
      <c r="AF297" s="21">
        <v>0</v>
      </c>
      <c r="AG297" s="21">
        <v>0</v>
      </c>
      <c r="AH297" s="21">
        <v>0</v>
      </c>
      <c r="AI297" s="616">
        <f t="shared" si="194"/>
        <v>0</v>
      </c>
      <c r="AK297" s="616">
        <v>0</v>
      </c>
      <c r="AM297" s="616">
        <f t="shared" si="195"/>
        <v>0</v>
      </c>
    </row>
    <row r="298" spans="1:39" x14ac:dyDescent="0.25">
      <c r="A298" s="381" t="s">
        <v>845</v>
      </c>
      <c r="B298" s="655" t="s">
        <v>846</v>
      </c>
      <c r="C298" s="361">
        <v>0</v>
      </c>
      <c r="D298" s="362">
        <v>0</v>
      </c>
      <c r="E298" s="364">
        <v>0</v>
      </c>
      <c r="F298" s="364">
        <v>0</v>
      </c>
      <c r="G298" s="364">
        <v>0</v>
      </c>
      <c r="H298" s="364">
        <v>0</v>
      </c>
      <c r="I298" s="627">
        <v>0</v>
      </c>
      <c r="J298" s="21">
        <v>0</v>
      </c>
      <c r="K298" s="21">
        <v>0</v>
      </c>
      <c r="L298" s="21">
        <v>0</v>
      </c>
      <c r="M298" s="21">
        <v>0</v>
      </c>
      <c r="N298" s="616">
        <f t="shared" si="199"/>
        <v>0</v>
      </c>
      <c r="O298" s="21"/>
      <c r="P298" s="21">
        <v>0</v>
      </c>
      <c r="Q298" s="21">
        <v>0</v>
      </c>
      <c r="R298" s="21">
        <v>0</v>
      </c>
      <c r="S298" s="21">
        <v>0</v>
      </c>
      <c r="T298" s="21">
        <v>0</v>
      </c>
      <c r="U298" s="634">
        <v>0</v>
      </c>
      <c r="V298" s="277">
        <v>0</v>
      </c>
      <c r="W298" s="635">
        <f t="shared" si="192"/>
        <v>0</v>
      </c>
      <c r="X298" s="277">
        <v>0</v>
      </c>
      <c r="Y298" s="277">
        <v>0</v>
      </c>
      <c r="Z298" s="277">
        <v>0</v>
      </c>
      <c r="AA298" s="635">
        <f t="shared" si="193"/>
        <v>0</v>
      </c>
      <c r="AB298" s="21">
        <v>0</v>
      </c>
      <c r="AC298" s="21">
        <v>0</v>
      </c>
      <c r="AD298" s="21">
        <v>0</v>
      </c>
      <c r="AE298" s="21">
        <v>0</v>
      </c>
      <c r="AF298" s="21">
        <v>0</v>
      </c>
      <c r="AG298" s="21">
        <v>0</v>
      </c>
      <c r="AH298" s="21">
        <v>0</v>
      </c>
      <c r="AI298" s="616">
        <f t="shared" si="194"/>
        <v>0</v>
      </c>
      <c r="AK298" s="616">
        <v>0</v>
      </c>
      <c r="AM298" s="616">
        <f t="shared" si="195"/>
        <v>0</v>
      </c>
    </row>
    <row r="299" spans="1:39" x14ac:dyDescent="0.25">
      <c r="A299" s="381" t="s">
        <v>847</v>
      </c>
      <c r="B299" s="655" t="s">
        <v>848</v>
      </c>
      <c r="C299" s="361">
        <v>0</v>
      </c>
      <c r="D299" s="362">
        <v>0</v>
      </c>
      <c r="E299" s="364">
        <v>0</v>
      </c>
      <c r="F299" s="364">
        <v>0</v>
      </c>
      <c r="G299" s="364">
        <v>0</v>
      </c>
      <c r="H299" s="364">
        <v>0</v>
      </c>
      <c r="I299" s="627">
        <v>0</v>
      </c>
      <c r="J299" s="21">
        <v>0</v>
      </c>
      <c r="K299" s="21">
        <v>0</v>
      </c>
      <c r="L299" s="21">
        <v>0</v>
      </c>
      <c r="M299" s="21">
        <v>0</v>
      </c>
      <c r="N299" s="616">
        <f t="shared" si="199"/>
        <v>0</v>
      </c>
      <c r="O299" s="21"/>
      <c r="P299" s="21">
        <v>0</v>
      </c>
      <c r="Q299" s="21">
        <v>0</v>
      </c>
      <c r="R299" s="21">
        <v>0</v>
      </c>
      <c r="S299" s="21">
        <v>0</v>
      </c>
      <c r="T299" s="21">
        <v>0</v>
      </c>
      <c r="U299" s="634">
        <v>0</v>
      </c>
      <c r="V299" s="277">
        <v>0</v>
      </c>
      <c r="W299" s="635">
        <f t="shared" si="192"/>
        <v>0</v>
      </c>
      <c r="X299" s="277">
        <v>0</v>
      </c>
      <c r="Y299" s="277">
        <v>0</v>
      </c>
      <c r="Z299" s="277">
        <v>0</v>
      </c>
      <c r="AA299" s="635">
        <f t="shared" si="193"/>
        <v>0</v>
      </c>
      <c r="AB299" s="21">
        <v>0</v>
      </c>
      <c r="AC299" s="21">
        <v>0</v>
      </c>
      <c r="AD299" s="21">
        <v>0</v>
      </c>
      <c r="AE299" s="21">
        <v>0</v>
      </c>
      <c r="AF299" s="21">
        <v>0</v>
      </c>
      <c r="AG299" s="21">
        <v>0</v>
      </c>
      <c r="AH299" s="21">
        <v>0</v>
      </c>
      <c r="AI299" s="616">
        <f t="shared" si="194"/>
        <v>0</v>
      </c>
      <c r="AK299" s="616">
        <v>0</v>
      </c>
      <c r="AM299" s="616">
        <f t="shared" si="195"/>
        <v>0</v>
      </c>
    </row>
    <row r="300" spans="1:39" x14ac:dyDescent="0.25">
      <c r="A300" s="381"/>
      <c r="B300" s="655"/>
      <c r="C300" s="361"/>
      <c r="D300" s="362"/>
      <c r="E300" s="364"/>
      <c r="F300" s="364"/>
      <c r="G300" s="364"/>
      <c r="H300" s="364"/>
      <c r="I300" s="627"/>
      <c r="J300" s="21"/>
      <c r="N300" s="616"/>
      <c r="O300" s="21"/>
      <c r="U300" s="634"/>
      <c r="W300" s="635"/>
      <c r="AA300" s="635"/>
      <c r="AI300" s="616"/>
      <c r="AK300" s="616"/>
      <c r="AM300" s="616"/>
    </row>
    <row r="301" spans="1:39" x14ac:dyDescent="0.25">
      <c r="A301" s="380" t="s">
        <v>849</v>
      </c>
      <c r="B301" s="656" t="s">
        <v>850</v>
      </c>
      <c r="C301" s="359">
        <f t="shared" ref="C301:I301" si="200">+C302</f>
        <v>0</v>
      </c>
      <c r="D301" s="360">
        <f t="shared" si="200"/>
        <v>0</v>
      </c>
      <c r="E301" s="360">
        <f t="shared" si="200"/>
        <v>0</v>
      </c>
      <c r="F301" s="360">
        <f t="shared" si="200"/>
        <v>0</v>
      </c>
      <c r="G301" s="360">
        <f t="shared" si="200"/>
        <v>0</v>
      </c>
      <c r="H301" s="360">
        <f t="shared" si="200"/>
        <v>0</v>
      </c>
      <c r="I301" s="390">
        <f t="shared" si="200"/>
        <v>0</v>
      </c>
      <c r="J301" s="622">
        <f t="shared" ref="J301:AK301" si="201">+J302</f>
        <v>0</v>
      </c>
      <c r="K301" s="622">
        <f t="shared" si="201"/>
        <v>0</v>
      </c>
      <c r="L301" s="622">
        <f t="shared" si="201"/>
        <v>0</v>
      </c>
      <c r="M301" s="622">
        <f t="shared" si="201"/>
        <v>0</v>
      </c>
      <c r="N301" s="623">
        <f t="shared" si="201"/>
        <v>0</v>
      </c>
      <c r="O301" s="21"/>
      <c r="P301" s="622">
        <f t="shared" si="201"/>
        <v>0</v>
      </c>
      <c r="Q301" s="622">
        <f t="shared" si="201"/>
        <v>0</v>
      </c>
      <c r="R301" s="622">
        <f t="shared" si="201"/>
        <v>0</v>
      </c>
      <c r="S301" s="622">
        <f t="shared" si="201"/>
        <v>0</v>
      </c>
      <c r="T301" s="622">
        <f t="shared" si="201"/>
        <v>0</v>
      </c>
      <c r="U301" s="624">
        <f t="shared" si="201"/>
        <v>0</v>
      </c>
      <c r="V301" s="625">
        <f t="shared" si="201"/>
        <v>0</v>
      </c>
      <c r="W301" s="626">
        <f t="shared" si="201"/>
        <v>0</v>
      </c>
      <c r="X301" s="625">
        <f t="shared" si="201"/>
        <v>0</v>
      </c>
      <c r="Y301" s="625">
        <f t="shared" si="201"/>
        <v>0</v>
      </c>
      <c r="Z301" s="625">
        <f t="shared" si="201"/>
        <v>0</v>
      </c>
      <c r="AA301" s="626">
        <f t="shared" si="201"/>
        <v>0</v>
      </c>
      <c r="AB301" s="622">
        <f t="shared" si="201"/>
        <v>0</v>
      </c>
      <c r="AC301" s="622">
        <f t="shared" si="201"/>
        <v>0</v>
      </c>
      <c r="AD301" s="622">
        <f t="shared" si="201"/>
        <v>0</v>
      </c>
      <c r="AE301" s="622">
        <f t="shared" si="201"/>
        <v>0</v>
      </c>
      <c r="AF301" s="622">
        <f t="shared" si="201"/>
        <v>0</v>
      </c>
      <c r="AG301" s="622">
        <f t="shared" si="201"/>
        <v>0</v>
      </c>
      <c r="AH301" s="622">
        <f t="shared" si="201"/>
        <v>0</v>
      </c>
      <c r="AI301" s="623">
        <f>+AI302</f>
        <v>0</v>
      </c>
      <c r="AK301" s="623">
        <f t="shared" si="201"/>
        <v>0</v>
      </c>
      <c r="AM301" s="623">
        <f>+AM302</f>
        <v>0</v>
      </c>
    </row>
    <row r="302" spans="1:39" x14ac:dyDescent="0.25">
      <c r="A302" s="381" t="s">
        <v>851</v>
      </c>
      <c r="B302" s="655" t="s">
        <v>852</v>
      </c>
      <c r="C302" s="361">
        <v>0</v>
      </c>
      <c r="D302" s="362">
        <v>0</v>
      </c>
      <c r="E302" s="364">
        <v>0</v>
      </c>
      <c r="F302" s="364">
        <v>0</v>
      </c>
      <c r="G302" s="364">
        <v>0</v>
      </c>
      <c r="H302" s="364">
        <v>0</v>
      </c>
      <c r="I302" s="627">
        <v>0</v>
      </c>
      <c r="J302" s="21">
        <v>0</v>
      </c>
      <c r="K302" s="21">
        <v>0</v>
      </c>
      <c r="L302" s="21">
        <v>0</v>
      </c>
      <c r="M302" s="21">
        <v>0</v>
      </c>
      <c r="N302" s="616">
        <f>SUM(J302:M302)</f>
        <v>0</v>
      </c>
      <c r="O302" s="21"/>
      <c r="P302" s="21">
        <v>0</v>
      </c>
      <c r="Q302" s="21">
        <v>0</v>
      </c>
      <c r="R302" s="21">
        <v>0</v>
      </c>
      <c r="S302" s="21">
        <v>0</v>
      </c>
      <c r="T302" s="21">
        <v>0</v>
      </c>
      <c r="U302" s="634">
        <v>0</v>
      </c>
      <c r="V302" s="277">
        <v>0</v>
      </c>
      <c r="W302" s="635">
        <f>SUM(U302:V302)</f>
        <v>0</v>
      </c>
      <c r="X302" s="277">
        <v>0</v>
      </c>
      <c r="Y302" s="277">
        <v>0</v>
      </c>
      <c r="Z302" s="277">
        <v>0</v>
      </c>
      <c r="AA302" s="635">
        <f>SUM(X302:Z302)</f>
        <v>0</v>
      </c>
      <c r="AB302" s="21">
        <v>0</v>
      </c>
      <c r="AC302" s="21">
        <v>0</v>
      </c>
      <c r="AD302" s="21">
        <v>0</v>
      </c>
      <c r="AE302" s="21">
        <v>0</v>
      </c>
      <c r="AF302" s="21">
        <v>0</v>
      </c>
      <c r="AG302" s="21">
        <v>0</v>
      </c>
      <c r="AH302" s="21">
        <v>0</v>
      </c>
      <c r="AI302" s="616">
        <f>+P302+Q302+R302+S302+T302+W302+AA302+AB302+AC302+AD302+AE302+AF302+AG302+AH302</f>
        <v>0</v>
      </c>
      <c r="AK302" s="616">
        <v>0</v>
      </c>
      <c r="AM302" s="616">
        <f>+N302+AI302+AK302</f>
        <v>0</v>
      </c>
    </row>
    <row r="303" spans="1:39" x14ac:dyDescent="0.25">
      <c r="A303" s="380" t="s">
        <v>853</v>
      </c>
      <c r="B303" s="656" t="s">
        <v>854</v>
      </c>
      <c r="C303" s="359">
        <f t="shared" ref="C303:K303" si="202">SUM(C304:C307)</f>
        <v>0</v>
      </c>
      <c r="D303" s="360">
        <f>SUM(D304:D307)</f>
        <v>0</v>
      </c>
      <c r="E303" s="360">
        <f t="shared" si="202"/>
        <v>0</v>
      </c>
      <c r="F303" s="360">
        <f t="shared" si="202"/>
        <v>0</v>
      </c>
      <c r="G303" s="360">
        <f t="shared" si="202"/>
        <v>0</v>
      </c>
      <c r="H303" s="360">
        <f t="shared" si="202"/>
        <v>0</v>
      </c>
      <c r="I303" s="390">
        <f t="shared" si="202"/>
        <v>0</v>
      </c>
      <c r="J303" s="622">
        <f t="shared" si="202"/>
        <v>0</v>
      </c>
      <c r="K303" s="622">
        <f t="shared" si="202"/>
        <v>0</v>
      </c>
      <c r="L303" s="622">
        <f>SUM(L304:L307)</f>
        <v>0</v>
      </c>
      <c r="M303" s="622">
        <f>SUM(M304:M307)</f>
        <v>0</v>
      </c>
      <c r="N303" s="623">
        <f>SUM(N304:N307)</f>
        <v>0</v>
      </c>
      <c r="O303" s="21"/>
      <c r="P303" s="622">
        <f t="shared" ref="P303:AH303" si="203">SUM(P304:P307)</f>
        <v>0</v>
      </c>
      <c r="Q303" s="622">
        <f t="shared" si="203"/>
        <v>0</v>
      </c>
      <c r="R303" s="622">
        <f t="shared" si="203"/>
        <v>0</v>
      </c>
      <c r="S303" s="622">
        <f>SUM(S304:S307)</f>
        <v>0</v>
      </c>
      <c r="T303" s="622">
        <f t="shared" si="203"/>
        <v>0</v>
      </c>
      <c r="U303" s="624">
        <f>SUM(U304:U307)</f>
        <v>0</v>
      </c>
      <c r="V303" s="625">
        <f>SUM(V304:V307)</f>
        <v>0</v>
      </c>
      <c r="W303" s="626">
        <f t="shared" si="203"/>
        <v>0</v>
      </c>
      <c r="X303" s="625">
        <f>SUM(X304:X307)</f>
        <v>0</v>
      </c>
      <c r="Y303" s="625">
        <f>SUM(Y304:Y307)</f>
        <v>0</v>
      </c>
      <c r="Z303" s="625">
        <f>SUM(Z304:Z307)</f>
        <v>0</v>
      </c>
      <c r="AA303" s="626">
        <f t="shared" si="203"/>
        <v>0</v>
      </c>
      <c r="AB303" s="622">
        <f t="shared" si="203"/>
        <v>0</v>
      </c>
      <c r="AC303" s="622">
        <f t="shared" si="203"/>
        <v>0</v>
      </c>
      <c r="AD303" s="622">
        <f t="shared" si="203"/>
        <v>0</v>
      </c>
      <c r="AE303" s="622">
        <f t="shared" si="203"/>
        <v>0</v>
      </c>
      <c r="AF303" s="622">
        <f>SUM(AF304:AF307)</f>
        <v>0</v>
      </c>
      <c r="AG303" s="622">
        <f t="shared" si="203"/>
        <v>0</v>
      </c>
      <c r="AH303" s="622">
        <f t="shared" si="203"/>
        <v>0</v>
      </c>
      <c r="AI303" s="623">
        <f>SUM(AI304:AI307)</f>
        <v>0</v>
      </c>
      <c r="AK303" s="623">
        <f>SUM(AK304:AK307)</f>
        <v>0</v>
      </c>
      <c r="AM303" s="623">
        <f>SUM(AM304:AM307)</f>
        <v>0</v>
      </c>
    </row>
    <row r="304" spans="1:39" x14ac:dyDescent="0.25">
      <c r="A304" s="381" t="s">
        <v>855</v>
      </c>
      <c r="B304" s="655" t="s">
        <v>856</v>
      </c>
      <c r="C304" s="361">
        <v>0</v>
      </c>
      <c r="D304" s="362">
        <v>0</v>
      </c>
      <c r="E304" s="364">
        <v>0</v>
      </c>
      <c r="F304" s="364">
        <v>0</v>
      </c>
      <c r="G304" s="364">
        <v>0</v>
      </c>
      <c r="H304" s="364">
        <v>0</v>
      </c>
      <c r="I304" s="627">
        <v>0</v>
      </c>
      <c r="J304" s="21">
        <v>0</v>
      </c>
      <c r="K304" s="21">
        <v>0</v>
      </c>
      <c r="L304" s="21">
        <v>0</v>
      </c>
      <c r="M304" s="21">
        <v>0</v>
      </c>
      <c r="N304" s="616">
        <f>SUM(J304:M304)</f>
        <v>0</v>
      </c>
      <c r="O304" s="21"/>
      <c r="P304" s="21">
        <v>0</v>
      </c>
      <c r="Q304" s="21">
        <v>0</v>
      </c>
      <c r="R304" s="21">
        <v>0</v>
      </c>
      <c r="S304" s="21">
        <v>0</v>
      </c>
      <c r="T304" s="21">
        <v>0</v>
      </c>
      <c r="U304" s="634">
        <v>0</v>
      </c>
      <c r="V304" s="277">
        <v>0</v>
      </c>
      <c r="W304" s="635">
        <f>SUM(U304:V304)</f>
        <v>0</v>
      </c>
      <c r="X304" s="277">
        <v>0</v>
      </c>
      <c r="Y304" s="277">
        <v>0</v>
      </c>
      <c r="Z304" s="277">
        <v>0</v>
      </c>
      <c r="AA304" s="635">
        <f>SUM(X304:Z304)</f>
        <v>0</v>
      </c>
      <c r="AB304" s="21">
        <v>0</v>
      </c>
      <c r="AC304" s="21">
        <v>0</v>
      </c>
      <c r="AD304" s="21">
        <v>0</v>
      </c>
      <c r="AE304" s="21">
        <v>0</v>
      </c>
      <c r="AF304" s="21">
        <v>0</v>
      </c>
      <c r="AG304" s="21">
        <v>0</v>
      </c>
      <c r="AH304" s="21">
        <v>0</v>
      </c>
      <c r="AI304" s="616">
        <f>+P304+Q304+R304+S304+T304+W304+AA304+AB304+AC304+AD304+AE304+AF304+AG304+AH304</f>
        <v>0</v>
      </c>
      <c r="AK304" s="616">
        <v>0</v>
      </c>
      <c r="AM304" s="616">
        <f>+N304+AI304+AK304</f>
        <v>0</v>
      </c>
    </row>
    <row r="305" spans="1:39" x14ac:dyDescent="0.25">
      <c r="A305" s="381" t="s">
        <v>857</v>
      </c>
      <c r="B305" s="655" t="s">
        <v>858</v>
      </c>
      <c r="C305" s="361">
        <v>0</v>
      </c>
      <c r="D305" s="362">
        <v>0</v>
      </c>
      <c r="E305" s="364">
        <v>0</v>
      </c>
      <c r="F305" s="364">
        <v>0</v>
      </c>
      <c r="G305" s="364">
        <v>0</v>
      </c>
      <c r="H305" s="364">
        <v>0</v>
      </c>
      <c r="I305" s="627">
        <v>0</v>
      </c>
      <c r="J305" s="21">
        <v>0</v>
      </c>
      <c r="K305" s="21">
        <v>0</v>
      </c>
      <c r="L305" s="21">
        <v>0</v>
      </c>
      <c r="M305" s="21">
        <v>0</v>
      </c>
      <c r="N305" s="616">
        <f>SUM(J305:M305)</f>
        <v>0</v>
      </c>
      <c r="O305" s="21"/>
      <c r="P305" s="21">
        <v>0</v>
      </c>
      <c r="Q305" s="21">
        <v>0</v>
      </c>
      <c r="R305" s="21">
        <v>0</v>
      </c>
      <c r="S305" s="21">
        <v>0</v>
      </c>
      <c r="T305" s="21">
        <v>0</v>
      </c>
      <c r="U305" s="634">
        <v>0</v>
      </c>
      <c r="V305" s="277">
        <v>0</v>
      </c>
      <c r="W305" s="635">
        <f>SUM(U305:V305)</f>
        <v>0</v>
      </c>
      <c r="X305" s="277">
        <v>0</v>
      </c>
      <c r="Y305" s="277">
        <v>0</v>
      </c>
      <c r="Z305" s="277">
        <v>0</v>
      </c>
      <c r="AA305" s="635">
        <f>SUM(X305:Z305)</f>
        <v>0</v>
      </c>
      <c r="AB305" s="21">
        <v>0</v>
      </c>
      <c r="AC305" s="21">
        <v>0</v>
      </c>
      <c r="AD305" s="21">
        <v>0</v>
      </c>
      <c r="AE305" s="21">
        <v>0</v>
      </c>
      <c r="AF305" s="21">
        <v>0</v>
      </c>
      <c r="AG305" s="21">
        <v>0</v>
      </c>
      <c r="AH305" s="21">
        <v>0</v>
      </c>
      <c r="AI305" s="616">
        <f>+P305+Q305+R305+S305+T305+W305+AA305+AB305+AC305+AD305+AE305+AF305+AG305+AH305</f>
        <v>0</v>
      </c>
      <c r="AK305" s="616">
        <v>0</v>
      </c>
      <c r="AM305" s="616">
        <f>+N305+AI305+AK305</f>
        <v>0</v>
      </c>
    </row>
    <row r="306" spans="1:39" x14ac:dyDescent="0.25">
      <c r="A306" s="381" t="s">
        <v>859</v>
      </c>
      <c r="B306" s="655" t="s">
        <v>860</v>
      </c>
      <c r="C306" s="361">
        <v>0</v>
      </c>
      <c r="D306" s="362">
        <v>0</v>
      </c>
      <c r="E306" s="364">
        <v>0</v>
      </c>
      <c r="F306" s="364">
        <v>0</v>
      </c>
      <c r="G306" s="364">
        <v>0</v>
      </c>
      <c r="H306" s="364">
        <v>0</v>
      </c>
      <c r="I306" s="627">
        <v>0</v>
      </c>
      <c r="J306" s="21">
        <v>0</v>
      </c>
      <c r="K306" s="21">
        <v>0</v>
      </c>
      <c r="L306" s="21">
        <v>0</v>
      </c>
      <c r="M306" s="21">
        <v>0</v>
      </c>
      <c r="N306" s="616">
        <f>SUM(J306:M306)</f>
        <v>0</v>
      </c>
      <c r="O306" s="21"/>
      <c r="P306" s="21">
        <v>0</v>
      </c>
      <c r="Q306" s="21">
        <v>0</v>
      </c>
      <c r="R306" s="21">
        <v>0</v>
      </c>
      <c r="S306" s="21">
        <v>0</v>
      </c>
      <c r="T306" s="21">
        <v>0</v>
      </c>
      <c r="U306" s="634">
        <v>0</v>
      </c>
      <c r="V306" s="277">
        <v>0</v>
      </c>
      <c r="W306" s="635">
        <f>SUM(U306:V306)</f>
        <v>0</v>
      </c>
      <c r="X306" s="277">
        <v>0</v>
      </c>
      <c r="Y306" s="277">
        <v>0</v>
      </c>
      <c r="Z306" s="277">
        <v>0</v>
      </c>
      <c r="AA306" s="635">
        <f>SUM(X306:Z306)</f>
        <v>0</v>
      </c>
      <c r="AB306" s="21">
        <v>0</v>
      </c>
      <c r="AC306" s="21">
        <v>0</v>
      </c>
      <c r="AD306" s="21">
        <v>0</v>
      </c>
      <c r="AE306" s="21">
        <v>0</v>
      </c>
      <c r="AF306" s="21">
        <v>0</v>
      </c>
      <c r="AG306" s="21">
        <v>0</v>
      </c>
      <c r="AH306" s="21">
        <v>0</v>
      </c>
      <c r="AI306" s="616">
        <f>+P306+Q306+R306+S306+T306+W306+AA306+AB306+AC306+AD306+AE306+AF306+AG306+AH306</f>
        <v>0</v>
      </c>
      <c r="AK306" s="616">
        <v>0</v>
      </c>
      <c r="AM306" s="616">
        <f>+N306+AI306+AK306</f>
        <v>0</v>
      </c>
    </row>
    <row r="307" spans="1:39" x14ac:dyDescent="0.25">
      <c r="A307" s="381" t="s">
        <v>861</v>
      </c>
      <c r="B307" s="655" t="s">
        <v>862</v>
      </c>
      <c r="C307" s="361">
        <v>0</v>
      </c>
      <c r="D307" s="362">
        <v>0</v>
      </c>
      <c r="E307" s="364">
        <v>0</v>
      </c>
      <c r="F307" s="364">
        <v>0</v>
      </c>
      <c r="G307" s="364">
        <v>0</v>
      </c>
      <c r="H307" s="364">
        <v>0</v>
      </c>
      <c r="I307" s="627">
        <v>0</v>
      </c>
      <c r="J307" s="21">
        <v>0</v>
      </c>
      <c r="K307" s="21">
        <v>0</v>
      </c>
      <c r="L307" s="21">
        <v>0</v>
      </c>
      <c r="M307" s="21">
        <v>0</v>
      </c>
      <c r="N307" s="616">
        <f>SUM(J307:M307)</f>
        <v>0</v>
      </c>
      <c r="O307" s="21"/>
      <c r="P307" s="21">
        <v>0</v>
      </c>
      <c r="Q307" s="21">
        <v>0</v>
      </c>
      <c r="R307" s="21">
        <v>0</v>
      </c>
      <c r="S307" s="21">
        <v>0</v>
      </c>
      <c r="T307" s="21">
        <v>0</v>
      </c>
      <c r="U307" s="634">
        <v>0</v>
      </c>
      <c r="V307" s="277">
        <v>0</v>
      </c>
      <c r="W307" s="635">
        <f>SUM(U307:V307)</f>
        <v>0</v>
      </c>
      <c r="X307" s="277">
        <v>0</v>
      </c>
      <c r="Y307" s="277">
        <v>0</v>
      </c>
      <c r="Z307" s="277">
        <v>0</v>
      </c>
      <c r="AA307" s="635">
        <f>SUM(X307:Z307)</f>
        <v>0</v>
      </c>
      <c r="AB307" s="21">
        <v>0</v>
      </c>
      <c r="AC307" s="21">
        <v>0</v>
      </c>
      <c r="AD307" s="21">
        <v>0</v>
      </c>
      <c r="AE307" s="21">
        <v>0</v>
      </c>
      <c r="AF307" s="21">
        <v>0</v>
      </c>
      <c r="AG307" s="21">
        <v>0</v>
      </c>
      <c r="AH307" s="21">
        <v>0</v>
      </c>
      <c r="AI307" s="616">
        <f>+P307+Q307+R307+S307+T307+W307+AA307+AB307+AC307+AD307+AE307+AF307+AG307+AH307</f>
        <v>0</v>
      </c>
      <c r="AK307" s="616">
        <v>0</v>
      </c>
      <c r="AM307" s="616">
        <f>+N307+AI307+AK307</f>
        <v>0</v>
      </c>
    </row>
    <row r="308" spans="1:39" x14ac:dyDescent="0.25">
      <c r="A308" s="380" t="s">
        <v>863</v>
      </c>
      <c r="B308" s="656" t="s">
        <v>864</v>
      </c>
      <c r="C308" s="361">
        <f t="shared" ref="C308:I308" si="204">SUM(C309)</f>
        <v>0</v>
      </c>
      <c r="D308" s="362">
        <f t="shared" si="204"/>
        <v>0</v>
      </c>
      <c r="E308" s="360">
        <f t="shared" si="204"/>
        <v>0</v>
      </c>
      <c r="F308" s="360">
        <f t="shared" si="204"/>
        <v>0</v>
      </c>
      <c r="G308" s="360">
        <f t="shared" si="204"/>
        <v>0</v>
      </c>
      <c r="H308" s="360">
        <f t="shared" si="204"/>
        <v>0</v>
      </c>
      <c r="I308" s="390">
        <f t="shared" si="204"/>
        <v>0</v>
      </c>
      <c r="J308" s="622">
        <f t="shared" ref="J308:AK308" si="205">SUM(J309)</f>
        <v>0</v>
      </c>
      <c r="K308" s="622">
        <f t="shared" si="205"/>
        <v>0</v>
      </c>
      <c r="L308" s="622">
        <f t="shared" si="205"/>
        <v>0</v>
      </c>
      <c r="M308" s="622">
        <f t="shared" si="205"/>
        <v>0</v>
      </c>
      <c r="N308" s="623">
        <f t="shared" si="205"/>
        <v>0</v>
      </c>
      <c r="O308" s="21"/>
      <c r="P308" s="622">
        <f t="shared" si="205"/>
        <v>0</v>
      </c>
      <c r="Q308" s="622">
        <f t="shared" si="205"/>
        <v>0</v>
      </c>
      <c r="R308" s="622">
        <f t="shared" si="205"/>
        <v>0</v>
      </c>
      <c r="S308" s="622">
        <f t="shared" si="205"/>
        <v>0</v>
      </c>
      <c r="T308" s="622">
        <f t="shared" si="205"/>
        <v>0</v>
      </c>
      <c r="U308" s="624">
        <f t="shared" si="205"/>
        <v>0</v>
      </c>
      <c r="V308" s="625">
        <f t="shared" si="205"/>
        <v>0</v>
      </c>
      <c r="W308" s="626">
        <f t="shared" si="205"/>
        <v>0</v>
      </c>
      <c r="X308" s="625">
        <f t="shared" si="205"/>
        <v>0</v>
      </c>
      <c r="Y308" s="625">
        <f t="shared" si="205"/>
        <v>0</v>
      </c>
      <c r="Z308" s="625">
        <f t="shared" si="205"/>
        <v>0</v>
      </c>
      <c r="AA308" s="626">
        <f t="shared" si="205"/>
        <v>0</v>
      </c>
      <c r="AB308" s="622">
        <f t="shared" si="205"/>
        <v>0</v>
      </c>
      <c r="AC308" s="622">
        <f t="shared" si="205"/>
        <v>0</v>
      </c>
      <c r="AD308" s="622">
        <f t="shared" si="205"/>
        <v>0</v>
      </c>
      <c r="AE308" s="622">
        <f t="shared" si="205"/>
        <v>0</v>
      </c>
      <c r="AF308" s="622">
        <f t="shared" si="205"/>
        <v>0</v>
      </c>
      <c r="AG308" s="622">
        <f t="shared" si="205"/>
        <v>0</v>
      </c>
      <c r="AH308" s="622">
        <f t="shared" si="205"/>
        <v>0</v>
      </c>
      <c r="AI308" s="623">
        <f>SUM(AI309)</f>
        <v>0</v>
      </c>
      <c r="AK308" s="623">
        <f t="shared" si="205"/>
        <v>0</v>
      </c>
      <c r="AM308" s="623">
        <f>SUM(AM309)</f>
        <v>0</v>
      </c>
    </row>
    <row r="309" spans="1:39" x14ac:dyDescent="0.25">
      <c r="A309" s="381" t="s">
        <v>865</v>
      </c>
      <c r="B309" s="655" t="s">
        <v>866</v>
      </c>
      <c r="C309" s="361">
        <v>0</v>
      </c>
      <c r="D309" s="362">
        <v>0</v>
      </c>
      <c r="E309" s="364">
        <v>0</v>
      </c>
      <c r="F309" s="364">
        <v>0</v>
      </c>
      <c r="G309" s="364">
        <v>0</v>
      </c>
      <c r="H309" s="364">
        <v>0</v>
      </c>
      <c r="I309" s="627">
        <v>0</v>
      </c>
      <c r="J309" s="21">
        <v>0</v>
      </c>
      <c r="K309" s="21">
        <v>0</v>
      </c>
      <c r="L309" s="21">
        <v>0</v>
      </c>
      <c r="M309" s="21">
        <v>0</v>
      </c>
      <c r="N309" s="616">
        <f>SUM(J309:M309)</f>
        <v>0</v>
      </c>
      <c r="O309" s="21"/>
      <c r="P309" s="21">
        <v>0</v>
      </c>
      <c r="Q309" s="21">
        <v>0</v>
      </c>
      <c r="R309" s="21">
        <v>0</v>
      </c>
      <c r="S309" s="21">
        <v>0</v>
      </c>
      <c r="T309" s="21">
        <v>0</v>
      </c>
      <c r="U309" s="634">
        <v>0</v>
      </c>
      <c r="V309" s="277">
        <v>0</v>
      </c>
      <c r="W309" s="635">
        <f>SUM(U309:V309)</f>
        <v>0</v>
      </c>
      <c r="X309" s="277">
        <v>0</v>
      </c>
      <c r="Y309" s="277">
        <v>0</v>
      </c>
      <c r="Z309" s="277">
        <v>0</v>
      </c>
      <c r="AA309" s="635">
        <f>SUM(X309:Z309)</f>
        <v>0</v>
      </c>
      <c r="AB309" s="21">
        <v>0</v>
      </c>
      <c r="AC309" s="21">
        <v>0</v>
      </c>
      <c r="AD309" s="21">
        <v>0</v>
      </c>
      <c r="AE309" s="21">
        <v>0</v>
      </c>
      <c r="AF309" s="21">
        <v>0</v>
      </c>
      <c r="AG309" s="21">
        <v>0</v>
      </c>
      <c r="AH309" s="21">
        <v>0</v>
      </c>
      <c r="AI309" s="616">
        <f>+P309+Q309+R309+S309+T309+W309+AA309+AB309+AC309+AD309+AE309+AF309+AG309+AH309</f>
        <v>0</v>
      </c>
      <c r="AK309" s="616">
        <v>0</v>
      </c>
      <c r="AM309" s="616">
        <f>+N309+AI309+AK309</f>
        <v>0</v>
      </c>
    </row>
    <row r="310" spans="1:39" x14ac:dyDescent="0.25">
      <c r="A310" s="381"/>
      <c r="B310" s="655"/>
      <c r="C310" s="361"/>
      <c r="D310" s="362"/>
      <c r="E310" s="364"/>
      <c r="F310" s="364"/>
      <c r="G310" s="364"/>
      <c r="H310" s="364"/>
      <c r="I310" s="627"/>
      <c r="J310" s="21"/>
      <c r="N310" s="616"/>
      <c r="O310" s="21"/>
      <c r="U310" s="634"/>
      <c r="W310" s="635"/>
      <c r="AA310" s="635"/>
      <c r="AI310" s="616"/>
      <c r="AK310" s="616"/>
      <c r="AM310" s="616"/>
    </row>
    <row r="311" spans="1:39" x14ac:dyDescent="0.25">
      <c r="A311" s="381"/>
      <c r="B311" s="655"/>
      <c r="C311" s="361"/>
      <c r="D311" s="362"/>
      <c r="E311" s="364"/>
      <c r="F311" s="364"/>
      <c r="G311" s="364"/>
      <c r="H311" s="364"/>
      <c r="I311" s="627"/>
      <c r="J311" s="21"/>
      <c r="N311" s="616"/>
      <c r="O311" s="21"/>
      <c r="U311" s="634"/>
      <c r="W311" s="635"/>
      <c r="AA311" s="635"/>
      <c r="AI311" s="616"/>
      <c r="AK311" s="616"/>
      <c r="AM311" s="616"/>
    </row>
    <row r="312" spans="1:39" x14ac:dyDescent="0.25">
      <c r="A312" s="382"/>
      <c r="B312" s="657"/>
      <c r="C312" s="365"/>
      <c r="D312" s="658"/>
      <c r="E312" s="658"/>
      <c r="F312" s="658"/>
      <c r="G312" s="658"/>
      <c r="H312" s="658"/>
      <c r="I312" s="659"/>
      <c r="J312" s="660"/>
      <c r="K312" s="660"/>
      <c r="L312" s="660"/>
      <c r="M312" s="660"/>
      <c r="N312" s="661"/>
      <c r="O312" s="21"/>
      <c r="P312" s="660"/>
      <c r="Q312" s="660"/>
      <c r="R312" s="660"/>
      <c r="S312" s="660"/>
      <c r="T312" s="660"/>
      <c r="U312" s="662"/>
      <c r="V312" s="663"/>
      <c r="W312" s="664"/>
      <c r="X312" s="663"/>
      <c r="Y312" s="663"/>
      <c r="Z312" s="663"/>
      <c r="AA312" s="664"/>
      <c r="AB312" s="660"/>
      <c r="AC312" s="660"/>
      <c r="AD312" s="660"/>
      <c r="AE312" s="660"/>
      <c r="AF312" s="660"/>
      <c r="AG312" s="660"/>
      <c r="AH312" s="660"/>
      <c r="AI312" s="661"/>
      <c r="AK312" s="661"/>
      <c r="AM312" s="661"/>
    </row>
    <row r="313" spans="1:39" x14ac:dyDescent="0.25">
      <c r="A313" s="381"/>
      <c r="B313" s="655"/>
      <c r="C313" s="361"/>
      <c r="D313" s="362"/>
      <c r="E313" s="364"/>
      <c r="F313" s="364"/>
      <c r="G313" s="364"/>
      <c r="H313" s="364"/>
      <c r="I313" s="627"/>
      <c r="J313" s="21"/>
      <c r="N313" s="616"/>
      <c r="O313" s="21"/>
      <c r="U313" s="634"/>
      <c r="W313" s="635"/>
      <c r="AA313" s="635"/>
      <c r="AI313" s="616"/>
      <c r="AK313" s="616"/>
      <c r="AM313" s="616"/>
    </row>
    <row r="314" spans="1:39" x14ac:dyDescent="0.25">
      <c r="A314" s="380" t="s">
        <v>867</v>
      </c>
      <c r="B314" s="656" t="s">
        <v>868</v>
      </c>
      <c r="C314" s="359">
        <f t="shared" ref="C314:K314" si="206">SUM(C315:C316)</f>
        <v>0</v>
      </c>
      <c r="D314" s="360">
        <f>SUM(D315:D316)</f>
        <v>0</v>
      </c>
      <c r="E314" s="360">
        <f t="shared" si="206"/>
        <v>0</v>
      </c>
      <c r="F314" s="360">
        <f t="shared" si="206"/>
        <v>0</v>
      </c>
      <c r="G314" s="360">
        <f t="shared" si="206"/>
        <v>0</v>
      </c>
      <c r="H314" s="360">
        <f t="shared" si="206"/>
        <v>0</v>
      </c>
      <c r="I314" s="390">
        <f t="shared" si="206"/>
        <v>0</v>
      </c>
      <c r="J314" s="622">
        <f t="shared" si="206"/>
        <v>0</v>
      </c>
      <c r="K314" s="622">
        <f t="shared" si="206"/>
        <v>0</v>
      </c>
      <c r="L314" s="622">
        <f>SUM(L315:L316)</f>
        <v>0</v>
      </c>
      <c r="M314" s="622">
        <f>SUM(M315:M316)</f>
        <v>0</v>
      </c>
      <c r="N314" s="623">
        <f>SUM(N315:N316)</f>
        <v>0</v>
      </c>
      <c r="O314" s="21"/>
      <c r="P314" s="622">
        <f t="shared" ref="P314:AH314" si="207">SUM(P315:P316)</f>
        <v>0</v>
      </c>
      <c r="Q314" s="622">
        <f t="shared" si="207"/>
        <v>0</v>
      </c>
      <c r="R314" s="622">
        <f t="shared" si="207"/>
        <v>0</v>
      </c>
      <c r="S314" s="622">
        <f>SUM(S315:S316)</f>
        <v>0</v>
      </c>
      <c r="T314" s="622">
        <f t="shared" si="207"/>
        <v>0</v>
      </c>
      <c r="U314" s="624">
        <f>SUM(U315:U316)</f>
        <v>0</v>
      </c>
      <c r="V314" s="625">
        <f>SUM(V315:V316)</f>
        <v>0</v>
      </c>
      <c r="W314" s="626">
        <f t="shared" si="207"/>
        <v>0</v>
      </c>
      <c r="X314" s="625">
        <f>SUM(X315:X316)</f>
        <v>0</v>
      </c>
      <c r="Y314" s="625">
        <f>SUM(Y315:Y316)</f>
        <v>0</v>
      </c>
      <c r="Z314" s="625">
        <f>SUM(Z315:Z316)</f>
        <v>0</v>
      </c>
      <c r="AA314" s="626">
        <f t="shared" si="207"/>
        <v>0</v>
      </c>
      <c r="AB314" s="622">
        <f t="shared" si="207"/>
        <v>0</v>
      </c>
      <c r="AC314" s="622">
        <f t="shared" si="207"/>
        <v>0</v>
      </c>
      <c r="AD314" s="622">
        <f t="shared" si="207"/>
        <v>0</v>
      </c>
      <c r="AE314" s="622">
        <f t="shared" si="207"/>
        <v>0</v>
      </c>
      <c r="AF314" s="622">
        <f>SUM(AF315:AF316)</f>
        <v>0</v>
      </c>
      <c r="AG314" s="622">
        <f t="shared" si="207"/>
        <v>0</v>
      </c>
      <c r="AH314" s="622">
        <f t="shared" si="207"/>
        <v>0</v>
      </c>
      <c r="AI314" s="623">
        <f>SUM(AI315:AI316)</f>
        <v>0</v>
      </c>
      <c r="AK314" s="623">
        <f>SUM(AK315:AK316)</f>
        <v>0</v>
      </c>
      <c r="AM314" s="623">
        <f>SUM(AM315:AM316)</f>
        <v>0</v>
      </c>
    </row>
    <row r="315" spans="1:39" x14ac:dyDescent="0.25">
      <c r="A315" s="381" t="s">
        <v>869</v>
      </c>
      <c r="B315" s="655" t="s">
        <v>870</v>
      </c>
      <c r="C315" s="361">
        <v>0</v>
      </c>
      <c r="D315" s="362">
        <v>0</v>
      </c>
      <c r="E315" s="364">
        <v>0</v>
      </c>
      <c r="F315" s="364">
        <v>0</v>
      </c>
      <c r="G315" s="364">
        <v>0</v>
      </c>
      <c r="H315" s="364">
        <v>0</v>
      </c>
      <c r="I315" s="627">
        <v>0</v>
      </c>
      <c r="J315" s="21">
        <v>0</v>
      </c>
      <c r="K315" s="21">
        <v>0</v>
      </c>
      <c r="L315" s="21">
        <v>0</v>
      </c>
      <c r="M315" s="21">
        <v>0</v>
      </c>
      <c r="N315" s="616">
        <f>SUM(J315:M315)</f>
        <v>0</v>
      </c>
      <c r="O315" s="21"/>
      <c r="P315" s="21">
        <v>0</v>
      </c>
      <c r="Q315" s="21">
        <v>0</v>
      </c>
      <c r="R315" s="21">
        <v>0</v>
      </c>
      <c r="S315" s="21">
        <v>0</v>
      </c>
      <c r="T315" s="21">
        <v>0</v>
      </c>
      <c r="U315" s="634">
        <v>0</v>
      </c>
      <c r="V315" s="277">
        <v>0</v>
      </c>
      <c r="W315" s="635">
        <f>SUM(U315:V315)</f>
        <v>0</v>
      </c>
      <c r="X315" s="277">
        <v>0</v>
      </c>
      <c r="Y315" s="277">
        <v>0</v>
      </c>
      <c r="Z315" s="277">
        <v>0</v>
      </c>
      <c r="AA315" s="635">
        <f>SUM(X315:Z315)</f>
        <v>0</v>
      </c>
      <c r="AB315" s="21">
        <v>0</v>
      </c>
      <c r="AC315" s="21">
        <v>0</v>
      </c>
      <c r="AD315" s="21">
        <v>0</v>
      </c>
      <c r="AE315" s="21">
        <v>0</v>
      </c>
      <c r="AF315" s="21">
        <v>0</v>
      </c>
      <c r="AG315" s="21">
        <v>0</v>
      </c>
      <c r="AH315" s="21">
        <v>0</v>
      </c>
      <c r="AI315" s="616">
        <f>+P315+Q315+R315+S315+T315+W315+AA315+AB315+AC315+AD315+AE315+AF315+AG315+AH315</f>
        <v>0</v>
      </c>
      <c r="AK315" s="616">
        <v>0</v>
      </c>
      <c r="AM315" s="616">
        <f>+N315+AI315+AK315</f>
        <v>0</v>
      </c>
    </row>
    <row r="316" spans="1:39" x14ac:dyDescent="0.25">
      <c r="A316" s="381" t="s">
        <v>871</v>
      </c>
      <c r="B316" s="655" t="s">
        <v>872</v>
      </c>
      <c r="C316" s="361">
        <v>0</v>
      </c>
      <c r="D316" s="362">
        <v>0</v>
      </c>
      <c r="E316" s="364">
        <v>0</v>
      </c>
      <c r="F316" s="364">
        <v>0</v>
      </c>
      <c r="G316" s="364">
        <v>0</v>
      </c>
      <c r="H316" s="364">
        <v>0</v>
      </c>
      <c r="I316" s="627">
        <v>0</v>
      </c>
      <c r="J316" s="21">
        <v>0</v>
      </c>
      <c r="K316" s="21">
        <v>0</v>
      </c>
      <c r="L316" s="21">
        <v>0</v>
      </c>
      <c r="M316" s="21">
        <v>0</v>
      </c>
      <c r="N316" s="616">
        <f>SUM(J316:M316)</f>
        <v>0</v>
      </c>
      <c r="O316" s="21"/>
      <c r="P316" s="21">
        <v>0</v>
      </c>
      <c r="Q316" s="21">
        <v>0</v>
      </c>
      <c r="R316" s="21">
        <v>0</v>
      </c>
      <c r="S316" s="21">
        <v>0</v>
      </c>
      <c r="T316" s="21">
        <v>0</v>
      </c>
      <c r="U316" s="634">
        <v>0</v>
      </c>
      <c r="V316" s="277">
        <v>0</v>
      </c>
      <c r="W316" s="635">
        <f>SUM(U316:V316)</f>
        <v>0</v>
      </c>
      <c r="X316" s="277">
        <v>0</v>
      </c>
      <c r="Y316" s="277">
        <v>0</v>
      </c>
      <c r="Z316" s="277">
        <v>0</v>
      </c>
      <c r="AA316" s="635">
        <f>SUM(X316:Z316)</f>
        <v>0</v>
      </c>
      <c r="AB316" s="21">
        <v>0</v>
      </c>
      <c r="AC316" s="21">
        <v>0</v>
      </c>
      <c r="AD316" s="21">
        <v>0</v>
      </c>
      <c r="AE316" s="21">
        <v>0</v>
      </c>
      <c r="AF316" s="21">
        <v>0</v>
      </c>
      <c r="AG316" s="21">
        <v>0</v>
      </c>
      <c r="AH316" s="21">
        <v>0</v>
      </c>
      <c r="AI316" s="616">
        <f>+P316+Q316+R316+S316+T316+W316+AA316+AB316+AC316+AD316+AE316+AF316+AG316+AH316</f>
        <v>0</v>
      </c>
      <c r="AK316" s="616">
        <v>0</v>
      </c>
      <c r="AM316" s="616">
        <f>+N316+AI316+AK316</f>
        <v>0</v>
      </c>
    </row>
    <row r="317" spans="1:39" x14ac:dyDescent="0.25">
      <c r="A317" s="380"/>
      <c r="B317" s="655"/>
      <c r="C317" s="361"/>
      <c r="D317" s="362"/>
      <c r="E317" s="364"/>
      <c r="F317" s="364"/>
      <c r="G317" s="364"/>
      <c r="H317" s="364"/>
      <c r="I317" s="627"/>
      <c r="J317" s="21"/>
      <c r="N317" s="616"/>
      <c r="O317" s="21"/>
      <c r="U317" s="634"/>
      <c r="W317" s="635"/>
      <c r="AA317" s="635"/>
      <c r="AI317" s="616"/>
      <c r="AK317" s="616"/>
      <c r="AM317" s="616"/>
    </row>
    <row r="318" spans="1:39" x14ac:dyDescent="0.25">
      <c r="A318" s="381"/>
      <c r="B318" s="655"/>
      <c r="C318" s="361"/>
      <c r="D318" s="362"/>
      <c r="E318" s="364"/>
      <c r="F318" s="364"/>
      <c r="G318" s="364"/>
      <c r="H318" s="364"/>
      <c r="I318" s="627"/>
      <c r="J318" s="21"/>
      <c r="N318" s="616"/>
      <c r="O318" s="21"/>
      <c r="U318" s="634"/>
      <c r="W318" s="635"/>
      <c r="AA318" s="635"/>
      <c r="AI318" s="616"/>
      <c r="AK318" s="616"/>
      <c r="AM318" s="616"/>
    </row>
    <row r="319" spans="1:39" x14ac:dyDescent="0.25">
      <c r="A319" s="380">
        <v>4</v>
      </c>
      <c r="B319" s="656" t="s">
        <v>873</v>
      </c>
      <c r="C319" s="359">
        <f t="shared" ref="C319:K319" si="208">+C321+C331</f>
        <v>0</v>
      </c>
      <c r="D319" s="360">
        <f>+D321+D331</f>
        <v>0</v>
      </c>
      <c r="E319" s="360">
        <f t="shared" si="208"/>
        <v>0</v>
      </c>
      <c r="F319" s="360">
        <f t="shared" si="208"/>
        <v>0</v>
      </c>
      <c r="G319" s="360">
        <f t="shared" si="208"/>
        <v>0</v>
      </c>
      <c r="H319" s="360">
        <f t="shared" si="208"/>
        <v>0</v>
      </c>
      <c r="I319" s="390">
        <f t="shared" si="208"/>
        <v>0</v>
      </c>
      <c r="J319" s="622">
        <f t="shared" si="208"/>
        <v>0</v>
      </c>
      <c r="K319" s="622">
        <f t="shared" si="208"/>
        <v>0</v>
      </c>
      <c r="L319" s="622">
        <f>+L321+L331</f>
        <v>0</v>
      </c>
      <c r="M319" s="622">
        <f>+M321+M331</f>
        <v>0</v>
      </c>
      <c r="N319" s="623">
        <f>+N321+N331</f>
        <v>0</v>
      </c>
      <c r="O319" s="21"/>
      <c r="P319" s="622">
        <f t="shared" ref="P319:AH319" si="209">+P321+P331</f>
        <v>0</v>
      </c>
      <c r="Q319" s="622">
        <f t="shared" si="209"/>
        <v>0</v>
      </c>
      <c r="R319" s="622">
        <f t="shared" si="209"/>
        <v>0</v>
      </c>
      <c r="S319" s="622">
        <f>+S321+S331</f>
        <v>0</v>
      </c>
      <c r="T319" s="622">
        <f t="shared" si="209"/>
        <v>0</v>
      </c>
      <c r="U319" s="624">
        <f>+U321+U331</f>
        <v>0</v>
      </c>
      <c r="V319" s="625">
        <f>+V321+V331</f>
        <v>0</v>
      </c>
      <c r="W319" s="626">
        <f t="shared" si="209"/>
        <v>0</v>
      </c>
      <c r="X319" s="625">
        <f>+X321+X331</f>
        <v>0</v>
      </c>
      <c r="Y319" s="625">
        <f>+Y321+Y331</f>
        <v>0</v>
      </c>
      <c r="Z319" s="625">
        <f>+Z321+Z331</f>
        <v>0</v>
      </c>
      <c r="AA319" s="626">
        <f t="shared" si="209"/>
        <v>0</v>
      </c>
      <c r="AB319" s="622">
        <f t="shared" si="209"/>
        <v>0</v>
      </c>
      <c r="AC319" s="622">
        <f t="shared" si="209"/>
        <v>0</v>
      </c>
      <c r="AD319" s="622">
        <f t="shared" si="209"/>
        <v>0</v>
      </c>
      <c r="AE319" s="622">
        <f t="shared" si="209"/>
        <v>0</v>
      </c>
      <c r="AF319" s="622">
        <f>+AF321+AF331</f>
        <v>0</v>
      </c>
      <c r="AG319" s="622">
        <f t="shared" si="209"/>
        <v>0</v>
      </c>
      <c r="AH319" s="622">
        <f t="shared" si="209"/>
        <v>0</v>
      </c>
      <c r="AI319" s="623">
        <f>+AI321+AI331</f>
        <v>0</v>
      </c>
      <c r="AK319" s="623">
        <f>+AK321+AK331</f>
        <v>0</v>
      </c>
      <c r="AM319" s="623">
        <f>+AM321+AM331</f>
        <v>0</v>
      </c>
    </row>
    <row r="320" spans="1:39" x14ac:dyDescent="0.25">
      <c r="A320" s="381"/>
      <c r="B320" s="655"/>
      <c r="C320" s="363"/>
      <c r="D320" s="364"/>
      <c r="E320" s="364"/>
      <c r="F320" s="364"/>
      <c r="G320" s="364"/>
      <c r="H320" s="364"/>
      <c r="I320" s="627"/>
      <c r="J320" s="21"/>
      <c r="N320" s="616"/>
      <c r="O320" s="21"/>
      <c r="U320" s="634"/>
      <c r="W320" s="635"/>
      <c r="AA320" s="635"/>
      <c r="AI320" s="616"/>
      <c r="AK320" s="616"/>
      <c r="AM320" s="616"/>
    </row>
    <row r="321" spans="1:39" x14ac:dyDescent="0.25">
      <c r="A321" s="380" t="s">
        <v>874</v>
      </c>
      <c r="B321" s="656" t="s">
        <v>875</v>
      </c>
      <c r="C321" s="359">
        <f>SUM(C322:C329)</f>
        <v>0</v>
      </c>
      <c r="D321" s="360">
        <f>SUM(D322:D329)</f>
        <v>0</v>
      </c>
      <c r="E321" s="360">
        <f t="shared" ref="E321:K321" si="210">SUM(E322:E329)</f>
        <v>0</v>
      </c>
      <c r="F321" s="360">
        <f t="shared" si="210"/>
        <v>0</v>
      </c>
      <c r="G321" s="360">
        <f t="shared" si="210"/>
        <v>0</v>
      </c>
      <c r="H321" s="360">
        <f t="shared" si="210"/>
        <v>0</v>
      </c>
      <c r="I321" s="390">
        <f t="shared" si="210"/>
        <v>0</v>
      </c>
      <c r="J321" s="622">
        <f t="shared" si="210"/>
        <v>0</v>
      </c>
      <c r="K321" s="622">
        <f t="shared" si="210"/>
        <v>0</v>
      </c>
      <c r="L321" s="622">
        <f>SUM(L322:L329)</f>
        <v>0</v>
      </c>
      <c r="M321" s="622">
        <f>SUM(M322:M329)</f>
        <v>0</v>
      </c>
      <c r="N321" s="623">
        <f>SUM(N322:N329)</f>
        <v>0</v>
      </c>
      <c r="O321" s="21"/>
      <c r="P321" s="622">
        <f t="shared" ref="P321:AH321" si="211">SUM(P322:P329)</f>
        <v>0</v>
      </c>
      <c r="Q321" s="622">
        <f t="shared" si="211"/>
        <v>0</v>
      </c>
      <c r="R321" s="622">
        <f t="shared" si="211"/>
        <v>0</v>
      </c>
      <c r="S321" s="622">
        <f>SUM(S322:S329)</f>
        <v>0</v>
      </c>
      <c r="T321" s="622">
        <f t="shared" si="211"/>
        <v>0</v>
      </c>
      <c r="U321" s="624">
        <f>SUM(U322:U329)</f>
        <v>0</v>
      </c>
      <c r="V321" s="625">
        <f>SUM(V322:V329)</f>
        <v>0</v>
      </c>
      <c r="W321" s="626">
        <f t="shared" si="211"/>
        <v>0</v>
      </c>
      <c r="X321" s="625">
        <f>SUM(X322:X329)</f>
        <v>0</v>
      </c>
      <c r="Y321" s="625">
        <f>SUM(Y322:Y329)</f>
        <v>0</v>
      </c>
      <c r="Z321" s="625">
        <f>SUM(Z322:Z329)</f>
        <v>0</v>
      </c>
      <c r="AA321" s="626">
        <f t="shared" si="211"/>
        <v>0</v>
      </c>
      <c r="AB321" s="622">
        <f t="shared" si="211"/>
        <v>0</v>
      </c>
      <c r="AC321" s="622">
        <f t="shared" si="211"/>
        <v>0</v>
      </c>
      <c r="AD321" s="622">
        <f t="shared" si="211"/>
        <v>0</v>
      </c>
      <c r="AE321" s="622">
        <f t="shared" si="211"/>
        <v>0</v>
      </c>
      <c r="AF321" s="622">
        <f>SUM(AF322:AF329)</f>
        <v>0</v>
      </c>
      <c r="AG321" s="622">
        <f t="shared" si="211"/>
        <v>0</v>
      </c>
      <c r="AH321" s="622">
        <f t="shared" si="211"/>
        <v>0</v>
      </c>
      <c r="AI321" s="623">
        <f>SUM(AI322:AI329)</f>
        <v>0</v>
      </c>
      <c r="AK321" s="623">
        <f>SUM(AK322:AK329)</f>
        <v>0</v>
      </c>
      <c r="AM321" s="623">
        <f>SUM(AM322:AM329)</f>
        <v>0</v>
      </c>
    </row>
    <row r="322" spans="1:39" x14ac:dyDescent="0.25">
      <c r="A322" s="381" t="s">
        <v>876</v>
      </c>
      <c r="B322" s="655" t="s">
        <v>877</v>
      </c>
      <c r="C322" s="361">
        <v>0</v>
      </c>
      <c r="D322" s="362">
        <v>0</v>
      </c>
      <c r="E322" s="364">
        <v>0</v>
      </c>
      <c r="F322" s="364">
        <v>0</v>
      </c>
      <c r="G322" s="364">
        <v>0</v>
      </c>
      <c r="H322" s="364">
        <v>0</v>
      </c>
      <c r="I322" s="627">
        <v>0</v>
      </c>
      <c r="J322" s="21">
        <v>0</v>
      </c>
      <c r="K322" s="21">
        <v>0</v>
      </c>
      <c r="L322" s="21">
        <v>0</v>
      </c>
      <c r="M322" s="21">
        <v>0</v>
      </c>
      <c r="N322" s="616">
        <f t="shared" ref="N322:N329" si="212">SUM(J322:M322)</f>
        <v>0</v>
      </c>
      <c r="O322" s="21"/>
      <c r="P322" s="21">
        <v>0</v>
      </c>
      <c r="Q322" s="21">
        <v>0</v>
      </c>
      <c r="R322" s="21">
        <v>0</v>
      </c>
      <c r="S322" s="21">
        <v>0</v>
      </c>
      <c r="T322" s="21">
        <v>0</v>
      </c>
      <c r="U322" s="634">
        <v>0</v>
      </c>
      <c r="V322" s="277">
        <v>0</v>
      </c>
      <c r="W322" s="635">
        <f t="shared" ref="W322:W329" si="213">SUM(U322:V322)</f>
        <v>0</v>
      </c>
      <c r="X322" s="277">
        <v>0</v>
      </c>
      <c r="Y322" s="277">
        <v>0</v>
      </c>
      <c r="Z322" s="277">
        <v>0</v>
      </c>
      <c r="AA322" s="635">
        <f t="shared" ref="AA322:AA329" si="214">SUM(X322:Z322)</f>
        <v>0</v>
      </c>
      <c r="AB322" s="21">
        <v>0</v>
      </c>
      <c r="AC322" s="21">
        <v>0</v>
      </c>
      <c r="AD322" s="21">
        <v>0</v>
      </c>
      <c r="AE322" s="21">
        <v>0</v>
      </c>
      <c r="AF322" s="21">
        <v>0</v>
      </c>
      <c r="AG322" s="21">
        <v>0</v>
      </c>
      <c r="AH322" s="21">
        <v>0</v>
      </c>
      <c r="AI322" s="616">
        <f t="shared" ref="AI322:AI329" si="215">+P322+Q322+R322+S322+T322+W322+AA322+AB322+AC322+AD322+AE322+AF322+AG322+AH322</f>
        <v>0</v>
      </c>
      <c r="AK322" s="616">
        <v>0</v>
      </c>
      <c r="AM322" s="616">
        <f t="shared" ref="AM322:AM329" si="216">+N322+AI322+AK322</f>
        <v>0</v>
      </c>
    </row>
    <row r="323" spans="1:39" x14ac:dyDescent="0.25">
      <c r="A323" s="381" t="s">
        <v>878</v>
      </c>
      <c r="B323" s="655" t="s">
        <v>879</v>
      </c>
      <c r="C323" s="361">
        <v>0</v>
      </c>
      <c r="D323" s="362">
        <v>0</v>
      </c>
      <c r="E323" s="364">
        <v>0</v>
      </c>
      <c r="F323" s="364">
        <v>0</v>
      </c>
      <c r="G323" s="364">
        <v>0</v>
      </c>
      <c r="H323" s="364">
        <v>0</v>
      </c>
      <c r="I323" s="627">
        <v>0</v>
      </c>
      <c r="J323" s="21">
        <v>0</v>
      </c>
      <c r="K323" s="21">
        <v>0</v>
      </c>
      <c r="L323" s="21">
        <v>0</v>
      </c>
      <c r="M323" s="21">
        <v>0</v>
      </c>
      <c r="N323" s="616">
        <f t="shared" si="212"/>
        <v>0</v>
      </c>
      <c r="O323" s="21"/>
      <c r="P323" s="21">
        <v>0</v>
      </c>
      <c r="Q323" s="21">
        <v>0</v>
      </c>
      <c r="R323" s="21">
        <v>0</v>
      </c>
      <c r="S323" s="21">
        <v>0</v>
      </c>
      <c r="T323" s="21">
        <v>0</v>
      </c>
      <c r="U323" s="634">
        <v>0</v>
      </c>
      <c r="V323" s="277">
        <v>0</v>
      </c>
      <c r="W323" s="635">
        <f t="shared" si="213"/>
        <v>0</v>
      </c>
      <c r="X323" s="277">
        <v>0</v>
      </c>
      <c r="Y323" s="277">
        <v>0</v>
      </c>
      <c r="Z323" s="277">
        <v>0</v>
      </c>
      <c r="AA323" s="635">
        <f t="shared" si="214"/>
        <v>0</v>
      </c>
      <c r="AB323" s="21">
        <v>0</v>
      </c>
      <c r="AC323" s="21">
        <v>0</v>
      </c>
      <c r="AD323" s="21">
        <v>0</v>
      </c>
      <c r="AE323" s="21">
        <v>0</v>
      </c>
      <c r="AF323" s="21">
        <v>0</v>
      </c>
      <c r="AG323" s="21">
        <v>0</v>
      </c>
      <c r="AH323" s="21">
        <v>0</v>
      </c>
      <c r="AI323" s="616">
        <f t="shared" si="215"/>
        <v>0</v>
      </c>
      <c r="AK323" s="616">
        <v>0</v>
      </c>
      <c r="AM323" s="616">
        <f t="shared" si="216"/>
        <v>0</v>
      </c>
    </row>
    <row r="324" spans="1:39" x14ac:dyDescent="0.25">
      <c r="A324" s="381" t="s">
        <v>880</v>
      </c>
      <c r="B324" s="655" t="s">
        <v>881</v>
      </c>
      <c r="C324" s="361">
        <v>0</v>
      </c>
      <c r="D324" s="362">
        <v>0</v>
      </c>
      <c r="E324" s="364">
        <v>0</v>
      </c>
      <c r="F324" s="364">
        <v>0</v>
      </c>
      <c r="G324" s="364">
        <v>0</v>
      </c>
      <c r="H324" s="364">
        <v>0</v>
      </c>
      <c r="I324" s="627">
        <v>0</v>
      </c>
      <c r="J324" s="21">
        <v>0</v>
      </c>
      <c r="K324" s="21">
        <v>0</v>
      </c>
      <c r="L324" s="21">
        <v>0</v>
      </c>
      <c r="M324" s="21">
        <v>0</v>
      </c>
      <c r="N324" s="616">
        <f t="shared" si="212"/>
        <v>0</v>
      </c>
      <c r="O324" s="21"/>
      <c r="P324" s="21">
        <v>0</v>
      </c>
      <c r="Q324" s="21">
        <v>0</v>
      </c>
      <c r="R324" s="21">
        <v>0</v>
      </c>
      <c r="S324" s="21">
        <v>0</v>
      </c>
      <c r="T324" s="21">
        <v>0</v>
      </c>
      <c r="U324" s="634">
        <v>0</v>
      </c>
      <c r="V324" s="277">
        <v>0</v>
      </c>
      <c r="W324" s="635">
        <f t="shared" si="213"/>
        <v>0</v>
      </c>
      <c r="X324" s="277">
        <v>0</v>
      </c>
      <c r="Y324" s="277">
        <v>0</v>
      </c>
      <c r="Z324" s="277">
        <v>0</v>
      </c>
      <c r="AA324" s="635">
        <f t="shared" si="214"/>
        <v>0</v>
      </c>
      <c r="AB324" s="21">
        <v>0</v>
      </c>
      <c r="AC324" s="21">
        <v>0</v>
      </c>
      <c r="AD324" s="21">
        <v>0</v>
      </c>
      <c r="AE324" s="21">
        <v>0</v>
      </c>
      <c r="AF324" s="21">
        <v>0</v>
      </c>
      <c r="AG324" s="21">
        <v>0</v>
      </c>
      <c r="AH324" s="21">
        <v>0</v>
      </c>
      <c r="AI324" s="616">
        <f t="shared" si="215"/>
        <v>0</v>
      </c>
      <c r="AK324" s="616">
        <v>0</v>
      </c>
      <c r="AM324" s="616">
        <f t="shared" si="216"/>
        <v>0</v>
      </c>
    </row>
    <row r="325" spans="1:39" x14ac:dyDescent="0.25">
      <c r="A325" s="381" t="s">
        <v>882</v>
      </c>
      <c r="B325" s="655" t="s">
        <v>883</v>
      </c>
      <c r="C325" s="361">
        <v>0</v>
      </c>
      <c r="D325" s="362">
        <v>0</v>
      </c>
      <c r="E325" s="364">
        <v>0</v>
      </c>
      <c r="F325" s="364">
        <v>0</v>
      </c>
      <c r="G325" s="364">
        <v>0</v>
      </c>
      <c r="H325" s="364">
        <v>0</v>
      </c>
      <c r="I325" s="627">
        <v>0</v>
      </c>
      <c r="J325" s="21">
        <v>0</v>
      </c>
      <c r="K325" s="21">
        <v>0</v>
      </c>
      <c r="L325" s="21">
        <v>0</v>
      </c>
      <c r="M325" s="21">
        <v>0</v>
      </c>
      <c r="N325" s="616">
        <f t="shared" si="212"/>
        <v>0</v>
      </c>
      <c r="O325" s="21"/>
      <c r="P325" s="21">
        <v>0</v>
      </c>
      <c r="Q325" s="21">
        <v>0</v>
      </c>
      <c r="R325" s="21">
        <v>0</v>
      </c>
      <c r="S325" s="21">
        <v>0</v>
      </c>
      <c r="T325" s="21">
        <v>0</v>
      </c>
      <c r="U325" s="634">
        <v>0</v>
      </c>
      <c r="V325" s="277">
        <v>0</v>
      </c>
      <c r="W325" s="635">
        <f t="shared" si="213"/>
        <v>0</v>
      </c>
      <c r="X325" s="277">
        <v>0</v>
      </c>
      <c r="Y325" s="277">
        <v>0</v>
      </c>
      <c r="Z325" s="277">
        <v>0</v>
      </c>
      <c r="AA325" s="635">
        <f t="shared" si="214"/>
        <v>0</v>
      </c>
      <c r="AB325" s="21">
        <v>0</v>
      </c>
      <c r="AC325" s="21">
        <v>0</v>
      </c>
      <c r="AD325" s="21">
        <v>0</v>
      </c>
      <c r="AE325" s="21">
        <v>0</v>
      </c>
      <c r="AF325" s="21">
        <v>0</v>
      </c>
      <c r="AG325" s="21">
        <v>0</v>
      </c>
      <c r="AH325" s="21">
        <v>0</v>
      </c>
      <c r="AI325" s="616">
        <f t="shared" si="215"/>
        <v>0</v>
      </c>
      <c r="AK325" s="616">
        <v>0</v>
      </c>
      <c r="AM325" s="616">
        <f t="shared" si="216"/>
        <v>0</v>
      </c>
    </row>
    <row r="326" spans="1:39" x14ac:dyDescent="0.25">
      <c r="A326" s="381" t="s">
        <v>884</v>
      </c>
      <c r="B326" s="655" t="s">
        <v>885</v>
      </c>
      <c r="C326" s="361">
        <v>0</v>
      </c>
      <c r="D326" s="362">
        <v>0</v>
      </c>
      <c r="E326" s="364">
        <v>0</v>
      </c>
      <c r="F326" s="364">
        <v>0</v>
      </c>
      <c r="G326" s="364">
        <v>0</v>
      </c>
      <c r="H326" s="364">
        <v>0</v>
      </c>
      <c r="I326" s="627">
        <v>0</v>
      </c>
      <c r="J326" s="21">
        <v>0</v>
      </c>
      <c r="K326" s="21">
        <v>0</v>
      </c>
      <c r="L326" s="21">
        <v>0</v>
      </c>
      <c r="M326" s="21">
        <v>0</v>
      </c>
      <c r="N326" s="616">
        <f t="shared" si="212"/>
        <v>0</v>
      </c>
      <c r="O326" s="21"/>
      <c r="P326" s="21">
        <v>0</v>
      </c>
      <c r="Q326" s="21">
        <v>0</v>
      </c>
      <c r="R326" s="21">
        <v>0</v>
      </c>
      <c r="S326" s="21">
        <v>0</v>
      </c>
      <c r="T326" s="21">
        <v>0</v>
      </c>
      <c r="U326" s="634">
        <v>0</v>
      </c>
      <c r="V326" s="277">
        <v>0</v>
      </c>
      <c r="W326" s="635">
        <f t="shared" si="213"/>
        <v>0</v>
      </c>
      <c r="X326" s="277">
        <v>0</v>
      </c>
      <c r="Y326" s="277">
        <v>0</v>
      </c>
      <c r="Z326" s="277">
        <v>0</v>
      </c>
      <c r="AA326" s="635">
        <f t="shared" si="214"/>
        <v>0</v>
      </c>
      <c r="AB326" s="21">
        <v>0</v>
      </c>
      <c r="AC326" s="21">
        <v>0</v>
      </c>
      <c r="AD326" s="21">
        <v>0</v>
      </c>
      <c r="AE326" s="21">
        <v>0</v>
      </c>
      <c r="AF326" s="21">
        <v>0</v>
      </c>
      <c r="AG326" s="21">
        <v>0</v>
      </c>
      <c r="AH326" s="21">
        <v>0</v>
      </c>
      <c r="AI326" s="616">
        <f t="shared" si="215"/>
        <v>0</v>
      </c>
      <c r="AK326" s="616">
        <v>0</v>
      </c>
      <c r="AM326" s="616">
        <f t="shared" si="216"/>
        <v>0</v>
      </c>
    </row>
    <row r="327" spans="1:39" x14ac:dyDescent="0.25">
      <c r="A327" s="381" t="s">
        <v>886</v>
      </c>
      <c r="B327" s="655" t="s">
        <v>887</v>
      </c>
      <c r="C327" s="361">
        <v>0</v>
      </c>
      <c r="D327" s="362">
        <v>0</v>
      </c>
      <c r="E327" s="364">
        <v>0</v>
      </c>
      <c r="F327" s="364">
        <v>0</v>
      </c>
      <c r="G327" s="364">
        <v>0</v>
      </c>
      <c r="H327" s="364">
        <v>0</v>
      </c>
      <c r="I327" s="627">
        <v>0</v>
      </c>
      <c r="J327" s="21">
        <v>0</v>
      </c>
      <c r="K327" s="21">
        <v>0</v>
      </c>
      <c r="L327" s="21">
        <v>0</v>
      </c>
      <c r="M327" s="21">
        <v>0</v>
      </c>
      <c r="N327" s="616">
        <f t="shared" si="212"/>
        <v>0</v>
      </c>
      <c r="O327" s="21"/>
      <c r="P327" s="21">
        <v>0</v>
      </c>
      <c r="Q327" s="21">
        <v>0</v>
      </c>
      <c r="R327" s="21">
        <v>0</v>
      </c>
      <c r="S327" s="21">
        <v>0</v>
      </c>
      <c r="T327" s="21">
        <v>0</v>
      </c>
      <c r="U327" s="634">
        <v>0</v>
      </c>
      <c r="V327" s="277">
        <v>0</v>
      </c>
      <c r="W327" s="635">
        <f t="shared" si="213"/>
        <v>0</v>
      </c>
      <c r="X327" s="277">
        <v>0</v>
      </c>
      <c r="Y327" s="277">
        <v>0</v>
      </c>
      <c r="Z327" s="277">
        <v>0</v>
      </c>
      <c r="AA327" s="635">
        <f t="shared" si="214"/>
        <v>0</v>
      </c>
      <c r="AB327" s="21">
        <v>0</v>
      </c>
      <c r="AC327" s="21">
        <v>0</v>
      </c>
      <c r="AD327" s="21">
        <v>0</v>
      </c>
      <c r="AE327" s="21">
        <v>0</v>
      </c>
      <c r="AF327" s="21">
        <v>0</v>
      </c>
      <c r="AG327" s="21">
        <v>0</v>
      </c>
      <c r="AH327" s="21">
        <v>0</v>
      </c>
      <c r="AI327" s="616">
        <f t="shared" si="215"/>
        <v>0</v>
      </c>
      <c r="AK327" s="616">
        <v>0</v>
      </c>
      <c r="AM327" s="616">
        <f t="shared" si="216"/>
        <v>0</v>
      </c>
    </row>
    <row r="328" spans="1:39" x14ac:dyDescent="0.25">
      <c r="A328" s="381" t="s">
        <v>888</v>
      </c>
      <c r="B328" s="655" t="s">
        <v>889</v>
      </c>
      <c r="C328" s="361">
        <v>0</v>
      </c>
      <c r="D328" s="362">
        <v>0</v>
      </c>
      <c r="E328" s="364">
        <v>0</v>
      </c>
      <c r="F328" s="364">
        <v>0</v>
      </c>
      <c r="G328" s="364">
        <v>0</v>
      </c>
      <c r="H328" s="364">
        <v>0</v>
      </c>
      <c r="I328" s="627">
        <v>0</v>
      </c>
      <c r="J328" s="21">
        <v>0</v>
      </c>
      <c r="K328" s="21">
        <v>0</v>
      </c>
      <c r="L328" s="21">
        <v>0</v>
      </c>
      <c r="M328" s="21">
        <v>0</v>
      </c>
      <c r="N328" s="616">
        <f t="shared" si="212"/>
        <v>0</v>
      </c>
      <c r="O328" s="21"/>
      <c r="P328" s="21">
        <v>0</v>
      </c>
      <c r="Q328" s="21">
        <v>0</v>
      </c>
      <c r="R328" s="21">
        <v>0</v>
      </c>
      <c r="S328" s="21">
        <v>0</v>
      </c>
      <c r="T328" s="21">
        <v>0</v>
      </c>
      <c r="U328" s="634">
        <v>0</v>
      </c>
      <c r="V328" s="277">
        <v>0</v>
      </c>
      <c r="W328" s="635">
        <f t="shared" si="213"/>
        <v>0</v>
      </c>
      <c r="X328" s="277">
        <v>0</v>
      </c>
      <c r="Y328" s="277">
        <v>0</v>
      </c>
      <c r="Z328" s="277">
        <v>0</v>
      </c>
      <c r="AA328" s="635">
        <f t="shared" si="214"/>
        <v>0</v>
      </c>
      <c r="AB328" s="21">
        <v>0</v>
      </c>
      <c r="AC328" s="21">
        <v>0</v>
      </c>
      <c r="AD328" s="21">
        <v>0</v>
      </c>
      <c r="AE328" s="21">
        <v>0</v>
      </c>
      <c r="AF328" s="21">
        <v>0</v>
      </c>
      <c r="AG328" s="21">
        <v>0</v>
      </c>
      <c r="AH328" s="21">
        <v>0</v>
      </c>
      <c r="AI328" s="616">
        <f t="shared" si="215"/>
        <v>0</v>
      </c>
      <c r="AK328" s="616">
        <v>0</v>
      </c>
      <c r="AM328" s="616">
        <f t="shared" si="216"/>
        <v>0</v>
      </c>
    </row>
    <row r="329" spans="1:39" x14ac:dyDescent="0.25">
      <c r="A329" s="381" t="s">
        <v>890</v>
      </c>
      <c r="B329" s="655" t="s">
        <v>891</v>
      </c>
      <c r="C329" s="361">
        <v>0</v>
      </c>
      <c r="D329" s="362">
        <v>0</v>
      </c>
      <c r="E329" s="364">
        <v>0</v>
      </c>
      <c r="F329" s="364">
        <v>0</v>
      </c>
      <c r="G329" s="364">
        <v>0</v>
      </c>
      <c r="H329" s="364">
        <v>0</v>
      </c>
      <c r="I329" s="627">
        <v>0</v>
      </c>
      <c r="J329" s="21">
        <v>0</v>
      </c>
      <c r="K329" s="21">
        <v>0</v>
      </c>
      <c r="L329" s="21">
        <v>0</v>
      </c>
      <c r="M329" s="21">
        <v>0</v>
      </c>
      <c r="N329" s="616">
        <f t="shared" si="212"/>
        <v>0</v>
      </c>
      <c r="O329" s="21"/>
      <c r="P329" s="21">
        <v>0</v>
      </c>
      <c r="Q329" s="21">
        <v>0</v>
      </c>
      <c r="R329" s="21">
        <v>0</v>
      </c>
      <c r="S329" s="21">
        <v>0</v>
      </c>
      <c r="T329" s="21">
        <v>0</v>
      </c>
      <c r="U329" s="634">
        <v>0</v>
      </c>
      <c r="V329" s="277">
        <v>0</v>
      </c>
      <c r="W329" s="635">
        <f t="shared" si="213"/>
        <v>0</v>
      </c>
      <c r="X329" s="277">
        <v>0</v>
      </c>
      <c r="Y329" s="277">
        <v>0</v>
      </c>
      <c r="Z329" s="277">
        <v>0</v>
      </c>
      <c r="AA329" s="635">
        <f t="shared" si="214"/>
        <v>0</v>
      </c>
      <c r="AB329" s="21">
        <v>0</v>
      </c>
      <c r="AC329" s="21">
        <v>0</v>
      </c>
      <c r="AD329" s="21">
        <v>0</v>
      </c>
      <c r="AE329" s="21">
        <v>0</v>
      </c>
      <c r="AF329" s="21">
        <v>0</v>
      </c>
      <c r="AG329" s="21">
        <v>0</v>
      </c>
      <c r="AH329" s="21">
        <v>0</v>
      </c>
      <c r="AI329" s="616">
        <f t="shared" si="215"/>
        <v>0</v>
      </c>
      <c r="AK329" s="616">
        <v>0</v>
      </c>
      <c r="AM329" s="616">
        <f t="shared" si="216"/>
        <v>0</v>
      </c>
    </row>
    <row r="330" spans="1:39" x14ac:dyDescent="0.25">
      <c r="A330" s="381"/>
      <c r="B330" s="655"/>
      <c r="C330" s="361"/>
      <c r="D330" s="362"/>
      <c r="E330" s="364"/>
      <c r="F330" s="364"/>
      <c r="G330" s="364"/>
      <c r="H330" s="364"/>
      <c r="I330" s="627"/>
      <c r="J330" s="21"/>
      <c r="N330" s="616"/>
      <c r="O330" s="21"/>
      <c r="U330" s="634"/>
      <c r="W330" s="635"/>
      <c r="AA330" s="635"/>
      <c r="AI330" s="616"/>
      <c r="AK330" s="616"/>
      <c r="AM330" s="616"/>
    </row>
    <row r="331" spans="1:39" x14ac:dyDescent="0.25">
      <c r="A331" s="380" t="s">
        <v>892</v>
      </c>
      <c r="B331" s="656" t="s">
        <v>893</v>
      </c>
      <c r="C331" s="359">
        <f t="shared" ref="C331:K331" si="217">SUM(C332:C339)</f>
        <v>0</v>
      </c>
      <c r="D331" s="360">
        <f>SUM(D332:D339)</f>
        <v>0</v>
      </c>
      <c r="E331" s="360">
        <f t="shared" si="217"/>
        <v>0</v>
      </c>
      <c r="F331" s="360">
        <f t="shared" si="217"/>
        <v>0</v>
      </c>
      <c r="G331" s="360">
        <f t="shared" si="217"/>
        <v>0</v>
      </c>
      <c r="H331" s="360">
        <f t="shared" si="217"/>
        <v>0</v>
      </c>
      <c r="I331" s="390">
        <f t="shared" si="217"/>
        <v>0</v>
      </c>
      <c r="J331" s="622">
        <f t="shared" si="217"/>
        <v>0</v>
      </c>
      <c r="K331" s="622">
        <f t="shared" si="217"/>
        <v>0</v>
      </c>
      <c r="L331" s="622">
        <f>SUM(L332:L339)</f>
        <v>0</v>
      </c>
      <c r="M331" s="622">
        <f>SUM(M332:M339)</f>
        <v>0</v>
      </c>
      <c r="N331" s="623">
        <f>SUM(N332:N339)</f>
        <v>0</v>
      </c>
      <c r="O331" s="21"/>
      <c r="P331" s="622">
        <f t="shared" ref="P331:AH331" si="218">SUM(P332:P339)</f>
        <v>0</v>
      </c>
      <c r="Q331" s="622">
        <f t="shared" si="218"/>
        <v>0</v>
      </c>
      <c r="R331" s="622">
        <f t="shared" si="218"/>
        <v>0</v>
      </c>
      <c r="S331" s="622">
        <f>SUM(S332:S339)</f>
        <v>0</v>
      </c>
      <c r="T331" s="622">
        <f t="shared" si="218"/>
        <v>0</v>
      </c>
      <c r="U331" s="624">
        <f>SUM(U332:U339)</f>
        <v>0</v>
      </c>
      <c r="V331" s="625">
        <f>SUM(V332:V339)</f>
        <v>0</v>
      </c>
      <c r="W331" s="626">
        <f t="shared" si="218"/>
        <v>0</v>
      </c>
      <c r="X331" s="625">
        <f>SUM(X332:X339)</f>
        <v>0</v>
      </c>
      <c r="Y331" s="625">
        <f>SUM(Y332:Y339)</f>
        <v>0</v>
      </c>
      <c r="Z331" s="625">
        <f>SUM(Z332:Z339)</f>
        <v>0</v>
      </c>
      <c r="AA331" s="626">
        <f t="shared" si="218"/>
        <v>0</v>
      </c>
      <c r="AB331" s="622">
        <f t="shared" si="218"/>
        <v>0</v>
      </c>
      <c r="AC331" s="622">
        <f t="shared" si="218"/>
        <v>0</v>
      </c>
      <c r="AD331" s="622">
        <f t="shared" si="218"/>
        <v>0</v>
      </c>
      <c r="AE331" s="622">
        <f t="shared" si="218"/>
        <v>0</v>
      </c>
      <c r="AF331" s="622">
        <f>SUM(AF332:AF339)</f>
        <v>0</v>
      </c>
      <c r="AG331" s="622">
        <f t="shared" si="218"/>
        <v>0</v>
      </c>
      <c r="AH331" s="622">
        <f t="shared" si="218"/>
        <v>0</v>
      </c>
      <c r="AI331" s="623">
        <f>SUM(AI332:AI339)</f>
        <v>0</v>
      </c>
      <c r="AK331" s="623">
        <f>SUM(AK332:AK339)</f>
        <v>0</v>
      </c>
      <c r="AM331" s="623">
        <f>SUM(AM332:AM339)</f>
        <v>0</v>
      </c>
    </row>
    <row r="332" spans="1:39" x14ac:dyDescent="0.25">
      <c r="A332" s="381" t="s">
        <v>894</v>
      </c>
      <c r="B332" s="655" t="s">
        <v>895</v>
      </c>
      <c r="C332" s="361">
        <v>0</v>
      </c>
      <c r="D332" s="362">
        <v>0</v>
      </c>
      <c r="E332" s="364">
        <v>0</v>
      </c>
      <c r="F332" s="364">
        <v>0</v>
      </c>
      <c r="G332" s="364">
        <v>0</v>
      </c>
      <c r="H332" s="364">
        <v>0</v>
      </c>
      <c r="I332" s="627">
        <v>0</v>
      </c>
      <c r="J332" s="21">
        <v>0</v>
      </c>
      <c r="K332" s="21">
        <v>0</v>
      </c>
      <c r="L332" s="21">
        <v>0</v>
      </c>
      <c r="M332" s="21">
        <v>0</v>
      </c>
      <c r="N332" s="616">
        <f t="shared" ref="N332:N339" si="219">SUM(J332:M332)</f>
        <v>0</v>
      </c>
      <c r="O332" s="21"/>
      <c r="P332" s="21">
        <v>0</v>
      </c>
      <c r="Q332" s="21">
        <v>0</v>
      </c>
      <c r="R332" s="21">
        <v>0</v>
      </c>
      <c r="S332" s="21">
        <v>0</v>
      </c>
      <c r="T332" s="21">
        <v>0</v>
      </c>
      <c r="U332" s="634">
        <v>0</v>
      </c>
      <c r="V332" s="277">
        <v>0</v>
      </c>
      <c r="W332" s="635">
        <f t="shared" ref="W332:W339" si="220">SUM(U332:V332)</f>
        <v>0</v>
      </c>
      <c r="X332" s="277">
        <v>0</v>
      </c>
      <c r="Y332" s="277">
        <v>0</v>
      </c>
      <c r="Z332" s="277">
        <v>0</v>
      </c>
      <c r="AA332" s="635">
        <f t="shared" ref="AA332:AA339" si="221">SUM(X332:Z332)</f>
        <v>0</v>
      </c>
      <c r="AB332" s="21">
        <v>0</v>
      </c>
      <c r="AC332" s="21">
        <v>0</v>
      </c>
      <c r="AD332" s="21">
        <v>0</v>
      </c>
      <c r="AE332" s="21">
        <v>0</v>
      </c>
      <c r="AF332" s="21">
        <v>0</v>
      </c>
      <c r="AG332" s="21">
        <v>0</v>
      </c>
      <c r="AH332" s="21">
        <v>0</v>
      </c>
      <c r="AI332" s="616">
        <f t="shared" ref="AI332:AI339" si="222">+P332+Q332+R332+S332+T332+W332+AA332+AB332+AC332+AD332+AE332+AF332+AG332+AH332</f>
        <v>0</v>
      </c>
      <c r="AK332" s="616">
        <v>0</v>
      </c>
      <c r="AM332" s="616">
        <f t="shared" ref="AM332:AM339" si="223">+N332+AI332+AK332</f>
        <v>0</v>
      </c>
    </row>
    <row r="333" spans="1:39" x14ac:dyDescent="0.25">
      <c r="A333" s="381" t="s">
        <v>896</v>
      </c>
      <c r="B333" s="655" t="s">
        <v>897</v>
      </c>
      <c r="C333" s="361">
        <v>0</v>
      </c>
      <c r="D333" s="362">
        <v>0</v>
      </c>
      <c r="E333" s="364">
        <v>0</v>
      </c>
      <c r="F333" s="364">
        <v>0</v>
      </c>
      <c r="G333" s="364">
        <v>0</v>
      </c>
      <c r="H333" s="364">
        <v>0</v>
      </c>
      <c r="I333" s="627">
        <v>0</v>
      </c>
      <c r="J333" s="21">
        <v>0</v>
      </c>
      <c r="K333" s="21">
        <v>0</v>
      </c>
      <c r="L333" s="21">
        <v>0</v>
      </c>
      <c r="M333" s="21">
        <v>0</v>
      </c>
      <c r="N333" s="616">
        <f t="shared" si="219"/>
        <v>0</v>
      </c>
      <c r="O333" s="21"/>
      <c r="P333" s="21">
        <v>0</v>
      </c>
      <c r="Q333" s="21">
        <v>0</v>
      </c>
      <c r="R333" s="21">
        <v>0</v>
      </c>
      <c r="S333" s="21">
        <v>0</v>
      </c>
      <c r="T333" s="21">
        <v>0</v>
      </c>
      <c r="U333" s="634">
        <v>0</v>
      </c>
      <c r="V333" s="277">
        <v>0</v>
      </c>
      <c r="W333" s="635">
        <f t="shared" si="220"/>
        <v>0</v>
      </c>
      <c r="X333" s="277">
        <v>0</v>
      </c>
      <c r="Y333" s="277">
        <v>0</v>
      </c>
      <c r="Z333" s="277">
        <v>0</v>
      </c>
      <c r="AA333" s="635">
        <f t="shared" si="221"/>
        <v>0</v>
      </c>
      <c r="AB333" s="21">
        <v>0</v>
      </c>
      <c r="AC333" s="21">
        <v>0</v>
      </c>
      <c r="AD333" s="21">
        <v>0</v>
      </c>
      <c r="AE333" s="21">
        <v>0</v>
      </c>
      <c r="AF333" s="21">
        <v>0</v>
      </c>
      <c r="AG333" s="21">
        <v>0</v>
      </c>
      <c r="AH333" s="21">
        <v>0</v>
      </c>
      <c r="AI333" s="616">
        <f t="shared" si="222"/>
        <v>0</v>
      </c>
      <c r="AK333" s="616">
        <v>0</v>
      </c>
      <c r="AM333" s="616">
        <f t="shared" si="223"/>
        <v>0</v>
      </c>
    </row>
    <row r="334" spans="1:39" x14ac:dyDescent="0.25">
      <c r="A334" s="381" t="s">
        <v>898</v>
      </c>
      <c r="B334" s="655" t="s">
        <v>899</v>
      </c>
      <c r="C334" s="361">
        <v>0</v>
      </c>
      <c r="D334" s="362">
        <v>0</v>
      </c>
      <c r="E334" s="364">
        <v>0</v>
      </c>
      <c r="F334" s="364">
        <v>0</v>
      </c>
      <c r="G334" s="364">
        <v>0</v>
      </c>
      <c r="H334" s="364">
        <v>0</v>
      </c>
      <c r="I334" s="627">
        <v>0</v>
      </c>
      <c r="J334" s="21">
        <v>0</v>
      </c>
      <c r="K334" s="21">
        <v>0</v>
      </c>
      <c r="L334" s="21">
        <v>0</v>
      </c>
      <c r="M334" s="21">
        <v>0</v>
      </c>
      <c r="N334" s="616">
        <f t="shared" si="219"/>
        <v>0</v>
      </c>
      <c r="O334" s="21"/>
      <c r="P334" s="21">
        <v>0</v>
      </c>
      <c r="Q334" s="21">
        <v>0</v>
      </c>
      <c r="R334" s="21">
        <v>0</v>
      </c>
      <c r="S334" s="21">
        <v>0</v>
      </c>
      <c r="T334" s="21">
        <v>0</v>
      </c>
      <c r="U334" s="634">
        <v>0</v>
      </c>
      <c r="V334" s="277">
        <v>0</v>
      </c>
      <c r="W334" s="635">
        <f t="shared" si="220"/>
        <v>0</v>
      </c>
      <c r="X334" s="277">
        <v>0</v>
      </c>
      <c r="Y334" s="277">
        <v>0</v>
      </c>
      <c r="Z334" s="277">
        <v>0</v>
      </c>
      <c r="AA334" s="635">
        <f t="shared" si="221"/>
        <v>0</v>
      </c>
      <c r="AB334" s="21">
        <v>0</v>
      </c>
      <c r="AC334" s="21">
        <v>0</v>
      </c>
      <c r="AD334" s="21">
        <v>0</v>
      </c>
      <c r="AE334" s="21">
        <v>0</v>
      </c>
      <c r="AF334" s="21">
        <v>0</v>
      </c>
      <c r="AG334" s="21">
        <v>0</v>
      </c>
      <c r="AH334" s="21">
        <v>0</v>
      </c>
      <c r="AI334" s="616">
        <f t="shared" si="222"/>
        <v>0</v>
      </c>
      <c r="AK334" s="616">
        <v>0</v>
      </c>
      <c r="AM334" s="616">
        <f t="shared" si="223"/>
        <v>0</v>
      </c>
    </row>
    <row r="335" spans="1:39" x14ac:dyDescent="0.25">
      <c r="A335" s="381" t="s">
        <v>900</v>
      </c>
      <c r="B335" s="655" t="s">
        <v>901</v>
      </c>
      <c r="C335" s="361">
        <v>0</v>
      </c>
      <c r="D335" s="362">
        <v>0</v>
      </c>
      <c r="E335" s="364">
        <v>0</v>
      </c>
      <c r="F335" s="364">
        <v>0</v>
      </c>
      <c r="G335" s="364">
        <v>0</v>
      </c>
      <c r="H335" s="364">
        <v>0</v>
      </c>
      <c r="I335" s="627">
        <v>0</v>
      </c>
      <c r="J335" s="21">
        <v>0</v>
      </c>
      <c r="K335" s="21">
        <v>0</v>
      </c>
      <c r="L335" s="21">
        <v>0</v>
      </c>
      <c r="M335" s="21">
        <v>0</v>
      </c>
      <c r="N335" s="616">
        <f t="shared" si="219"/>
        <v>0</v>
      </c>
      <c r="O335" s="21"/>
      <c r="P335" s="21">
        <v>0</v>
      </c>
      <c r="Q335" s="21">
        <v>0</v>
      </c>
      <c r="R335" s="21">
        <v>0</v>
      </c>
      <c r="S335" s="21">
        <v>0</v>
      </c>
      <c r="T335" s="21">
        <v>0</v>
      </c>
      <c r="U335" s="634">
        <v>0</v>
      </c>
      <c r="V335" s="277">
        <v>0</v>
      </c>
      <c r="W335" s="635">
        <f t="shared" si="220"/>
        <v>0</v>
      </c>
      <c r="X335" s="277">
        <v>0</v>
      </c>
      <c r="Y335" s="277">
        <v>0</v>
      </c>
      <c r="Z335" s="277">
        <v>0</v>
      </c>
      <c r="AA335" s="635">
        <f t="shared" si="221"/>
        <v>0</v>
      </c>
      <c r="AB335" s="21">
        <v>0</v>
      </c>
      <c r="AC335" s="21">
        <v>0</v>
      </c>
      <c r="AD335" s="21">
        <v>0</v>
      </c>
      <c r="AE335" s="21">
        <v>0</v>
      </c>
      <c r="AF335" s="21">
        <v>0</v>
      </c>
      <c r="AG335" s="21">
        <v>0</v>
      </c>
      <c r="AH335" s="21">
        <v>0</v>
      </c>
      <c r="AI335" s="616">
        <f t="shared" si="222"/>
        <v>0</v>
      </c>
      <c r="AK335" s="616">
        <v>0</v>
      </c>
      <c r="AM335" s="616">
        <f t="shared" si="223"/>
        <v>0</v>
      </c>
    </row>
    <row r="336" spans="1:39" x14ac:dyDescent="0.25">
      <c r="A336" s="381" t="s">
        <v>902</v>
      </c>
      <c r="B336" s="655" t="s">
        <v>903</v>
      </c>
      <c r="C336" s="361">
        <v>0</v>
      </c>
      <c r="D336" s="362">
        <v>0</v>
      </c>
      <c r="E336" s="364">
        <v>0</v>
      </c>
      <c r="F336" s="364">
        <v>0</v>
      </c>
      <c r="G336" s="364">
        <v>0</v>
      </c>
      <c r="H336" s="364">
        <v>0</v>
      </c>
      <c r="I336" s="627">
        <v>0</v>
      </c>
      <c r="J336" s="21">
        <v>0</v>
      </c>
      <c r="K336" s="21">
        <v>0</v>
      </c>
      <c r="L336" s="21">
        <v>0</v>
      </c>
      <c r="M336" s="21">
        <v>0</v>
      </c>
      <c r="N336" s="616">
        <f t="shared" si="219"/>
        <v>0</v>
      </c>
      <c r="O336" s="21"/>
      <c r="P336" s="21">
        <v>0</v>
      </c>
      <c r="Q336" s="21">
        <v>0</v>
      </c>
      <c r="R336" s="21">
        <v>0</v>
      </c>
      <c r="S336" s="21">
        <v>0</v>
      </c>
      <c r="T336" s="21">
        <v>0</v>
      </c>
      <c r="U336" s="634">
        <v>0</v>
      </c>
      <c r="V336" s="277">
        <v>0</v>
      </c>
      <c r="W336" s="635">
        <f t="shared" si="220"/>
        <v>0</v>
      </c>
      <c r="X336" s="277">
        <v>0</v>
      </c>
      <c r="Y336" s="277">
        <v>0</v>
      </c>
      <c r="Z336" s="277">
        <v>0</v>
      </c>
      <c r="AA336" s="635">
        <f t="shared" si="221"/>
        <v>0</v>
      </c>
      <c r="AB336" s="21">
        <v>0</v>
      </c>
      <c r="AC336" s="21">
        <v>0</v>
      </c>
      <c r="AD336" s="21">
        <v>0</v>
      </c>
      <c r="AE336" s="21">
        <v>0</v>
      </c>
      <c r="AF336" s="21">
        <v>0</v>
      </c>
      <c r="AG336" s="21">
        <v>0</v>
      </c>
      <c r="AH336" s="21">
        <v>0</v>
      </c>
      <c r="AI336" s="616">
        <f t="shared" si="222"/>
        <v>0</v>
      </c>
      <c r="AK336" s="616">
        <v>0</v>
      </c>
      <c r="AM336" s="616">
        <f t="shared" si="223"/>
        <v>0</v>
      </c>
    </row>
    <row r="337" spans="1:39" x14ac:dyDescent="0.25">
      <c r="A337" s="381" t="s">
        <v>904</v>
      </c>
      <c r="B337" s="655" t="s">
        <v>905</v>
      </c>
      <c r="C337" s="361">
        <v>0</v>
      </c>
      <c r="D337" s="362">
        <v>0</v>
      </c>
      <c r="E337" s="364">
        <v>0</v>
      </c>
      <c r="F337" s="364">
        <v>0</v>
      </c>
      <c r="G337" s="364">
        <v>0</v>
      </c>
      <c r="H337" s="364">
        <v>0</v>
      </c>
      <c r="I337" s="627">
        <v>0</v>
      </c>
      <c r="J337" s="21">
        <v>0</v>
      </c>
      <c r="K337" s="21">
        <v>0</v>
      </c>
      <c r="L337" s="21">
        <v>0</v>
      </c>
      <c r="M337" s="21">
        <v>0</v>
      </c>
      <c r="N337" s="616">
        <f t="shared" si="219"/>
        <v>0</v>
      </c>
      <c r="O337" s="21"/>
      <c r="P337" s="21">
        <v>0</v>
      </c>
      <c r="Q337" s="21">
        <v>0</v>
      </c>
      <c r="R337" s="21">
        <v>0</v>
      </c>
      <c r="S337" s="21">
        <v>0</v>
      </c>
      <c r="T337" s="21">
        <v>0</v>
      </c>
      <c r="U337" s="634">
        <v>0</v>
      </c>
      <c r="V337" s="277">
        <v>0</v>
      </c>
      <c r="W337" s="635">
        <f t="shared" si="220"/>
        <v>0</v>
      </c>
      <c r="X337" s="277">
        <v>0</v>
      </c>
      <c r="Y337" s="277">
        <v>0</v>
      </c>
      <c r="Z337" s="277">
        <v>0</v>
      </c>
      <c r="AA337" s="635">
        <f t="shared" si="221"/>
        <v>0</v>
      </c>
      <c r="AB337" s="21">
        <v>0</v>
      </c>
      <c r="AC337" s="21">
        <v>0</v>
      </c>
      <c r="AD337" s="21">
        <v>0</v>
      </c>
      <c r="AE337" s="21">
        <v>0</v>
      </c>
      <c r="AF337" s="21">
        <v>0</v>
      </c>
      <c r="AG337" s="21">
        <v>0</v>
      </c>
      <c r="AH337" s="21">
        <v>0</v>
      </c>
      <c r="AI337" s="616">
        <f t="shared" si="222"/>
        <v>0</v>
      </c>
      <c r="AK337" s="616">
        <v>0</v>
      </c>
      <c r="AM337" s="616">
        <f t="shared" si="223"/>
        <v>0</v>
      </c>
    </row>
    <row r="338" spans="1:39" x14ac:dyDescent="0.25">
      <c r="A338" s="381" t="s">
        <v>906</v>
      </c>
      <c r="B338" s="655" t="s">
        <v>907</v>
      </c>
      <c r="C338" s="361">
        <v>0</v>
      </c>
      <c r="D338" s="362">
        <v>0</v>
      </c>
      <c r="E338" s="364">
        <v>0</v>
      </c>
      <c r="F338" s="364">
        <v>0</v>
      </c>
      <c r="G338" s="364">
        <v>0</v>
      </c>
      <c r="H338" s="364">
        <v>0</v>
      </c>
      <c r="I338" s="627">
        <v>0</v>
      </c>
      <c r="J338" s="21">
        <v>0</v>
      </c>
      <c r="K338" s="21">
        <v>0</v>
      </c>
      <c r="L338" s="21">
        <v>0</v>
      </c>
      <c r="M338" s="21">
        <v>0</v>
      </c>
      <c r="N338" s="616">
        <f t="shared" si="219"/>
        <v>0</v>
      </c>
      <c r="O338" s="21"/>
      <c r="P338" s="21">
        <v>0</v>
      </c>
      <c r="Q338" s="21">
        <v>0</v>
      </c>
      <c r="R338" s="21">
        <v>0</v>
      </c>
      <c r="S338" s="21">
        <v>0</v>
      </c>
      <c r="T338" s="21">
        <v>0</v>
      </c>
      <c r="U338" s="634">
        <v>0</v>
      </c>
      <c r="V338" s="277">
        <v>0</v>
      </c>
      <c r="W338" s="635">
        <f t="shared" si="220"/>
        <v>0</v>
      </c>
      <c r="X338" s="277">
        <v>0</v>
      </c>
      <c r="Y338" s="277">
        <v>0</v>
      </c>
      <c r="Z338" s="277">
        <v>0</v>
      </c>
      <c r="AA338" s="635">
        <f t="shared" si="221"/>
        <v>0</v>
      </c>
      <c r="AB338" s="21">
        <v>0</v>
      </c>
      <c r="AC338" s="21">
        <v>0</v>
      </c>
      <c r="AD338" s="21">
        <v>0</v>
      </c>
      <c r="AE338" s="21">
        <v>0</v>
      </c>
      <c r="AF338" s="21">
        <v>0</v>
      </c>
      <c r="AG338" s="21">
        <v>0</v>
      </c>
      <c r="AH338" s="21">
        <v>0</v>
      </c>
      <c r="AI338" s="616">
        <f t="shared" si="222"/>
        <v>0</v>
      </c>
      <c r="AK338" s="616">
        <v>0</v>
      </c>
      <c r="AM338" s="616">
        <f t="shared" si="223"/>
        <v>0</v>
      </c>
    </row>
    <row r="339" spans="1:39" x14ac:dyDescent="0.25">
      <c r="A339" s="381" t="s">
        <v>908</v>
      </c>
      <c r="B339" s="655" t="s">
        <v>909</v>
      </c>
      <c r="C339" s="361">
        <v>0</v>
      </c>
      <c r="D339" s="362">
        <v>0</v>
      </c>
      <c r="E339" s="364">
        <v>0</v>
      </c>
      <c r="F339" s="364">
        <v>0</v>
      </c>
      <c r="G339" s="364">
        <v>0</v>
      </c>
      <c r="H339" s="364">
        <v>0</v>
      </c>
      <c r="I339" s="627">
        <v>0</v>
      </c>
      <c r="J339" s="21">
        <v>0</v>
      </c>
      <c r="K339" s="21">
        <v>0</v>
      </c>
      <c r="L339" s="21">
        <v>0</v>
      </c>
      <c r="M339" s="21">
        <v>0</v>
      </c>
      <c r="N339" s="616">
        <f t="shared" si="219"/>
        <v>0</v>
      </c>
      <c r="O339" s="21"/>
      <c r="P339" s="21">
        <v>0</v>
      </c>
      <c r="Q339" s="21">
        <v>0</v>
      </c>
      <c r="R339" s="21">
        <v>0</v>
      </c>
      <c r="S339" s="21">
        <v>0</v>
      </c>
      <c r="T339" s="21">
        <v>0</v>
      </c>
      <c r="U339" s="634">
        <v>0</v>
      </c>
      <c r="V339" s="277">
        <v>0</v>
      </c>
      <c r="W339" s="635">
        <f t="shared" si="220"/>
        <v>0</v>
      </c>
      <c r="X339" s="277">
        <v>0</v>
      </c>
      <c r="Y339" s="277">
        <v>0</v>
      </c>
      <c r="Z339" s="277">
        <v>0</v>
      </c>
      <c r="AA339" s="635">
        <f t="shared" si="221"/>
        <v>0</v>
      </c>
      <c r="AB339" s="21">
        <v>0</v>
      </c>
      <c r="AC339" s="21">
        <v>0</v>
      </c>
      <c r="AD339" s="21">
        <v>0</v>
      </c>
      <c r="AE339" s="21">
        <v>0</v>
      </c>
      <c r="AF339" s="21">
        <v>0</v>
      </c>
      <c r="AG339" s="21">
        <v>0</v>
      </c>
      <c r="AH339" s="21">
        <v>0</v>
      </c>
      <c r="AI339" s="616">
        <f t="shared" si="222"/>
        <v>0</v>
      </c>
      <c r="AK339" s="616">
        <v>0</v>
      </c>
      <c r="AM339" s="616">
        <f t="shared" si="223"/>
        <v>0</v>
      </c>
    </row>
    <row r="340" spans="1:39" x14ac:dyDescent="0.25">
      <c r="A340" s="381"/>
      <c r="B340" s="655"/>
      <c r="C340" s="361"/>
      <c r="D340" s="362"/>
      <c r="E340" s="364"/>
      <c r="F340" s="364"/>
      <c r="G340" s="364"/>
      <c r="H340" s="364"/>
      <c r="I340" s="627"/>
      <c r="J340" s="21"/>
      <c r="N340" s="616"/>
      <c r="O340" s="21"/>
      <c r="U340" s="634"/>
      <c r="W340" s="635"/>
      <c r="AA340" s="635"/>
      <c r="AI340" s="616"/>
      <c r="AK340" s="616"/>
      <c r="AM340" s="616"/>
    </row>
    <row r="341" spans="1:39" x14ac:dyDescent="0.25">
      <c r="A341" s="380">
        <v>8</v>
      </c>
      <c r="B341" s="656" t="s">
        <v>910</v>
      </c>
      <c r="C341" s="359">
        <f t="shared" ref="C341:K341" si="224">+C344+C347+C355+C359+C362</f>
        <v>0</v>
      </c>
      <c r="D341" s="360">
        <f>+D344+D347+D355+D359+D362</f>
        <v>6000000</v>
      </c>
      <c r="E341" s="360">
        <f t="shared" si="224"/>
        <v>0</v>
      </c>
      <c r="F341" s="360">
        <f t="shared" si="224"/>
        <v>0</v>
      </c>
      <c r="G341" s="360">
        <f t="shared" si="224"/>
        <v>0</v>
      </c>
      <c r="H341" s="360">
        <f t="shared" si="224"/>
        <v>0</v>
      </c>
      <c r="I341" s="390">
        <f t="shared" si="224"/>
        <v>0</v>
      </c>
      <c r="J341" s="622">
        <f t="shared" si="224"/>
        <v>6000000</v>
      </c>
      <c r="K341" s="622">
        <f t="shared" si="224"/>
        <v>0</v>
      </c>
      <c r="L341" s="622">
        <f>+L344+L347+L355+L359+L362</f>
        <v>0</v>
      </c>
      <c r="M341" s="622">
        <f>+M344+M347+M355+M359+M362</f>
        <v>0</v>
      </c>
      <c r="N341" s="623">
        <f>+N344+N347+N355+N359+N362</f>
        <v>6000000</v>
      </c>
      <c r="O341" s="21"/>
      <c r="P341" s="622">
        <f t="shared" ref="P341:AH341" si="225">+P344+P347+P355+P359+P362</f>
        <v>0</v>
      </c>
      <c r="Q341" s="622">
        <f t="shared" si="225"/>
        <v>38700395</v>
      </c>
      <c r="R341" s="622">
        <f t="shared" si="225"/>
        <v>0</v>
      </c>
      <c r="S341" s="622">
        <f>+S344+S347+S355+S359+S362</f>
        <v>0</v>
      </c>
      <c r="T341" s="622">
        <f t="shared" si="225"/>
        <v>0</v>
      </c>
      <c r="U341" s="624">
        <f>+U344+U347+U355+U359+U362</f>
        <v>0</v>
      </c>
      <c r="V341" s="625">
        <f>+V344+V347+V355+V359+V362</f>
        <v>0</v>
      </c>
      <c r="W341" s="626">
        <f t="shared" si="225"/>
        <v>0</v>
      </c>
      <c r="X341" s="625">
        <f>+X344+X347+X355+X359+X362</f>
        <v>0</v>
      </c>
      <c r="Y341" s="625">
        <f>+Y344+Y347+Y355+Y359+Y362</f>
        <v>0</v>
      </c>
      <c r="Z341" s="625">
        <f>+Z344+Z347+Z355+Z359+Z362</f>
        <v>0</v>
      </c>
      <c r="AA341" s="626">
        <f t="shared" si="225"/>
        <v>0</v>
      </c>
      <c r="AB341" s="622">
        <f t="shared" si="225"/>
        <v>0</v>
      </c>
      <c r="AC341" s="622">
        <f t="shared" si="225"/>
        <v>0</v>
      </c>
      <c r="AD341" s="622">
        <f t="shared" si="225"/>
        <v>0</v>
      </c>
      <c r="AE341" s="622">
        <f t="shared" si="225"/>
        <v>0</v>
      </c>
      <c r="AF341" s="622">
        <f>+AF344+AF347+AF355+AF359+AF362</f>
        <v>0</v>
      </c>
      <c r="AG341" s="622">
        <f t="shared" si="225"/>
        <v>0</v>
      </c>
      <c r="AH341" s="622">
        <f t="shared" si="225"/>
        <v>0</v>
      </c>
      <c r="AI341" s="623">
        <f>+AI344+AI347+AI355+AI359+AI362</f>
        <v>38700395</v>
      </c>
      <c r="AK341" s="623">
        <f>+AK344+AK347+AK355+AK359+AK362</f>
        <v>19789809.239999998</v>
      </c>
      <c r="AM341" s="623">
        <f>+AM344+AM347+AM355+AM359+AM362</f>
        <v>64490204.239999995</v>
      </c>
    </row>
    <row r="342" spans="1:39" x14ac:dyDescent="0.25">
      <c r="A342" s="381"/>
      <c r="B342" s="655"/>
      <c r="C342" s="363"/>
      <c r="D342" s="364"/>
      <c r="E342" s="364"/>
      <c r="F342" s="364"/>
      <c r="G342" s="364"/>
      <c r="H342" s="364"/>
      <c r="I342" s="627"/>
      <c r="J342" s="21"/>
      <c r="N342" s="616"/>
      <c r="O342" s="21"/>
      <c r="U342" s="634"/>
      <c r="W342" s="635"/>
      <c r="AA342" s="635"/>
      <c r="AI342" s="616"/>
      <c r="AK342" s="616"/>
      <c r="AM342" s="616"/>
    </row>
    <row r="343" spans="1:39" x14ac:dyDescent="0.25">
      <c r="A343" s="381"/>
      <c r="B343" s="655"/>
      <c r="C343" s="363"/>
      <c r="D343" s="364"/>
      <c r="E343" s="364"/>
      <c r="F343" s="364"/>
      <c r="G343" s="364"/>
      <c r="H343" s="364"/>
      <c r="I343" s="627"/>
      <c r="J343" s="21"/>
      <c r="N343" s="616"/>
      <c r="O343" s="21"/>
      <c r="U343" s="634"/>
      <c r="W343" s="635"/>
      <c r="AA343" s="635"/>
      <c r="AI343" s="616"/>
      <c r="AK343" s="616"/>
      <c r="AM343" s="616"/>
    </row>
    <row r="344" spans="1:39" x14ac:dyDescent="0.25">
      <c r="A344" s="380" t="s">
        <v>911</v>
      </c>
      <c r="B344" s="656" t="s">
        <v>912</v>
      </c>
      <c r="C344" s="359">
        <f>SUM(C345:C346)</f>
        <v>0</v>
      </c>
      <c r="D344" s="360">
        <f>SUM(D345:D346)</f>
        <v>0</v>
      </c>
      <c r="E344" s="360">
        <f t="shared" ref="E344:K344" si="226">SUM(E345:E346)</f>
        <v>0</v>
      </c>
      <c r="F344" s="360">
        <f t="shared" si="226"/>
        <v>0</v>
      </c>
      <c r="G344" s="360">
        <f t="shared" si="226"/>
        <v>0</v>
      </c>
      <c r="H344" s="360">
        <f t="shared" si="226"/>
        <v>0</v>
      </c>
      <c r="I344" s="390">
        <f t="shared" si="226"/>
        <v>0</v>
      </c>
      <c r="J344" s="622">
        <f t="shared" si="226"/>
        <v>0</v>
      </c>
      <c r="K344" s="622">
        <f t="shared" si="226"/>
        <v>0</v>
      </c>
      <c r="L344" s="622">
        <f>SUM(L345:L346)</f>
        <v>0</v>
      </c>
      <c r="M344" s="622">
        <f>SUM(M345:M346)</f>
        <v>0</v>
      </c>
      <c r="N344" s="623">
        <f>SUM(N345:N346)</f>
        <v>0</v>
      </c>
      <c r="O344" s="21"/>
      <c r="P344" s="622">
        <f t="shared" ref="P344:AH344" si="227">SUM(P345:P346)</f>
        <v>0</v>
      </c>
      <c r="Q344" s="622">
        <f>SUM(Q345:Q346)</f>
        <v>0</v>
      </c>
      <c r="R344" s="622">
        <f t="shared" si="227"/>
        <v>0</v>
      </c>
      <c r="S344" s="622">
        <f>SUM(S345:S346)</f>
        <v>0</v>
      </c>
      <c r="T344" s="622">
        <f t="shared" si="227"/>
        <v>0</v>
      </c>
      <c r="U344" s="624">
        <f>SUM(U345:U346)</f>
        <v>0</v>
      </c>
      <c r="V344" s="625">
        <f>SUM(V345:V346)</f>
        <v>0</v>
      </c>
      <c r="W344" s="626">
        <f t="shared" si="227"/>
        <v>0</v>
      </c>
      <c r="X344" s="625">
        <f>SUM(X345:X346)</f>
        <v>0</v>
      </c>
      <c r="Y344" s="625">
        <f>SUM(Y345:Y346)</f>
        <v>0</v>
      </c>
      <c r="Z344" s="625">
        <f>SUM(Z345:Z346)</f>
        <v>0</v>
      </c>
      <c r="AA344" s="626">
        <f t="shared" si="227"/>
        <v>0</v>
      </c>
      <c r="AB344" s="622">
        <f t="shared" si="227"/>
        <v>0</v>
      </c>
      <c r="AC344" s="622">
        <f t="shared" si="227"/>
        <v>0</v>
      </c>
      <c r="AD344" s="622">
        <f t="shared" si="227"/>
        <v>0</v>
      </c>
      <c r="AE344" s="622">
        <f t="shared" si="227"/>
        <v>0</v>
      </c>
      <c r="AF344" s="622">
        <f>SUM(AF345:AF346)</f>
        <v>0</v>
      </c>
      <c r="AG344" s="622">
        <f t="shared" si="227"/>
        <v>0</v>
      </c>
      <c r="AH344" s="622">
        <f t="shared" si="227"/>
        <v>0</v>
      </c>
      <c r="AI344" s="623">
        <f>SUM(AI345:AI346)</f>
        <v>0</v>
      </c>
      <c r="AK344" s="623">
        <f>SUM(AK345:AK346)</f>
        <v>0</v>
      </c>
      <c r="AM344" s="623">
        <f>SUM(AM345:AM346)</f>
        <v>0</v>
      </c>
    </row>
    <row r="345" spans="1:39" x14ac:dyDescent="0.25">
      <c r="A345" s="381" t="s">
        <v>913</v>
      </c>
      <c r="B345" s="655" t="s">
        <v>914</v>
      </c>
      <c r="C345" s="361">
        <v>0</v>
      </c>
      <c r="D345" s="362">
        <v>0</v>
      </c>
      <c r="E345" s="364">
        <v>0</v>
      </c>
      <c r="F345" s="364">
        <v>0</v>
      </c>
      <c r="G345" s="364">
        <v>0</v>
      </c>
      <c r="H345" s="364">
        <v>0</v>
      </c>
      <c r="I345" s="627">
        <v>0</v>
      </c>
      <c r="J345" s="21">
        <v>0</v>
      </c>
      <c r="K345" s="21">
        <v>0</v>
      </c>
      <c r="L345" s="21">
        <v>0</v>
      </c>
      <c r="M345" s="21">
        <v>0</v>
      </c>
      <c r="N345" s="616">
        <f>SUM(J345:M345)</f>
        <v>0</v>
      </c>
      <c r="O345" s="21"/>
      <c r="P345" s="21">
        <v>0</v>
      </c>
      <c r="Q345" s="21">
        <v>0</v>
      </c>
      <c r="R345" s="21">
        <v>0</v>
      </c>
      <c r="S345" s="21">
        <v>0</v>
      </c>
      <c r="T345" s="21">
        <v>0</v>
      </c>
      <c r="U345" s="634">
        <v>0</v>
      </c>
      <c r="V345" s="277">
        <v>0</v>
      </c>
      <c r="W345" s="635">
        <f>SUM(U345:V345)</f>
        <v>0</v>
      </c>
      <c r="X345" s="277">
        <v>0</v>
      </c>
      <c r="Y345" s="277">
        <v>0</v>
      </c>
      <c r="Z345" s="277">
        <v>0</v>
      </c>
      <c r="AA345" s="635">
        <f>SUM(X345:Z345)</f>
        <v>0</v>
      </c>
      <c r="AB345" s="21">
        <v>0</v>
      </c>
      <c r="AC345" s="21">
        <v>0</v>
      </c>
      <c r="AD345" s="21">
        <v>0</v>
      </c>
      <c r="AE345" s="21">
        <v>0</v>
      </c>
      <c r="AF345" s="21">
        <v>0</v>
      </c>
      <c r="AG345" s="21">
        <v>0</v>
      </c>
      <c r="AH345" s="21">
        <v>0</v>
      </c>
      <c r="AI345" s="616">
        <f>+P345+Q345+R345+S345+T345+W345+AA345+AB345+AC345+AD345+AE345+AF345+AG345+AH345</f>
        <v>0</v>
      </c>
      <c r="AK345" s="616">
        <v>0</v>
      </c>
      <c r="AM345" s="616">
        <f>+N345+AI345+AK345</f>
        <v>0</v>
      </c>
    </row>
    <row r="346" spans="1:39" x14ac:dyDescent="0.25">
      <c r="A346" s="381" t="s">
        <v>915</v>
      </c>
      <c r="B346" s="655" t="s">
        <v>916</v>
      </c>
      <c r="C346" s="361">
        <v>0</v>
      </c>
      <c r="D346" s="362">
        <v>0</v>
      </c>
      <c r="E346" s="364">
        <v>0</v>
      </c>
      <c r="F346" s="364">
        <v>0</v>
      </c>
      <c r="G346" s="364">
        <v>0</v>
      </c>
      <c r="H346" s="364">
        <v>0</v>
      </c>
      <c r="I346" s="627">
        <v>0</v>
      </c>
      <c r="J346" s="21">
        <v>0</v>
      </c>
      <c r="K346" s="21">
        <v>0</v>
      </c>
      <c r="L346" s="21">
        <v>0</v>
      </c>
      <c r="M346" s="21">
        <v>0</v>
      </c>
      <c r="N346" s="616">
        <f>SUM(J346:M346)</f>
        <v>0</v>
      </c>
      <c r="O346" s="21"/>
      <c r="P346" s="21">
        <v>0</v>
      </c>
      <c r="Q346" s="21">
        <v>0</v>
      </c>
      <c r="R346" s="21">
        <v>0</v>
      </c>
      <c r="S346" s="21">
        <v>0</v>
      </c>
      <c r="T346" s="21">
        <v>0</v>
      </c>
      <c r="U346" s="634">
        <v>0</v>
      </c>
      <c r="V346" s="277">
        <v>0</v>
      </c>
      <c r="W346" s="635">
        <f>SUM(U346:V346)</f>
        <v>0</v>
      </c>
      <c r="X346" s="277">
        <v>0</v>
      </c>
      <c r="Y346" s="277">
        <v>0</v>
      </c>
      <c r="Z346" s="277">
        <v>0</v>
      </c>
      <c r="AA346" s="635">
        <f>SUM(X346:Z346)</f>
        <v>0</v>
      </c>
      <c r="AB346" s="21">
        <v>0</v>
      </c>
      <c r="AC346" s="21">
        <v>0</v>
      </c>
      <c r="AD346" s="21">
        <v>0</v>
      </c>
      <c r="AE346" s="21">
        <v>0</v>
      </c>
      <c r="AF346" s="21">
        <v>0</v>
      </c>
      <c r="AG346" s="21">
        <v>0</v>
      </c>
      <c r="AH346" s="21">
        <v>0</v>
      </c>
      <c r="AI346" s="616">
        <f>+P346+Q346+R346+S346+T346+W346+AA346+AB346+AC346+AD346+AE346+AF346+AG346+AH346</f>
        <v>0</v>
      </c>
      <c r="AK346" s="616">
        <v>0</v>
      </c>
      <c r="AM346" s="616">
        <f>+N346+AI346+AK346</f>
        <v>0</v>
      </c>
    </row>
    <row r="347" spans="1:39" x14ac:dyDescent="0.25">
      <c r="A347" s="380" t="s">
        <v>917</v>
      </c>
      <c r="B347" s="656" t="s">
        <v>918</v>
      </c>
      <c r="C347" s="359">
        <f t="shared" ref="C347:K347" si="228">SUM(C348:C354)</f>
        <v>0</v>
      </c>
      <c r="D347" s="360">
        <f>SUM(D348:D354)</f>
        <v>6000000</v>
      </c>
      <c r="E347" s="360">
        <f t="shared" si="228"/>
        <v>0</v>
      </c>
      <c r="F347" s="360">
        <f t="shared" si="228"/>
        <v>0</v>
      </c>
      <c r="G347" s="360">
        <f t="shared" si="228"/>
        <v>0</v>
      </c>
      <c r="H347" s="360">
        <f t="shared" si="228"/>
        <v>0</v>
      </c>
      <c r="I347" s="390">
        <f t="shared" si="228"/>
        <v>0</v>
      </c>
      <c r="J347" s="622">
        <f t="shared" si="228"/>
        <v>6000000</v>
      </c>
      <c r="K347" s="622">
        <f t="shared" si="228"/>
        <v>0</v>
      </c>
      <c r="L347" s="622">
        <f>SUM(L348:L354)</f>
        <v>0</v>
      </c>
      <c r="M347" s="622">
        <f>SUM(M348:M354)</f>
        <v>0</v>
      </c>
      <c r="N347" s="623">
        <f>SUM(N348:N354)</f>
        <v>6000000</v>
      </c>
      <c r="O347" s="21"/>
      <c r="P347" s="622">
        <f t="shared" ref="P347:AH347" si="229">SUM(P348:P354)</f>
        <v>0</v>
      </c>
      <c r="Q347" s="622">
        <f>SUM(Q348:Q354)</f>
        <v>38700395</v>
      </c>
      <c r="R347" s="622">
        <f t="shared" si="229"/>
        <v>0</v>
      </c>
      <c r="S347" s="622">
        <f>SUM(S348:S354)</f>
        <v>0</v>
      </c>
      <c r="T347" s="622">
        <f t="shared" si="229"/>
        <v>0</v>
      </c>
      <c r="U347" s="624">
        <f>SUM(U348:U354)</f>
        <v>0</v>
      </c>
      <c r="V347" s="625">
        <f>SUM(V348:V354)</f>
        <v>0</v>
      </c>
      <c r="W347" s="626">
        <f t="shared" si="229"/>
        <v>0</v>
      </c>
      <c r="X347" s="625">
        <f>SUM(X348:X354)</f>
        <v>0</v>
      </c>
      <c r="Y347" s="625">
        <f>SUM(Y348:Y354)</f>
        <v>0</v>
      </c>
      <c r="Z347" s="625">
        <f>SUM(Z348:Z354)</f>
        <v>0</v>
      </c>
      <c r="AA347" s="626">
        <f t="shared" si="229"/>
        <v>0</v>
      </c>
      <c r="AB347" s="622">
        <f t="shared" si="229"/>
        <v>0</v>
      </c>
      <c r="AC347" s="622">
        <f t="shared" si="229"/>
        <v>0</v>
      </c>
      <c r="AD347" s="622">
        <f t="shared" si="229"/>
        <v>0</v>
      </c>
      <c r="AE347" s="622">
        <f t="shared" si="229"/>
        <v>0</v>
      </c>
      <c r="AF347" s="622">
        <f>SUM(AF348:AF354)</f>
        <v>0</v>
      </c>
      <c r="AG347" s="622">
        <f t="shared" si="229"/>
        <v>0</v>
      </c>
      <c r="AH347" s="622">
        <f t="shared" si="229"/>
        <v>0</v>
      </c>
      <c r="AI347" s="623">
        <f>SUM(AI348:AI354)</f>
        <v>38700395</v>
      </c>
      <c r="AK347" s="623">
        <f>SUM(AK348:AK354)</f>
        <v>19789809.239999998</v>
      </c>
      <c r="AM347" s="623">
        <f>SUM(AM348:AM354)</f>
        <v>64490204.239999995</v>
      </c>
    </row>
    <row r="348" spans="1:39" x14ac:dyDescent="0.25">
      <c r="A348" s="381" t="s">
        <v>919</v>
      </c>
      <c r="B348" s="655" t="s">
        <v>920</v>
      </c>
      <c r="C348" s="361">
        <v>0</v>
      </c>
      <c r="D348" s="362">
        <v>0</v>
      </c>
      <c r="E348" s="364">
        <v>0</v>
      </c>
      <c r="F348" s="364">
        <v>0</v>
      </c>
      <c r="G348" s="364">
        <v>0</v>
      </c>
      <c r="H348" s="364">
        <v>0</v>
      </c>
      <c r="I348" s="627">
        <v>0</v>
      </c>
      <c r="J348" s="21">
        <f>SUM(C348:I348)</f>
        <v>0</v>
      </c>
      <c r="K348" s="21">
        <v>0</v>
      </c>
      <c r="L348" s="21">
        <v>0</v>
      </c>
      <c r="M348" s="21">
        <v>0</v>
      </c>
      <c r="N348" s="616">
        <f t="shared" ref="N348:N354" si="230">SUM(J348:M348)</f>
        <v>0</v>
      </c>
      <c r="O348" s="21"/>
      <c r="P348" s="21">
        <v>0</v>
      </c>
      <c r="Q348" s="21">
        <v>0</v>
      </c>
      <c r="R348" s="21">
        <v>0</v>
      </c>
      <c r="S348" s="21">
        <v>0</v>
      </c>
      <c r="T348" s="21">
        <v>0</v>
      </c>
      <c r="U348" s="634">
        <v>0</v>
      </c>
      <c r="V348" s="277">
        <v>0</v>
      </c>
      <c r="W348" s="635">
        <f t="shared" ref="W348:W354" si="231">SUM(U348:V348)</f>
        <v>0</v>
      </c>
      <c r="X348" s="277">
        <v>0</v>
      </c>
      <c r="Y348" s="277">
        <v>0</v>
      </c>
      <c r="Z348" s="277">
        <v>0</v>
      </c>
      <c r="AA348" s="635">
        <f t="shared" ref="AA348:AA354" si="232">SUM(X348:Z348)</f>
        <v>0</v>
      </c>
      <c r="AB348" s="21">
        <v>0</v>
      </c>
      <c r="AC348" s="21">
        <v>0</v>
      </c>
      <c r="AD348" s="21">
        <v>0</v>
      </c>
      <c r="AE348" s="21">
        <v>0</v>
      </c>
      <c r="AF348" s="21">
        <v>0</v>
      </c>
      <c r="AG348" s="21">
        <v>0</v>
      </c>
      <c r="AH348" s="21">
        <v>0</v>
      </c>
      <c r="AI348" s="616">
        <f t="shared" ref="AI348:AI354" si="233">+P348+Q348+R348+S348+T348+W348+AA348+AB348+AC348+AD348+AE348+AF348+AG348+AH348</f>
        <v>0</v>
      </c>
      <c r="AK348" s="616">
        <v>0</v>
      </c>
      <c r="AM348" s="616">
        <f t="shared" ref="AM348:AM354" si="234">+N348+AI348+AK348</f>
        <v>0</v>
      </c>
    </row>
    <row r="349" spans="1:39" x14ac:dyDescent="0.25">
      <c r="A349" s="381" t="s">
        <v>921</v>
      </c>
      <c r="B349" s="655" t="s">
        <v>922</v>
      </c>
      <c r="C349" s="361">
        <v>0</v>
      </c>
      <c r="D349" s="362">
        <v>0</v>
      </c>
      <c r="E349" s="364">
        <v>0</v>
      </c>
      <c r="F349" s="364">
        <v>0</v>
      </c>
      <c r="G349" s="364">
        <v>0</v>
      </c>
      <c r="H349" s="364">
        <v>0</v>
      </c>
      <c r="I349" s="627">
        <v>0</v>
      </c>
      <c r="J349" s="21">
        <f t="shared" ref="J349:J354" si="235">SUM(C349:I349)</f>
        <v>0</v>
      </c>
      <c r="K349" s="21">
        <v>0</v>
      </c>
      <c r="L349" s="21">
        <v>0</v>
      </c>
      <c r="M349" s="21">
        <v>0</v>
      </c>
      <c r="N349" s="616">
        <f t="shared" si="230"/>
        <v>0</v>
      </c>
      <c r="O349" s="21"/>
      <c r="P349" s="21">
        <v>0</v>
      </c>
      <c r="Q349" s="21">
        <v>0</v>
      </c>
      <c r="R349" s="21">
        <v>0</v>
      </c>
      <c r="S349" s="21">
        <v>0</v>
      </c>
      <c r="T349" s="21">
        <v>0</v>
      </c>
      <c r="U349" s="634">
        <v>0</v>
      </c>
      <c r="V349" s="277">
        <v>0</v>
      </c>
      <c r="W349" s="635">
        <f t="shared" si="231"/>
        <v>0</v>
      </c>
      <c r="X349" s="277">
        <v>0</v>
      </c>
      <c r="Y349" s="277">
        <v>0</v>
      </c>
      <c r="Z349" s="277">
        <v>0</v>
      </c>
      <c r="AA349" s="635">
        <f t="shared" si="232"/>
        <v>0</v>
      </c>
      <c r="AB349" s="21">
        <v>0</v>
      </c>
      <c r="AC349" s="21">
        <v>0</v>
      </c>
      <c r="AD349" s="21">
        <v>0</v>
      </c>
      <c r="AE349" s="21">
        <v>0</v>
      </c>
      <c r="AF349" s="21">
        <v>0</v>
      </c>
      <c r="AG349" s="21">
        <v>0</v>
      </c>
      <c r="AH349" s="21">
        <v>0</v>
      </c>
      <c r="AI349" s="616">
        <f t="shared" si="233"/>
        <v>0</v>
      </c>
      <c r="AK349" s="616">
        <v>0</v>
      </c>
      <c r="AM349" s="616">
        <f t="shared" si="234"/>
        <v>0</v>
      </c>
    </row>
    <row r="350" spans="1:39" x14ac:dyDescent="0.25">
      <c r="A350" s="381" t="s">
        <v>923</v>
      </c>
      <c r="B350" s="655" t="s">
        <v>924</v>
      </c>
      <c r="C350" s="361"/>
      <c r="D350" s="362">
        <v>0</v>
      </c>
      <c r="E350" s="364">
        <v>0</v>
      </c>
      <c r="F350" s="364">
        <v>0</v>
      </c>
      <c r="G350" s="364">
        <v>0</v>
      </c>
      <c r="H350" s="364">
        <v>0</v>
      </c>
      <c r="I350" s="627">
        <v>0</v>
      </c>
      <c r="J350" s="21">
        <f t="shared" si="235"/>
        <v>0</v>
      </c>
      <c r="K350" s="21">
        <v>0</v>
      </c>
      <c r="L350" s="21">
        <v>0</v>
      </c>
      <c r="M350" s="21">
        <v>0</v>
      </c>
      <c r="N350" s="616">
        <f t="shared" si="230"/>
        <v>0</v>
      </c>
      <c r="O350" s="21"/>
      <c r="P350" s="21">
        <v>0</v>
      </c>
      <c r="Q350" s="21">
        <v>21630395</v>
      </c>
      <c r="R350" s="21">
        <v>0</v>
      </c>
      <c r="S350" s="21">
        <v>0</v>
      </c>
      <c r="T350" s="21">
        <v>0</v>
      </c>
      <c r="U350" s="634">
        <v>0</v>
      </c>
      <c r="V350" s="277">
        <v>0</v>
      </c>
      <c r="W350" s="635">
        <f t="shared" si="231"/>
        <v>0</v>
      </c>
      <c r="X350" s="277">
        <v>0</v>
      </c>
      <c r="Y350" s="277">
        <v>0</v>
      </c>
      <c r="Z350" s="277">
        <v>0</v>
      </c>
      <c r="AA350" s="635">
        <f t="shared" si="232"/>
        <v>0</v>
      </c>
      <c r="AB350" s="21">
        <v>0</v>
      </c>
      <c r="AC350" s="21">
        <v>0</v>
      </c>
      <c r="AD350" s="21">
        <v>0</v>
      </c>
      <c r="AE350" s="21">
        <v>0</v>
      </c>
      <c r="AF350" s="21">
        <v>0</v>
      </c>
      <c r="AG350" s="21">
        <v>0</v>
      </c>
      <c r="AH350" s="21">
        <v>0</v>
      </c>
      <c r="AI350" s="616">
        <f t="shared" si="233"/>
        <v>21630395</v>
      </c>
      <c r="AK350" s="616">
        <v>0</v>
      </c>
      <c r="AM350" s="616">
        <f t="shared" si="234"/>
        <v>21630395</v>
      </c>
    </row>
    <row r="351" spans="1:39" x14ac:dyDescent="0.25">
      <c r="A351" s="381" t="s">
        <v>925</v>
      </c>
      <c r="B351" s="655" t="s">
        <v>926</v>
      </c>
      <c r="C351" s="361">
        <v>0</v>
      </c>
      <c r="D351" s="362">
        <v>0</v>
      </c>
      <c r="E351" s="364">
        <v>0</v>
      </c>
      <c r="F351" s="364">
        <v>0</v>
      </c>
      <c r="G351" s="364">
        <v>0</v>
      </c>
      <c r="H351" s="364">
        <v>0</v>
      </c>
      <c r="I351" s="627">
        <v>0</v>
      </c>
      <c r="J351" s="21">
        <f t="shared" si="235"/>
        <v>0</v>
      </c>
      <c r="K351" s="21">
        <v>0</v>
      </c>
      <c r="L351" s="21">
        <v>0</v>
      </c>
      <c r="M351" s="21">
        <v>0</v>
      </c>
      <c r="N351" s="616">
        <f t="shared" si="230"/>
        <v>0</v>
      </c>
      <c r="O351" s="21"/>
      <c r="P351" s="21">
        <v>0</v>
      </c>
      <c r="Q351" s="215">
        <v>0</v>
      </c>
      <c r="R351" s="21">
        <v>0</v>
      </c>
      <c r="S351" s="21">
        <v>0</v>
      </c>
      <c r="T351" s="21">
        <v>0</v>
      </c>
      <c r="U351" s="634">
        <v>0</v>
      </c>
      <c r="V351" s="277">
        <v>0</v>
      </c>
      <c r="W351" s="635">
        <f t="shared" si="231"/>
        <v>0</v>
      </c>
      <c r="X351" s="277">
        <v>0</v>
      </c>
      <c r="Y351" s="277">
        <v>0</v>
      </c>
      <c r="Z351" s="277">
        <v>0</v>
      </c>
      <c r="AA351" s="635">
        <f t="shared" si="232"/>
        <v>0</v>
      </c>
      <c r="AB351" s="21">
        <v>0</v>
      </c>
      <c r="AC351" s="21">
        <v>0</v>
      </c>
      <c r="AD351" s="21">
        <v>0</v>
      </c>
      <c r="AE351" s="21">
        <v>0</v>
      </c>
      <c r="AF351" s="21">
        <v>0</v>
      </c>
      <c r="AG351" s="21">
        <v>0</v>
      </c>
      <c r="AH351" s="21">
        <v>0</v>
      </c>
      <c r="AI351" s="616">
        <f t="shared" si="233"/>
        <v>0</v>
      </c>
      <c r="AK351" s="616">
        <v>0</v>
      </c>
      <c r="AM351" s="616">
        <f t="shared" si="234"/>
        <v>0</v>
      </c>
    </row>
    <row r="352" spans="1:39" x14ac:dyDescent="0.25">
      <c r="A352" s="381" t="s">
        <v>927</v>
      </c>
      <c r="B352" s="655" t="s">
        <v>928</v>
      </c>
      <c r="C352" s="361">
        <v>0</v>
      </c>
      <c r="D352" s="362">
        <v>0</v>
      </c>
      <c r="E352" s="364">
        <v>0</v>
      </c>
      <c r="F352" s="364">
        <v>0</v>
      </c>
      <c r="G352" s="364">
        <v>0</v>
      </c>
      <c r="H352" s="364">
        <v>0</v>
      </c>
      <c r="I352" s="627">
        <v>0</v>
      </c>
      <c r="J352" s="21">
        <f t="shared" si="235"/>
        <v>0</v>
      </c>
      <c r="K352" s="21">
        <v>0</v>
      </c>
      <c r="L352" s="21">
        <v>0</v>
      </c>
      <c r="M352" s="21">
        <v>0</v>
      </c>
      <c r="N352" s="616">
        <f t="shared" si="230"/>
        <v>0</v>
      </c>
      <c r="O352" s="21"/>
      <c r="P352" s="21">
        <v>0</v>
      </c>
      <c r="Q352" s="215">
        <v>0</v>
      </c>
      <c r="R352" s="21">
        <v>0</v>
      </c>
      <c r="S352" s="21">
        <v>0</v>
      </c>
      <c r="T352" s="21">
        <v>0</v>
      </c>
      <c r="U352" s="634">
        <v>0</v>
      </c>
      <c r="V352" s="277">
        <v>0</v>
      </c>
      <c r="W352" s="635">
        <f t="shared" si="231"/>
        <v>0</v>
      </c>
      <c r="X352" s="277">
        <v>0</v>
      </c>
      <c r="Y352" s="277">
        <v>0</v>
      </c>
      <c r="Z352" s="277">
        <v>0</v>
      </c>
      <c r="AA352" s="635">
        <f t="shared" si="232"/>
        <v>0</v>
      </c>
      <c r="AB352" s="21">
        <v>0</v>
      </c>
      <c r="AC352" s="21">
        <v>0</v>
      </c>
      <c r="AD352" s="21">
        <v>0</v>
      </c>
      <c r="AE352" s="21">
        <v>0</v>
      </c>
      <c r="AF352" s="21">
        <v>0</v>
      </c>
      <c r="AG352" s="21">
        <v>0</v>
      </c>
      <c r="AH352" s="21">
        <v>0</v>
      </c>
      <c r="AI352" s="616">
        <f t="shared" si="233"/>
        <v>0</v>
      </c>
      <c r="AK352" s="616">
        <v>0</v>
      </c>
      <c r="AM352" s="616">
        <f t="shared" si="234"/>
        <v>0</v>
      </c>
    </row>
    <row r="353" spans="1:39" x14ac:dyDescent="0.25">
      <c r="A353" s="381" t="s">
        <v>929</v>
      </c>
      <c r="B353" s="655" t="s">
        <v>930</v>
      </c>
      <c r="C353" s="361">
        <v>0</v>
      </c>
      <c r="D353" s="647">
        <v>6000000</v>
      </c>
      <c r="E353" s="364">
        <v>0</v>
      </c>
      <c r="F353" s="364">
        <v>0</v>
      </c>
      <c r="G353" s="364">
        <v>0</v>
      </c>
      <c r="H353" s="364">
        <v>0</v>
      </c>
      <c r="I353" s="627">
        <v>0</v>
      </c>
      <c r="J353" s="21">
        <f t="shared" si="235"/>
        <v>6000000</v>
      </c>
      <c r="K353" s="21">
        <v>0</v>
      </c>
      <c r="L353" s="21">
        <v>0</v>
      </c>
      <c r="M353" s="21">
        <v>0</v>
      </c>
      <c r="N353" s="616">
        <f t="shared" si="230"/>
        <v>6000000</v>
      </c>
      <c r="O353" s="21"/>
      <c r="P353" s="21">
        <v>0</v>
      </c>
      <c r="Q353" s="215">
        <v>17070000</v>
      </c>
      <c r="R353" s="21">
        <v>0</v>
      </c>
      <c r="S353" s="21">
        <v>0</v>
      </c>
      <c r="T353" s="21">
        <v>0</v>
      </c>
      <c r="U353" s="634">
        <v>0</v>
      </c>
      <c r="V353" s="277">
        <v>0</v>
      </c>
      <c r="W353" s="635">
        <f t="shared" si="231"/>
        <v>0</v>
      </c>
      <c r="X353" s="277">
        <v>0</v>
      </c>
      <c r="Y353" s="277">
        <v>0</v>
      </c>
      <c r="Z353" s="277">
        <v>0</v>
      </c>
      <c r="AA353" s="635">
        <f t="shared" si="232"/>
        <v>0</v>
      </c>
      <c r="AB353" s="21">
        <v>0</v>
      </c>
      <c r="AC353" s="21">
        <v>0</v>
      </c>
      <c r="AD353" s="21">
        <v>0</v>
      </c>
      <c r="AE353" s="21">
        <v>0</v>
      </c>
      <c r="AF353" s="21">
        <v>0</v>
      </c>
      <c r="AG353" s="21">
        <v>0</v>
      </c>
      <c r="AH353" s="21">
        <v>0</v>
      </c>
      <c r="AI353" s="616">
        <f t="shared" si="233"/>
        <v>17070000</v>
      </c>
      <c r="AK353" s="616">
        <f>+'DETALLE PROG. III'!D215</f>
        <v>19789809.239999998</v>
      </c>
      <c r="AM353" s="616">
        <f t="shared" si="234"/>
        <v>42859809.239999995</v>
      </c>
    </row>
    <row r="354" spans="1:39" x14ac:dyDescent="0.25">
      <c r="A354" s="381" t="s">
        <v>931</v>
      </c>
      <c r="B354" s="655" t="s">
        <v>932</v>
      </c>
      <c r="C354" s="361">
        <v>0</v>
      </c>
      <c r="D354" s="362">
        <v>0</v>
      </c>
      <c r="E354" s="364">
        <v>0</v>
      </c>
      <c r="F354" s="364">
        <v>0</v>
      </c>
      <c r="G354" s="364">
        <v>0</v>
      </c>
      <c r="H354" s="364">
        <v>0</v>
      </c>
      <c r="I354" s="627">
        <v>0</v>
      </c>
      <c r="J354" s="21">
        <f t="shared" si="235"/>
        <v>0</v>
      </c>
      <c r="K354" s="21">
        <v>0</v>
      </c>
      <c r="L354" s="21">
        <v>0</v>
      </c>
      <c r="M354" s="21">
        <v>0</v>
      </c>
      <c r="N354" s="616">
        <f t="shared" si="230"/>
        <v>0</v>
      </c>
      <c r="O354" s="21"/>
      <c r="P354" s="21">
        <v>0</v>
      </c>
      <c r="Q354" s="21">
        <v>0</v>
      </c>
      <c r="R354" s="21">
        <v>0</v>
      </c>
      <c r="S354" s="21">
        <v>0</v>
      </c>
      <c r="T354" s="21">
        <v>0</v>
      </c>
      <c r="U354" s="634">
        <v>0</v>
      </c>
      <c r="V354" s="277">
        <v>0</v>
      </c>
      <c r="W354" s="635">
        <f t="shared" si="231"/>
        <v>0</v>
      </c>
      <c r="X354" s="277">
        <v>0</v>
      </c>
      <c r="Y354" s="277">
        <v>0</v>
      </c>
      <c r="Z354" s="277">
        <v>0</v>
      </c>
      <c r="AA354" s="635">
        <f t="shared" si="232"/>
        <v>0</v>
      </c>
      <c r="AB354" s="21">
        <v>0</v>
      </c>
      <c r="AC354" s="21">
        <v>0</v>
      </c>
      <c r="AD354" s="21">
        <v>0</v>
      </c>
      <c r="AE354" s="21">
        <v>0</v>
      </c>
      <c r="AF354" s="21">
        <v>0</v>
      </c>
      <c r="AG354" s="21">
        <v>0</v>
      </c>
      <c r="AH354" s="21">
        <v>0</v>
      </c>
      <c r="AI354" s="616">
        <f t="shared" si="233"/>
        <v>0</v>
      </c>
      <c r="AK354" s="616">
        <v>0</v>
      </c>
      <c r="AM354" s="616">
        <f t="shared" si="234"/>
        <v>0</v>
      </c>
    </row>
    <row r="355" spans="1:39" x14ac:dyDescent="0.25">
      <c r="A355" s="383" t="s">
        <v>933</v>
      </c>
      <c r="B355" s="665" t="s">
        <v>934</v>
      </c>
      <c r="C355" s="359">
        <f t="shared" ref="C355:I355" si="236">SUM(C356)</f>
        <v>0</v>
      </c>
      <c r="D355" s="360">
        <f t="shared" si="236"/>
        <v>0</v>
      </c>
      <c r="E355" s="360">
        <f t="shared" si="236"/>
        <v>0</v>
      </c>
      <c r="F355" s="360">
        <f t="shared" si="236"/>
        <v>0</v>
      </c>
      <c r="G355" s="360">
        <f t="shared" si="236"/>
        <v>0</v>
      </c>
      <c r="H355" s="360">
        <f t="shared" si="236"/>
        <v>0</v>
      </c>
      <c r="I355" s="390">
        <f t="shared" si="236"/>
        <v>0</v>
      </c>
      <c r="J355" s="622">
        <f t="shared" ref="J355:AK355" si="237">SUM(J356)</f>
        <v>0</v>
      </c>
      <c r="K355" s="622">
        <f t="shared" si="237"/>
        <v>0</v>
      </c>
      <c r="L355" s="622">
        <f t="shared" si="237"/>
        <v>0</v>
      </c>
      <c r="M355" s="622">
        <f t="shared" si="237"/>
        <v>0</v>
      </c>
      <c r="N355" s="623">
        <f t="shared" si="237"/>
        <v>0</v>
      </c>
      <c r="O355" s="21"/>
      <c r="P355" s="622">
        <f t="shared" si="237"/>
        <v>0</v>
      </c>
      <c r="Q355" s="622">
        <f>SUM(Q356)</f>
        <v>0</v>
      </c>
      <c r="R355" s="622">
        <f t="shared" si="237"/>
        <v>0</v>
      </c>
      <c r="S355" s="622">
        <f t="shared" si="237"/>
        <v>0</v>
      </c>
      <c r="T355" s="622">
        <f t="shared" si="237"/>
        <v>0</v>
      </c>
      <c r="U355" s="624">
        <f t="shared" si="237"/>
        <v>0</v>
      </c>
      <c r="V355" s="625">
        <f t="shared" si="237"/>
        <v>0</v>
      </c>
      <c r="W355" s="626">
        <f t="shared" si="237"/>
        <v>0</v>
      </c>
      <c r="X355" s="625">
        <f t="shared" si="237"/>
        <v>0</v>
      </c>
      <c r="Y355" s="625">
        <f t="shared" si="237"/>
        <v>0</v>
      </c>
      <c r="Z355" s="625">
        <f t="shared" si="237"/>
        <v>0</v>
      </c>
      <c r="AA355" s="626">
        <f t="shared" si="237"/>
        <v>0</v>
      </c>
      <c r="AB355" s="622">
        <f t="shared" si="237"/>
        <v>0</v>
      </c>
      <c r="AC355" s="622">
        <f t="shared" si="237"/>
        <v>0</v>
      </c>
      <c r="AD355" s="622">
        <f t="shared" si="237"/>
        <v>0</v>
      </c>
      <c r="AE355" s="622">
        <f t="shared" si="237"/>
        <v>0</v>
      </c>
      <c r="AF355" s="622">
        <f t="shared" si="237"/>
        <v>0</v>
      </c>
      <c r="AG355" s="622">
        <f t="shared" si="237"/>
        <v>0</v>
      </c>
      <c r="AH355" s="622">
        <f t="shared" si="237"/>
        <v>0</v>
      </c>
      <c r="AI355" s="623">
        <f>SUM(AI356)</f>
        <v>0</v>
      </c>
      <c r="AK355" s="623">
        <f t="shared" si="237"/>
        <v>0</v>
      </c>
      <c r="AM355" s="623">
        <f>SUM(AM356)</f>
        <v>0</v>
      </c>
    </row>
    <row r="356" spans="1:39" x14ac:dyDescent="0.25">
      <c r="A356" s="384" t="s">
        <v>935</v>
      </c>
      <c r="B356" s="190" t="s">
        <v>936</v>
      </c>
      <c r="C356" s="361">
        <v>0</v>
      </c>
      <c r="D356" s="362">
        <v>0</v>
      </c>
      <c r="E356" s="364">
        <v>0</v>
      </c>
      <c r="F356" s="364">
        <v>0</v>
      </c>
      <c r="G356" s="364">
        <v>0</v>
      </c>
      <c r="H356" s="364">
        <v>0</v>
      </c>
      <c r="I356" s="627">
        <v>0</v>
      </c>
      <c r="J356" s="21">
        <f>SUM(C356:I356)</f>
        <v>0</v>
      </c>
      <c r="N356" s="616">
        <f>SUM(J356:M356)</f>
        <v>0</v>
      </c>
      <c r="O356" s="21"/>
      <c r="U356" s="634"/>
      <c r="W356" s="635"/>
      <c r="AA356" s="635"/>
      <c r="AI356" s="616">
        <f>+P356+Q356+R356+S356+T356+W356+AA356+AB356+AC356+AD356+AE356+AF356+AG356+AH356</f>
        <v>0</v>
      </c>
      <c r="AK356" s="616">
        <v>0</v>
      </c>
      <c r="AM356" s="616">
        <f>+N356+AI356+AK356</f>
        <v>0</v>
      </c>
    </row>
    <row r="357" spans="1:39" x14ac:dyDescent="0.25">
      <c r="A357" s="381"/>
      <c r="B357" s="655"/>
      <c r="C357" s="363"/>
      <c r="D357" s="364"/>
      <c r="E357" s="364"/>
      <c r="F357" s="364"/>
      <c r="G357" s="364"/>
      <c r="H357" s="364"/>
      <c r="I357" s="627"/>
      <c r="J357" s="21"/>
      <c r="N357" s="616"/>
      <c r="O357" s="21"/>
      <c r="U357" s="634"/>
      <c r="W357" s="635"/>
      <c r="AA357" s="635"/>
      <c r="AI357" s="616"/>
      <c r="AK357" s="616"/>
      <c r="AM357" s="616"/>
    </row>
    <row r="358" spans="1:39" x14ac:dyDescent="0.25">
      <c r="A358" s="381"/>
      <c r="B358" s="655"/>
      <c r="C358" s="363"/>
      <c r="D358" s="364"/>
      <c r="E358" s="364"/>
      <c r="F358" s="364"/>
      <c r="G358" s="364"/>
      <c r="H358" s="364"/>
      <c r="I358" s="627"/>
      <c r="J358" s="21"/>
      <c r="N358" s="616"/>
      <c r="O358" s="21"/>
      <c r="U358" s="634"/>
      <c r="W358" s="635"/>
      <c r="AA358" s="635"/>
      <c r="AI358" s="616"/>
      <c r="AK358" s="616"/>
      <c r="AM358" s="616"/>
    </row>
    <row r="359" spans="1:39" x14ac:dyDescent="0.25">
      <c r="A359" s="380" t="s">
        <v>911</v>
      </c>
      <c r="B359" s="656" t="s">
        <v>912</v>
      </c>
      <c r="C359" s="366">
        <f>SUM(C360:C361)</f>
        <v>0</v>
      </c>
      <c r="D359" s="367">
        <f>SUM(D360:D361)</f>
        <v>0</v>
      </c>
      <c r="E359" s="367">
        <f t="shared" ref="E359:K359" si="238">SUM(E360:E361)</f>
        <v>0</v>
      </c>
      <c r="F359" s="367">
        <f t="shared" si="238"/>
        <v>0</v>
      </c>
      <c r="G359" s="367">
        <f t="shared" si="238"/>
        <v>0</v>
      </c>
      <c r="H359" s="367">
        <f t="shared" si="238"/>
        <v>0</v>
      </c>
      <c r="I359" s="666">
        <f t="shared" si="238"/>
        <v>0</v>
      </c>
      <c r="J359" s="667">
        <f t="shared" si="238"/>
        <v>0</v>
      </c>
      <c r="K359" s="667">
        <f t="shared" si="238"/>
        <v>0</v>
      </c>
      <c r="L359" s="667">
        <f>SUM(L360:L361)</f>
        <v>0</v>
      </c>
      <c r="M359" s="667">
        <f>SUM(M360:M361)</f>
        <v>0</v>
      </c>
      <c r="N359" s="668">
        <f>SUM(N360:N361)</f>
        <v>0</v>
      </c>
      <c r="O359" s="21"/>
      <c r="P359" s="667">
        <f t="shared" ref="P359:AH359" si="239">SUM(P360:P361)</f>
        <v>0</v>
      </c>
      <c r="Q359" s="667">
        <f t="shared" si="239"/>
        <v>0</v>
      </c>
      <c r="R359" s="667">
        <f t="shared" si="239"/>
        <v>0</v>
      </c>
      <c r="S359" s="667">
        <f>SUM(S360:S361)</f>
        <v>0</v>
      </c>
      <c r="T359" s="667">
        <f t="shared" si="239"/>
        <v>0</v>
      </c>
      <c r="U359" s="669">
        <f>SUM(U360:U361)</f>
        <v>0</v>
      </c>
      <c r="V359" s="670">
        <f>SUM(V360:V361)</f>
        <v>0</v>
      </c>
      <c r="W359" s="671">
        <f t="shared" si="239"/>
        <v>0</v>
      </c>
      <c r="X359" s="670">
        <f>SUM(X360:X361)</f>
        <v>0</v>
      </c>
      <c r="Y359" s="670">
        <f>SUM(Y360:Y361)</f>
        <v>0</v>
      </c>
      <c r="Z359" s="670">
        <f>SUM(Z360:Z361)</f>
        <v>0</v>
      </c>
      <c r="AA359" s="671">
        <f t="shared" si="239"/>
        <v>0</v>
      </c>
      <c r="AB359" s="667">
        <f t="shared" si="239"/>
        <v>0</v>
      </c>
      <c r="AC359" s="667">
        <f t="shared" si="239"/>
        <v>0</v>
      </c>
      <c r="AD359" s="667">
        <f t="shared" si="239"/>
        <v>0</v>
      </c>
      <c r="AE359" s="667">
        <f t="shared" si="239"/>
        <v>0</v>
      </c>
      <c r="AF359" s="667">
        <f>SUM(AF360:AF361)</f>
        <v>0</v>
      </c>
      <c r="AG359" s="667">
        <f t="shared" si="239"/>
        <v>0</v>
      </c>
      <c r="AH359" s="667">
        <f t="shared" si="239"/>
        <v>0</v>
      </c>
      <c r="AI359" s="668">
        <f>SUM(AI360:AI361)</f>
        <v>0</v>
      </c>
      <c r="AK359" s="668">
        <f>SUM(AK360:AK361)</f>
        <v>0</v>
      </c>
      <c r="AM359" s="668">
        <f>SUM(AM360:AM361)</f>
        <v>0</v>
      </c>
    </row>
    <row r="360" spans="1:39" x14ac:dyDescent="0.25">
      <c r="A360" s="381" t="s">
        <v>937</v>
      </c>
      <c r="B360" s="655" t="s">
        <v>938</v>
      </c>
      <c r="C360" s="361">
        <v>0</v>
      </c>
      <c r="D360" s="362">
        <v>0</v>
      </c>
      <c r="E360" s="364">
        <v>0</v>
      </c>
      <c r="F360" s="364">
        <v>0</v>
      </c>
      <c r="G360" s="364">
        <v>0</v>
      </c>
      <c r="H360" s="364">
        <v>0</v>
      </c>
      <c r="I360" s="627">
        <v>0</v>
      </c>
      <c r="J360" s="21">
        <v>0</v>
      </c>
      <c r="K360" s="21">
        <v>0</v>
      </c>
      <c r="L360" s="21">
        <v>0</v>
      </c>
      <c r="M360" s="21">
        <v>0</v>
      </c>
      <c r="N360" s="616">
        <f>SUM(J360:M360)</f>
        <v>0</v>
      </c>
      <c r="O360" s="21"/>
      <c r="P360" s="21">
        <v>0</v>
      </c>
      <c r="Q360" s="21">
        <v>0</v>
      </c>
      <c r="R360" s="21">
        <v>0</v>
      </c>
      <c r="S360" s="21">
        <v>0</v>
      </c>
      <c r="T360" s="21">
        <v>0</v>
      </c>
      <c r="U360" s="634">
        <v>0</v>
      </c>
      <c r="V360" s="277">
        <v>0</v>
      </c>
      <c r="W360" s="635">
        <f>SUM(U360:V360)</f>
        <v>0</v>
      </c>
      <c r="X360" s="277">
        <v>0</v>
      </c>
      <c r="Y360" s="277">
        <v>0</v>
      </c>
      <c r="Z360" s="277">
        <v>0</v>
      </c>
      <c r="AA360" s="635">
        <f>SUM(X360:Z360)</f>
        <v>0</v>
      </c>
      <c r="AB360" s="21">
        <v>0</v>
      </c>
      <c r="AC360" s="21">
        <v>0</v>
      </c>
      <c r="AD360" s="21">
        <v>0</v>
      </c>
      <c r="AE360" s="21">
        <v>0</v>
      </c>
      <c r="AF360" s="21">
        <v>0</v>
      </c>
      <c r="AG360" s="21">
        <v>0</v>
      </c>
      <c r="AH360" s="21">
        <v>0</v>
      </c>
      <c r="AI360" s="616">
        <f>+P360+Q360+R360+S360+T360+W360+AA360+AB360+AC360+AD360+AE360+AF360+AG360+AH360</f>
        <v>0</v>
      </c>
      <c r="AK360" s="616">
        <v>0</v>
      </c>
      <c r="AM360" s="616">
        <f>+N360+AI360+AK360</f>
        <v>0</v>
      </c>
    </row>
    <row r="361" spans="1:39" x14ac:dyDescent="0.25">
      <c r="A361" s="381" t="s">
        <v>939</v>
      </c>
      <c r="B361" s="655" t="s">
        <v>940</v>
      </c>
      <c r="C361" s="361">
        <v>0</v>
      </c>
      <c r="D361" s="362">
        <v>0</v>
      </c>
      <c r="E361" s="364">
        <v>0</v>
      </c>
      <c r="F361" s="364">
        <v>0</v>
      </c>
      <c r="G361" s="364">
        <v>0</v>
      </c>
      <c r="H361" s="364">
        <v>0</v>
      </c>
      <c r="I361" s="627">
        <v>0</v>
      </c>
      <c r="J361" s="21">
        <v>0</v>
      </c>
      <c r="K361" s="21">
        <v>0</v>
      </c>
      <c r="L361" s="21">
        <v>0</v>
      </c>
      <c r="M361" s="21">
        <v>0</v>
      </c>
      <c r="N361" s="616">
        <f>SUM(J361:M361)</f>
        <v>0</v>
      </c>
      <c r="O361" s="21"/>
      <c r="P361" s="21">
        <v>0</v>
      </c>
      <c r="Q361" s="21">
        <v>0</v>
      </c>
      <c r="R361" s="21">
        <v>0</v>
      </c>
      <c r="S361" s="21">
        <v>0</v>
      </c>
      <c r="T361" s="21">
        <v>0</v>
      </c>
      <c r="U361" s="634">
        <v>0</v>
      </c>
      <c r="V361" s="277">
        <v>0</v>
      </c>
      <c r="W361" s="635">
        <f>SUM(U361:V361)</f>
        <v>0</v>
      </c>
      <c r="X361" s="277">
        <v>0</v>
      </c>
      <c r="Y361" s="277">
        <v>0</v>
      </c>
      <c r="Z361" s="277">
        <v>0</v>
      </c>
      <c r="AA361" s="635">
        <f>SUM(X361:Z361)</f>
        <v>0</v>
      </c>
      <c r="AB361" s="21">
        <v>0</v>
      </c>
      <c r="AC361" s="21">
        <v>0</v>
      </c>
      <c r="AD361" s="21">
        <v>0</v>
      </c>
      <c r="AE361" s="21">
        <v>0</v>
      </c>
      <c r="AF361" s="21">
        <v>0</v>
      </c>
      <c r="AG361" s="21">
        <v>0</v>
      </c>
      <c r="AH361" s="21">
        <v>0</v>
      </c>
      <c r="AI361" s="616">
        <f>+P361+Q361+R361+S361+T361+W361+AA361+AB361+AC361+AD361+AE361+AF361+AG361+AH361</f>
        <v>0</v>
      </c>
      <c r="AK361" s="616">
        <v>0</v>
      </c>
      <c r="AM361" s="616">
        <f>+N361+AI361+AK361</f>
        <v>0</v>
      </c>
    </row>
    <row r="362" spans="1:39" x14ac:dyDescent="0.25">
      <c r="A362" s="380" t="s">
        <v>917</v>
      </c>
      <c r="B362" s="656" t="s">
        <v>918</v>
      </c>
      <c r="C362" s="366">
        <f t="shared" ref="C362:I362" si="240">SUM(C363)</f>
        <v>0</v>
      </c>
      <c r="D362" s="367">
        <f t="shared" si="240"/>
        <v>0</v>
      </c>
      <c r="E362" s="367">
        <f t="shared" si="240"/>
        <v>0</v>
      </c>
      <c r="F362" s="367">
        <f t="shared" si="240"/>
        <v>0</v>
      </c>
      <c r="G362" s="367">
        <f t="shared" si="240"/>
        <v>0</v>
      </c>
      <c r="H362" s="367">
        <f t="shared" si="240"/>
        <v>0</v>
      </c>
      <c r="I362" s="666">
        <f t="shared" si="240"/>
        <v>0</v>
      </c>
      <c r="J362" s="667">
        <f t="shared" ref="J362:AK362" si="241">SUM(J363)</f>
        <v>0</v>
      </c>
      <c r="K362" s="667">
        <f t="shared" si="241"/>
        <v>0</v>
      </c>
      <c r="L362" s="667">
        <f t="shared" si="241"/>
        <v>0</v>
      </c>
      <c r="M362" s="667">
        <f t="shared" si="241"/>
        <v>0</v>
      </c>
      <c r="N362" s="668">
        <f t="shared" si="241"/>
        <v>0</v>
      </c>
      <c r="O362" s="21"/>
      <c r="P362" s="667">
        <f t="shared" si="241"/>
        <v>0</v>
      </c>
      <c r="Q362" s="667">
        <f t="shared" si="241"/>
        <v>0</v>
      </c>
      <c r="R362" s="667">
        <f t="shared" si="241"/>
        <v>0</v>
      </c>
      <c r="S362" s="667">
        <f t="shared" si="241"/>
        <v>0</v>
      </c>
      <c r="T362" s="667">
        <f t="shared" si="241"/>
        <v>0</v>
      </c>
      <c r="U362" s="669">
        <f t="shared" si="241"/>
        <v>0</v>
      </c>
      <c r="V362" s="670">
        <f t="shared" si="241"/>
        <v>0</v>
      </c>
      <c r="W362" s="671">
        <f t="shared" si="241"/>
        <v>0</v>
      </c>
      <c r="X362" s="670">
        <f t="shared" si="241"/>
        <v>0</v>
      </c>
      <c r="Y362" s="670">
        <f t="shared" si="241"/>
        <v>0</v>
      </c>
      <c r="Z362" s="670">
        <f t="shared" si="241"/>
        <v>0</v>
      </c>
      <c r="AA362" s="671">
        <f t="shared" si="241"/>
        <v>0</v>
      </c>
      <c r="AB362" s="667">
        <f t="shared" si="241"/>
        <v>0</v>
      </c>
      <c r="AC362" s="667">
        <f t="shared" si="241"/>
        <v>0</v>
      </c>
      <c r="AD362" s="667">
        <f t="shared" si="241"/>
        <v>0</v>
      </c>
      <c r="AE362" s="667">
        <f t="shared" si="241"/>
        <v>0</v>
      </c>
      <c r="AF362" s="667">
        <f t="shared" si="241"/>
        <v>0</v>
      </c>
      <c r="AG362" s="667">
        <f t="shared" si="241"/>
        <v>0</v>
      </c>
      <c r="AH362" s="667">
        <f t="shared" si="241"/>
        <v>0</v>
      </c>
      <c r="AI362" s="668">
        <f>SUM(AI363)</f>
        <v>0</v>
      </c>
      <c r="AK362" s="668">
        <f t="shared" si="241"/>
        <v>0</v>
      </c>
      <c r="AM362" s="668">
        <f>SUM(AM363)</f>
        <v>0</v>
      </c>
    </row>
    <row r="363" spans="1:39" x14ac:dyDescent="0.25">
      <c r="A363" s="381" t="s">
        <v>941</v>
      </c>
      <c r="B363" s="655" t="s">
        <v>942</v>
      </c>
      <c r="C363" s="361">
        <v>0</v>
      </c>
      <c r="D363" s="362">
        <v>0</v>
      </c>
      <c r="E363" s="364">
        <v>0</v>
      </c>
      <c r="F363" s="364">
        <v>0</v>
      </c>
      <c r="G363" s="364">
        <v>0</v>
      </c>
      <c r="H363" s="364">
        <v>0</v>
      </c>
      <c r="I363" s="627">
        <v>0</v>
      </c>
      <c r="J363" s="21">
        <v>0</v>
      </c>
      <c r="K363" s="21">
        <v>0</v>
      </c>
      <c r="L363" s="21">
        <v>0</v>
      </c>
      <c r="M363" s="21">
        <v>0</v>
      </c>
      <c r="N363" s="616">
        <f>SUM(J363:M363)</f>
        <v>0</v>
      </c>
      <c r="O363" s="21"/>
      <c r="P363" s="21">
        <v>0</v>
      </c>
      <c r="Q363" s="21">
        <v>0</v>
      </c>
      <c r="R363" s="21">
        <v>0</v>
      </c>
      <c r="S363" s="21">
        <v>0</v>
      </c>
      <c r="T363" s="21">
        <v>0</v>
      </c>
      <c r="U363" s="634">
        <v>0</v>
      </c>
      <c r="V363" s="277">
        <v>0</v>
      </c>
      <c r="W363" s="635">
        <f>SUM(U363:V363)</f>
        <v>0</v>
      </c>
      <c r="X363" s="277">
        <v>0</v>
      </c>
      <c r="Y363" s="277">
        <v>0</v>
      </c>
      <c r="Z363" s="277">
        <v>0</v>
      </c>
      <c r="AA363" s="635">
        <f>SUM(X363:Z363)</f>
        <v>0</v>
      </c>
      <c r="AB363" s="21">
        <v>0</v>
      </c>
      <c r="AC363" s="21">
        <v>0</v>
      </c>
      <c r="AD363" s="21">
        <v>0</v>
      </c>
      <c r="AE363" s="21">
        <v>0</v>
      </c>
      <c r="AF363" s="21">
        <v>0</v>
      </c>
      <c r="AG363" s="21">
        <v>0</v>
      </c>
      <c r="AH363" s="21">
        <v>0</v>
      </c>
      <c r="AI363" s="616">
        <f>+P363+Q363+R363+S363+T363+W363+AA363+AB363+AC363+AD363+AE363+AF363+AG363+AH363</f>
        <v>0</v>
      </c>
      <c r="AK363" s="616">
        <v>0</v>
      </c>
      <c r="AM363" s="616">
        <f>+N363+AI363+AK363</f>
        <v>0</v>
      </c>
    </row>
    <row r="364" spans="1:39" x14ac:dyDescent="0.25">
      <c r="A364" s="381"/>
      <c r="B364" s="655"/>
      <c r="C364" s="361"/>
      <c r="D364" s="362"/>
      <c r="E364" s="364"/>
      <c r="F364" s="364"/>
      <c r="G364" s="364"/>
      <c r="H364" s="364"/>
      <c r="I364" s="627"/>
      <c r="J364" s="21"/>
      <c r="N364" s="616"/>
      <c r="O364" s="21"/>
      <c r="U364" s="634"/>
      <c r="W364" s="635"/>
      <c r="AA364" s="635"/>
      <c r="AI364" s="616"/>
      <c r="AK364" s="616"/>
      <c r="AM364" s="616"/>
    </row>
    <row r="365" spans="1:39" x14ac:dyDescent="0.25">
      <c r="A365" s="380" t="s">
        <v>943</v>
      </c>
      <c r="B365" s="656" t="s">
        <v>944</v>
      </c>
      <c r="C365" s="359">
        <f t="shared" ref="C365:K365" si="242">SUM(C366:C367)</f>
        <v>0</v>
      </c>
      <c r="D365" s="360">
        <f>SUM(D366:D367)</f>
        <v>0</v>
      </c>
      <c r="E365" s="360">
        <f t="shared" si="242"/>
        <v>0</v>
      </c>
      <c r="F365" s="360">
        <f t="shared" si="242"/>
        <v>0</v>
      </c>
      <c r="G365" s="360">
        <f t="shared" si="242"/>
        <v>0</v>
      </c>
      <c r="H365" s="360">
        <f t="shared" si="242"/>
        <v>0</v>
      </c>
      <c r="I365" s="390">
        <f t="shared" si="242"/>
        <v>0</v>
      </c>
      <c r="J365" s="622">
        <f t="shared" si="242"/>
        <v>0</v>
      </c>
      <c r="K365" s="622">
        <f t="shared" si="242"/>
        <v>0</v>
      </c>
      <c r="L365" s="622">
        <f>SUM(L366:L367)</f>
        <v>0</v>
      </c>
      <c r="M365" s="622">
        <f>SUM(M366:M367)</f>
        <v>0</v>
      </c>
      <c r="N365" s="623">
        <f>SUM(N366:N367)</f>
        <v>0</v>
      </c>
      <c r="O365" s="21"/>
      <c r="P365" s="622">
        <f t="shared" ref="P365:AH365" si="243">SUM(P366:P367)</f>
        <v>0</v>
      </c>
      <c r="Q365" s="622">
        <f t="shared" si="243"/>
        <v>0</v>
      </c>
      <c r="R365" s="622">
        <f t="shared" si="243"/>
        <v>0</v>
      </c>
      <c r="S365" s="622">
        <f>SUM(S366:S367)</f>
        <v>0</v>
      </c>
      <c r="T365" s="622">
        <f t="shared" si="243"/>
        <v>0</v>
      </c>
      <c r="U365" s="624">
        <f>SUM(U366:U367)</f>
        <v>0</v>
      </c>
      <c r="V365" s="625">
        <f>SUM(V366:V367)</f>
        <v>0</v>
      </c>
      <c r="W365" s="626">
        <f t="shared" si="243"/>
        <v>0</v>
      </c>
      <c r="X365" s="625">
        <f>SUM(X366:X367)</f>
        <v>0</v>
      </c>
      <c r="Y365" s="625">
        <f>SUM(Y366:Y367)</f>
        <v>0</v>
      </c>
      <c r="Z365" s="625">
        <f>SUM(Z366:Z367)</f>
        <v>0</v>
      </c>
      <c r="AA365" s="626">
        <f t="shared" si="243"/>
        <v>0</v>
      </c>
      <c r="AB365" s="622">
        <f t="shared" si="243"/>
        <v>0</v>
      </c>
      <c r="AC365" s="622">
        <f t="shared" si="243"/>
        <v>0</v>
      </c>
      <c r="AD365" s="622">
        <f t="shared" si="243"/>
        <v>0</v>
      </c>
      <c r="AE365" s="622">
        <f t="shared" si="243"/>
        <v>0</v>
      </c>
      <c r="AF365" s="622">
        <f>SUM(AF366:AF367)</f>
        <v>0</v>
      </c>
      <c r="AG365" s="622">
        <f t="shared" si="243"/>
        <v>0</v>
      </c>
      <c r="AH365" s="622">
        <f t="shared" si="243"/>
        <v>0</v>
      </c>
      <c r="AI365" s="623">
        <f>SUM(AI366:AI367)</f>
        <v>0</v>
      </c>
      <c r="AK365" s="623">
        <f>SUM(AK366:AK367)</f>
        <v>0</v>
      </c>
      <c r="AM365" s="623">
        <f>SUM(AM366:AM367)</f>
        <v>0</v>
      </c>
    </row>
    <row r="366" spans="1:39" x14ac:dyDescent="0.25">
      <c r="A366" s="381" t="s">
        <v>945</v>
      </c>
      <c r="B366" s="655" t="s">
        <v>946</v>
      </c>
      <c r="C366" s="361">
        <v>0</v>
      </c>
      <c r="D366" s="362">
        <v>0</v>
      </c>
      <c r="E366" s="364">
        <v>0</v>
      </c>
      <c r="F366" s="364">
        <v>0</v>
      </c>
      <c r="G366" s="364">
        <v>0</v>
      </c>
      <c r="H366" s="364">
        <v>0</v>
      </c>
      <c r="I366" s="627">
        <v>0</v>
      </c>
      <c r="J366" s="21">
        <v>0</v>
      </c>
      <c r="K366" s="21">
        <v>0</v>
      </c>
      <c r="L366" s="21">
        <v>0</v>
      </c>
      <c r="M366" s="21">
        <v>0</v>
      </c>
      <c r="N366" s="616">
        <f>SUM(J366:M366)</f>
        <v>0</v>
      </c>
      <c r="O366" s="21"/>
      <c r="P366" s="21">
        <v>0</v>
      </c>
      <c r="Q366" s="21">
        <v>0</v>
      </c>
      <c r="R366" s="21">
        <v>0</v>
      </c>
      <c r="S366" s="21">
        <v>0</v>
      </c>
      <c r="T366" s="21">
        <v>0</v>
      </c>
      <c r="U366" s="634">
        <v>0</v>
      </c>
      <c r="V366" s="277">
        <v>0</v>
      </c>
      <c r="W366" s="635">
        <f>SUM(U366:V366)</f>
        <v>0</v>
      </c>
      <c r="X366" s="277">
        <v>0</v>
      </c>
      <c r="Y366" s="277">
        <v>0</v>
      </c>
      <c r="Z366" s="277">
        <v>0</v>
      </c>
      <c r="AA366" s="635">
        <f>SUM(X366:Z366)</f>
        <v>0</v>
      </c>
      <c r="AB366" s="21">
        <v>0</v>
      </c>
      <c r="AC366" s="21">
        <v>0</v>
      </c>
      <c r="AD366" s="21">
        <v>0</v>
      </c>
      <c r="AE366" s="21">
        <v>0</v>
      </c>
      <c r="AF366" s="21">
        <v>0</v>
      </c>
      <c r="AG366" s="21">
        <v>0</v>
      </c>
      <c r="AH366" s="21">
        <v>0</v>
      </c>
      <c r="AI366" s="616">
        <f>+P366+Q366+R366+S366+T366+W366+AA366+AB366+AC366+AD366+AE366+AF366+AG366+AH366</f>
        <v>0</v>
      </c>
      <c r="AK366" s="616">
        <v>0</v>
      </c>
      <c r="AM366" s="616">
        <f>+N366+AI366+AK366</f>
        <v>0</v>
      </c>
    </row>
    <row r="367" spans="1:39" x14ac:dyDescent="0.25">
      <c r="A367" s="381" t="s">
        <v>947</v>
      </c>
      <c r="B367" s="655" t="s">
        <v>948</v>
      </c>
      <c r="C367" s="361">
        <v>0</v>
      </c>
      <c r="D367" s="362">
        <v>0</v>
      </c>
      <c r="E367" s="364">
        <v>0</v>
      </c>
      <c r="F367" s="364">
        <v>0</v>
      </c>
      <c r="G367" s="364">
        <v>0</v>
      </c>
      <c r="H367" s="364">
        <v>0</v>
      </c>
      <c r="I367" s="627">
        <v>0</v>
      </c>
      <c r="J367" s="21">
        <v>0</v>
      </c>
      <c r="K367" s="21">
        <v>0</v>
      </c>
      <c r="L367" s="21">
        <v>0</v>
      </c>
      <c r="M367" s="21">
        <v>0</v>
      </c>
      <c r="N367" s="616">
        <f>SUM(J367:M367)</f>
        <v>0</v>
      </c>
      <c r="O367" s="21"/>
      <c r="P367" s="21">
        <v>0</v>
      </c>
      <c r="Q367" s="21">
        <v>0</v>
      </c>
      <c r="R367" s="21">
        <v>0</v>
      </c>
      <c r="S367" s="21">
        <v>0</v>
      </c>
      <c r="T367" s="21">
        <v>0</v>
      </c>
      <c r="U367" s="634">
        <v>0</v>
      </c>
      <c r="V367" s="277">
        <v>0</v>
      </c>
      <c r="W367" s="635">
        <f>SUM(U367:V367)</f>
        <v>0</v>
      </c>
      <c r="X367" s="277">
        <v>0</v>
      </c>
      <c r="Y367" s="277">
        <v>0</v>
      </c>
      <c r="Z367" s="277">
        <v>0</v>
      </c>
      <c r="AA367" s="635">
        <f>SUM(X367:Z367)</f>
        <v>0</v>
      </c>
      <c r="AB367" s="21">
        <v>0</v>
      </c>
      <c r="AC367" s="21">
        <v>0</v>
      </c>
      <c r="AD367" s="21">
        <v>0</v>
      </c>
      <c r="AE367" s="21">
        <v>0</v>
      </c>
      <c r="AF367" s="21">
        <v>0</v>
      </c>
      <c r="AG367" s="21">
        <v>0</v>
      </c>
      <c r="AH367" s="21">
        <v>0</v>
      </c>
      <c r="AI367" s="616">
        <f>+P367+Q367+R367+S367+T367+W367+AA367+AB367+AC367+AD367+AE367+AF367+AG367+AH367</f>
        <v>0</v>
      </c>
      <c r="AK367" s="616">
        <v>0</v>
      </c>
      <c r="AM367" s="616">
        <f>+N367+AI367+AK367</f>
        <v>0</v>
      </c>
    </row>
    <row r="368" spans="1:39" x14ac:dyDescent="0.25">
      <c r="A368" s="381"/>
      <c r="B368" s="655"/>
      <c r="C368" s="361"/>
      <c r="D368" s="362"/>
      <c r="E368" s="364"/>
      <c r="F368" s="364"/>
      <c r="G368" s="364"/>
      <c r="H368" s="364"/>
      <c r="I368" s="627"/>
      <c r="J368" s="21"/>
      <c r="N368" s="616"/>
      <c r="O368" s="21"/>
      <c r="U368" s="634"/>
      <c r="W368" s="635"/>
      <c r="AA368" s="635"/>
      <c r="AI368" s="616"/>
      <c r="AK368" s="616"/>
      <c r="AM368" s="616"/>
    </row>
    <row r="369" spans="1:39" x14ac:dyDescent="0.25">
      <c r="A369" s="380">
        <v>9</v>
      </c>
      <c r="B369" s="656" t="s">
        <v>179</v>
      </c>
      <c r="C369" s="359">
        <f t="shared" ref="C369:I369" si="244">+C370</f>
        <v>0</v>
      </c>
      <c r="D369" s="360">
        <f t="shared" si="244"/>
        <v>0</v>
      </c>
      <c r="E369" s="360">
        <f t="shared" si="244"/>
        <v>0</v>
      </c>
      <c r="F369" s="360">
        <f t="shared" si="244"/>
        <v>0</v>
      </c>
      <c r="G369" s="360">
        <f t="shared" si="244"/>
        <v>0</v>
      </c>
      <c r="H369" s="360">
        <f t="shared" si="244"/>
        <v>0</v>
      </c>
      <c r="I369" s="390">
        <f t="shared" si="244"/>
        <v>0</v>
      </c>
      <c r="J369" s="622">
        <f t="shared" ref="J369:AK369" si="245">+J370</f>
        <v>0</v>
      </c>
      <c r="K369" s="622">
        <f t="shared" si="245"/>
        <v>0</v>
      </c>
      <c r="L369" s="622">
        <f t="shared" si="245"/>
        <v>0</v>
      </c>
      <c r="M369" s="622">
        <f t="shared" si="245"/>
        <v>0</v>
      </c>
      <c r="N369" s="623">
        <f>+N370</f>
        <v>0</v>
      </c>
      <c r="O369" s="21"/>
      <c r="P369" s="622">
        <f t="shared" si="245"/>
        <v>0</v>
      </c>
      <c r="Q369" s="622">
        <f t="shared" si="245"/>
        <v>0</v>
      </c>
      <c r="R369" s="622">
        <f t="shared" si="245"/>
        <v>0</v>
      </c>
      <c r="S369" s="622">
        <f t="shared" si="245"/>
        <v>0</v>
      </c>
      <c r="T369" s="622">
        <f t="shared" si="245"/>
        <v>0</v>
      </c>
      <c r="U369" s="624">
        <f t="shared" si="245"/>
        <v>0</v>
      </c>
      <c r="V369" s="625">
        <f t="shared" si="245"/>
        <v>0</v>
      </c>
      <c r="W369" s="626">
        <f t="shared" si="245"/>
        <v>0</v>
      </c>
      <c r="X369" s="625">
        <f t="shared" si="245"/>
        <v>0</v>
      </c>
      <c r="Y369" s="625">
        <f t="shared" si="245"/>
        <v>0</v>
      </c>
      <c r="Z369" s="625">
        <f t="shared" si="245"/>
        <v>0</v>
      </c>
      <c r="AA369" s="626">
        <f t="shared" si="245"/>
        <v>0</v>
      </c>
      <c r="AB369" s="622">
        <f t="shared" si="245"/>
        <v>0</v>
      </c>
      <c r="AC369" s="622">
        <f t="shared" si="245"/>
        <v>0</v>
      </c>
      <c r="AD369" s="622">
        <f t="shared" si="245"/>
        <v>0</v>
      </c>
      <c r="AE369" s="622">
        <f t="shared" si="245"/>
        <v>0</v>
      </c>
      <c r="AF369" s="622">
        <f t="shared" si="245"/>
        <v>0</v>
      </c>
      <c r="AG369" s="622">
        <f t="shared" si="245"/>
        <v>0</v>
      </c>
      <c r="AH369" s="622">
        <f t="shared" si="245"/>
        <v>0</v>
      </c>
      <c r="AI369" s="623">
        <f>+AI370</f>
        <v>0</v>
      </c>
      <c r="AK369" s="623">
        <f t="shared" si="245"/>
        <v>60427614.960000001</v>
      </c>
      <c r="AM369" s="623">
        <f>+AM370</f>
        <v>60427614.960000001</v>
      </c>
    </row>
    <row r="370" spans="1:39" x14ac:dyDescent="0.25">
      <c r="A370" s="380" t="s">
        <v>949</v>
      </c>
      <c r="B370" s="656" t="s">
        <v>950</v>
      </c>
      <c r="C370" s="359">
        <f>SUM(C371:C372)</f>
        <v>0</v>
      </c>
      <c r="D370" s="360">
        <f>SUM(D371:D372)</f>
        <v>0</v>
      </c>
      <c r="E370" s="360">
        <f t="shared" ref="E370:K370" si="246">SUM(E371:E372)</f>
        <v>0</v>
      </c>
      <c r="F370" s="360">
        <f t="shared" si="246"/>
        <v>0</v>
      </c>
      <c r="G370" s="360">
        <f t="shared" si="246"/>
        <v>0</v>
      </c>
      <c r="H370" s="360">
        <f t="shared" si="246"/>
        <v>0</v>
      </c>
      <c r="I370" s="390">
        <f t="shared" si="246"/>
        <v>0</v>
      </c>
      <c r="J370" s="622">
        <f t="shared" si="246"/>
        <v>0</v>
      </c>
      <c r="K370" s="622">
        <f t="shared" si="246"/>
        <v>0</v>
      </c>
      <c r="L370" s="622">
        <f>SUM(L371:L372)</f>
        <v>0</v>
      </c>
      <c r="M370" s="622">
        <f>SUM(M371:M372)</f>
        <v>0</v>
      </c>
      <c r="N370" s="623">
        <f>SUM(N371:N372)</f>
        <v>0</v>
      </c>
      <c r="O370" s="21"/>
      <c r="P370" s="622">
        <f t="shared" ref="P370:AH370" si="247">SUM(P371:P372)</f>
        <v>0</v>
      </c>
      <c r="Q370" s="622">
        <f t="shared" si="247"/>
        <v>0</v>
      </c>
      <c r="R370" s="622">
        <f t="shared" si="247"/>
        <v>0</v>
      </c>
      <c r="S370" s="622">
        <f>SUM(S371:S372)</f>
        <v>0</v>
      </c>
      <c r="T370" s="622">
        <f t="shared" si="247"/>
        <v>0</v>
      </c>
      <c r="U370" s="624">
        <f>SUM(U371:U372)</f>
        <v>0</v>
      </c>
      <c r="V370" s="625">
        <f>SUM(V371:V372)</f>
        <v>0</v>
      </c>
      <c r="W370" s="626">
        <f t="shared" si="247"/>
        <v>0</v>
      </c>
      <c r="X370" s="625">
        <f>SUM(X371:X372)</f>
        <v>0</v>
      </c>
      <c r="Y370" s="625">
        <f>SUM(Y371:Y372)</f>
        <v>0</v>
      </c>
      <c r="Z370" s="625">
        <f>SUM(Z371:Z372)</f>
        <v>0</v>
      </c>
      <c r="AA370" s="626">
        <f t="shared" si="247"/>
        <v>0</v>
      </c>
      <c r="AB370" s="622">
        <f t="shared" si="247"/>
        <v>0</v>
      </c>
      <c r="AC370" s="622">
        <f t="shared" si="247"/>
        <v>0</v>
      </c>
      <c r="AD370" s="622">
        <f t="shared" si="247"/>
        <v>0</v>
      </c>
      <c r="AE370" s="622">
        <f t="shared" si="247"/>
        <v>0</v>
      </c>
      <c r="AF370" s="622">
        <f>SUM(AF371:AF372)</f>
        <v>0</v>
      </c>
      <c r="AG370" s="622">
        <f t="shared" si="247"/>
        <v>0</v>
      </c>
      <c r="AH370" s="622">
        <f t="shared" si="247"/>
        <v>0</v>
      </c>
      <c r="AI370" s="623">
        <f>SUM(AI371:AI372)</f>
        <v>0</v>
      </c>
      <c r="AK370" s="623">
        <f>SUM(AK371:AK372)</f>
        <v>60427614.960000001</v>
      </c>
      <c r="AM370" s="623">
        <f>SUM(AM371:AM372)</f>
        <v>60427614.960000001</v>
      </c>
    </row>
    <row r="371" spans="1:39" x14ac:dyDescent="0.25">
      <c r="A371" s="381" t="s">
        <v>951</v>
      </c>
      <c r="B371" s="655" t="s">
        <v>952</v>
      </c>
      <c r="C371" s="361">
        <v>0</v>
      </c>
      <c r="D371" s="362">
        <v>0</v>
      </c>
      <c r="E371" s="364">
        <v>0</v>
      </c>
      <c r="F371" s="364">
        <v>0</v>
      </c>
      <c r="G371" s="364">
        <v>0</v>
      </c>
      <c r="H371" s="364">
        <v>0</v>
      </c>
      <c r="I371" s="627">
        <v>0</v>
      </c>
      <c r="J371" s="21">
        <v>0</v>
      </c>
      <c r="K371" s="21">
        <v>0</v>
      </c>
      <c r="L371" s="21">
        <v>0</v>
      </c>
      <c r="M371" s="21">
        <v>0</v>
      </c>
      <c r="N371" s="616">
        <f>SUM(J371:M371)</f>
        <v>0</v>
      </c>
      <c r="O371" s="21"/>
      <c r="P371" s="21">
        <v>0</v>
      </c>
      <c r="Q371" s="21">
        <v>0</v>
      </c>
      <c r="R371" s="21">
        <v>0</v>
      </c>
      <c r="S371" s="21">
        <v>0</v>
      </c>
      <c r="T371" s="21">
        <v>0</v>
      </c>
      <c r="U371" s="634">
        <v>0</v>
      </c>
      <c r="V371" s="277">
        <v>0</v>
      </c>
      <c r="W371" s="635">
        <f>SUM(U371:V371)</f>
        <v>0</v>
      </c>
      <c r="X371" s="277">
        <v>0</v>
      </c>
      <c r="Y371" s="277">
        <v>0</v>
      </c>
      <c r="Z371" s="277">
        <v>0</v>
      </c>
      <c r="AA371" s="635">
        <f>SUM(X371:Z371)</f>
        <v>0</v>
      </c>
      <c r="AB371" s="21">
        <v>0</v>
      </c>
      <c r="AC371" s="21">
        <v>0</v>
      </c>
      <c r="AD371" s="21">
        <v>0</v>
      </c>
      <c r="AE371" s="21">
        <v>0</v>
      </c>
      <c r="AF371" s="21">
        <v>0</v>
      </c>
      <c r="AG371" s="21">
        <v>0</v>
      </c>
      <c r="AH371" s="21">
        <v>0</v>
      </c>
      <c r="AI371" s="616">
        <f>+P371+Q371+R371+S371+T371+W371+AA371+AB371+AC371+AD371+AE371+AF371+AG371+AH371</f>
        <v>0</v>
      </c>
      <c r="AK371" s="616">
        <f>+'DETALLE PROG. III'!D507</f>
        <v>60427614.960000001</v>
      </c>
      <c r="AM371" s="616">
        <f>+N371+AI371+AK371</f>
        <v>60427614.960000001</v>
      </c>
    </row>
    <row r="372" spans="1:39" x14ac:dyDescent="0.25">
      <c r="A372" s="381" t="s">
        <v>953</v>
      </c>
      <c r="B372" s="655" t="s">
        <v>954</v>
      </c>
      <c r="C372" s="361">
        <v>0</v>
      </c>
      <c r="D372" s="362">
        <v>0</v>
      </c>
      <c r="E372" s="364">
        <v>0</v>
      </c>
      <c r="F372" s="364">
        <v>0</v>
      </c>
      <c r="G372" s="364">
        <v>0</v>
      </c>
      <c r="H372" s="364">
        <v>0</v>
      </c>
      <c r="I372" s="627">
        <v>0</v>
      </c>
      <c r="J372" s="21">
        <v>0</v>
      </c>
      <c r="K372" s="21">
        <v>0</v>
      </c>
      <c r="L372" s="21">
        <v>0</v>
      </c>
      <c r="M372" s="21">
        <v>0</v>
      </c>
      <c r="N372" s="616">
        <f>SUM(J372:M372)</f>
        <v>0</v>
      </c>
      <c r="O372" s="21"/>
      <c r="P372" s="21">
        <v>0</v>
      </c>
      <c r="Q372" s="21">
        <v>0</v>
      </c>
      <c r="R372" s="21">
        <v>0</v>
      </c>
      <c r="S372" s="21">
        <v>0</v>
      </c>
      <c r="T372" s="21">
        <v>0</v>
      </c>
      <c r="U372" s="634">
        <v>0</v>
      </c>
      <c r="V372" s="277">
        <v>0</v>
      </c>
      <c r="W372" s="635">
        <f>SUM(U372:V372)</f>
        <v>0</v>
      </c>
      <c r="X372" s="277">
        <v>0</v>
      </c>
      <c r="Y372" s="277">
        <v>0</v>
      </c>
      <c r="Z372" s="277">
        <v>0</v>
      </c>
      <c r="AA372" s="635">
        <f>SUM(X372:Z372)</f>
        <v>0</v>
      </c>
      <c r="AB372" s="21">
        <v>0</v>
      </c>
      <c r="AC372" s="21">
        <v>0</v>
      </c>
      <c r="AD372" s="21">
        <v>0</v>
      </c>
      <c r="AE372" s="21">
        <v>0</v>
      </c>
      <c r="AF372" s="21">
        <v>0</v>
      </c>
      <c r="AG372" s="21">
        <v>0</v>
      </c>
      <c r="AH372" s="21">
        <v>0</v>
      </c>
      <c r="AI372" s="616">
        <f>+P372+Q372+R372+S372+T372+W372+AA372+AB372+AC372+AD372+AE372+AF372+AG372+AH372</f>
        <v>0</v>
      </c>
      <c r="AK372" s="616">
        <v>0</v>
      </c>
      <c r="AM372" s="616">
        <f>+N372+AI372+AK372</f>
        <v>0</v>
      </c>
    </row>
    <row r="373" spans="1:39" ht="15.75" thickBot="1" x14ac:dyDescent="0.3">
      <c r="A373" s="381"/>
      <c r="B373" s="672"/>
      <c r="C373" s="368"/>
      <c r="D373" s="369"/>
      <c r="E373" s="673"/>
      <c r="F373" s="673"/>
      <c r="G373" s="673"/>
      <c r="H373" s="673"/>
      <c r="I373" s="674"/>
      <c r="J373" s="21"/>
      <c r="N373" s="675"/>
      <c r="O373" s="21"/>
      <c r="U373" s="676"/>
      <c r="V373" s="677"/>
      <c r="W373" s="678"/>
      <c r="AA373" s="635"/>
      <c r="AI373" s="616"/>
      <c r="AK373" s="616"/>
      <c r="AM373" s="616"/>
    </row>
    <row r="374" spans="1:39" ht="15.75" thickBot="1" x14ac:dyDescent="0.3">
      <c r="A374" s="381"/>
      <c r="B374" s="679" t="s">
        <v>1725</v>
      </c>
      <c r="C374" s="221">
        <f t="shared" ref="C374:M374" si="248">+C10+C48+C112+C151+C319+C250+C192+C289+C341+C369</f>
        <v>1402000</v>
      </c>
      <c r="D374" s="221">
        <f t="shared" si="248"/>
        <v>156644938</v>
      </c>
      <c r="E374" s="221">
        <f t="shared" si="248"/>
        <v>6520000</v>
      </c>
      <c r="F374" s="221">
        <f t="shared" si="248"/>
        <v>6627600</v>
      </c>
      <c r="G374" s="221">
        <f t="shared" si="248"/>
        <v>11025000</v>
      </c>
      <c r="H374" s="221">
        <f t="shared" si="248"/>
        <v>1903900</v>
      </c>
      <c r="I374" s="221">
        <f t="shared" si="248"/>
        <v>5149000</v>
      </c>
      <c r="J374" s="221">
        <f t="shared" si="248"/>
        <v>1027898455.2684</v>
      </c>
      <c r="K374" s="221">
        <f t="shared" si="248"/>
        <v>34210880.777999997</v>
      </c>
      <c r="L374" s="221">
        <f t="shared" si="248"/>
        <v>13860000</v>
      </c>
      <c r="M374" s="221">
        <f t="shared" si="248"/>
        <v>480106914.33500004</v>
      </c>
      <c r="N374" s="680">
        <f>SUM(J374:M374)</f>
        <v>1556076250.3814001</v>
      </c>
      <c r="O374" s="21"/>
      <c r="P374" s="681">
        <f t="shared" ref="P374:AH374" si="249">+P10+P48+P112+P151+P319+P250+P192+P289+P341+P369</f>
        <v>36429386.4485</v>
      </c>
      <c r="Q374" s="682">
        <f t="shared" si="249"/>
        <v>373260796.64440006</v>
      </c>
      <c r="R374" s="682">
        <f t="shared" si="249"/>
        <v>924128</v>
      </c>
      <c r="S374" s="682">
        <f t="shared" si="249"/>
        <v>8029000</v>
      </c>
      <c r="T374" s="682">
        <f t="shared" si="249"/>
        <v>2900000</v>
      </c>
      <c r="U374" s="681">
        <f t="shared" si="249"/>
        <v>57898817.312700003</v>
      </c>
      <c r="V374" s="682">
        <f t="shared" si="249"/>
        <v>15165242.02</v>
      </c>
      <c r="W374" s="683">
        <f t="shared" si="249"/>
        <v>73064059.332700014</v>
      </c>
      <c r="X374" s="682">
        <f t="shared" si="249"/>
        <v>29301966.0616</v>
      </c>
      <c r="Y374" s="682">
        <f t="shared" si="249"/>
        <v>5850000</v>
      </c>
      <c r="Z374" s="682">
        <f t="shared" si="249"/>
        <v>102387600</v>
      </c>
      <c r="AA374" s="683">
        <f t="shared" si="249"/>
        <v>137539566.0616</v>
      </c>
      <c r="AB374" s="682">
        <f t="shared" si="249"/>
        <v>535000</v>
      </c>
      <c r="AC374" s="682">
        <f t="shared" si="249"/>
        <v>94000000</v>
      </c>
      <c r="AD374" s="682">
        <f t="shared" si="249"/>
        <v>0</v>
      </c>
      <c r="AE374" s="682">
        <f t="shared" si="249"/>
        <v>25343993.649499997</v>
      </c>
      <c r="AF374" s="682">
        <f t="shared" si="249"/>
        <v>0</v>
      </c>
      <c r="AG374" s="682">
        <f t="shared" si="249"/>
        <v>2500000</v>
      </c>
      <c r="AH374" s="682">
        <f t="shared" si="249"/>
        <v>0</v>
      </c>
      <c r="AI374" s="684">
        <f>+P374+Q374+R374+S374+T374+W374+AA374+AB374+AC374+AD374+AE374+AF374+AG374+AH374</f>
        <v>754525930.13670003</v>
      </c>
      <c r="AK374" s="680">
        <f>+AK10+AK48+AK112+AK151+AK319+AK250+AK192+AK289+AK341+AK369-0.01</f>
        <v>2105533671.4600182</v>
      </c>
      <c r="AM374" s="680">
        <f>+AM10+AM48+AM112+AM151+AM319+AM250+AM192+AM289+AM341+AM369+0.01</f>
        <v>4416135851.9981184</v>
      </c>
    </row>
    <row r="375" spans="1:39" x14ac:dyDescent="0.25">
      <c r="B375" s="685"/>
      <c r="C375" s="364">
        <f>+'[3]REC.HUM'!$D$7</f>
        <v>1402000</v>
      </c>
      <c r="D375" s="364">
        <f>+'[3]GERENCIA '!$D$7</f>
        <v>145362200</v>
      </c>
      <c r="E375" s="686">
        <f>+[3]SECRET.CONCEJO!$D$7</f>
        <v>6520000</v>
      </c>
      <c r="F375" s="686">
        <f>+[3]TRIBUTARIO!$D$7</f>
        <v>6627600</v>
      </c>
      <c r="G375" s="686">
        <f>+[3]INFORMATICO!$D$7</f>
        <v>11025000</v>
      </c>
      <c r="H375" s="686">
        <f>+'[3]ARCHIVO '!$D$7</f>
        <v>1903900</v>
      </c>
      <c r="I375" s="686">
        <f>+[3]FINANCIERO!$D$7</f>
        <v>5149000</v>
      </c>
      <c r="J375" s="364">
        <f>SUM(C375:I375)</f>
        <v>177989700</v>
      </c>
      <c r="K375" s="21">
        <v>19200000</v>
      </c>
      <c r="N375" s="21">
        <v>1564338715.3299999</v>
      </c>
      <c r="O375" s="21"/>
      <c r="P375" s="21">
        <v>4639000</v>
      </c>
      <c r="Q375" s="21">
        <v>90546200</v>
      </c>
      <c r="R375" s="21">
        <v>0</v>
      </c>
      <c r="S375" s="21">
        <v>8029000</v>
      </c>
      <c r="U375" s="277">
        <v>20086200</v>
      </c>
      <c r="X375" s="277">
        <v>1785000</v>
      </c>
      <c r="Y375" s="277">
        <v>81050000</v>
      </c>
      <c r="Z375" s="277">
        <v>102387600</v>
      </c>
      <c r="AB375" s="21">
        <v>0</v>
      </c>
      <c r="AC375" s="21">
        <v>94000000</v>
      </c>
      <c r="AD375" s="21">
        <v>0</v>
      </c>
      <c r="AE375" s="21">
        <v>6790530</v>
      </c>
      <c r="AI375" s="21">
        <v>760948168.00999999</v>
      </c>
      <c r="AK375" s="21">
        <f>+'DETALLE PROG. III'!D33</f>
        <v>2105533671.4600179</v>
      </c>
      <c r="AM375" s="21">
        <f>+'DETALLE PROG. III'!D512</f>
        <v>4416135851.9981184</v>
      </c>
    </row>
    <row r="376" spans="1:39" hidden="1" x14ac:dyDescent="0.25">
      <c r="C376" s="361">
        <v>0</v>
      </c>
      <c r="D376" s="362">
        <v>0</v>
      </c>
      <c r="E376" s="364">
        <v>0</v>
      </c>
      <c r="F376" s="364"/>
      <c r="G376" s="364"/>
      <c r="H376" s="364"/>
      <c r="I376" s="364"/>
    </row>
    <row r="377" spans="1:39" hidden="1" x14ac:dyDescent="0.25">
      <c r="C377" s="361">
        <v>0</v>
      </c>
      <c r="D377" s="362">
        <v>0</v>
      </c>
      <c r="E377" s="364">
        <v>0</v>
      </c>
      <c r="F377" s="364"/>
      <c r="G377" s="364"/>
      <c r="H377" s="364"/>
      <c r="I377" s="364"/>
      <c r="O377" s="21"/>
    </row>
    <row r="378" spans="1:39" ht="15.75" hidden="1" thickBot="1" x14ac:dyDescent="0.3">
      <c r="C378" s="368"/>
      <c r="D378" s="369"/>
      <c r="E378" s="673"/>
      <c r="O378" s="21"/>
    </row>
    <row r="379" spans="1:39" ht="15.75" hidden="1" thickBot="1" x14ac:dyDescent="0.3">
      <c r="C379" s="370">
        <f>+C10+C48+C112+C151+'[3]0BJ PROGR. I-II Y III'!C317+'[3]0BJ PROGR. I-II Y III'!C250+'[3]0BJ PROGR. I-II Y III'!C189+'[3]0BJ PROGR. I-II Y III'!C287+C346+C158</f>
        <v>2804000</v>
      </c>
      <c r="D379" s="371">
        <f>+D10+D48+D112+D151+'[3]0BJ PROGR. I-II Y III'!D317+'[3]0BJ PROGR. I-II Y III'!D250+'[3]0BJ PROGR. I-II Y III'!D189+'[3]0BJ PROGR. I-II Y III'!D287+D346+D158</f>
        <v>292307138</v>
      </c>
      <c r="E379" s="371">
        <f>+E10+E48+E112+E151+'[3]0BJ PROGR. I-II Y III'!E317+'[3]0BJ PROGR. I-II Y III'!E250+'[3]0BJ PROGR. I-II Y III'!E189+'[3]0BJ PROGR. I-II Y III'!E287+E346+E158</f>
        <v>10585000</v>
      </c>
      <c r="F379" s="685"/>
      <c r="G379" s="685"/>
      <c r="H379" s="685"/>
      <c r="I379" s="685"/>
      <c r="O379" s="21"/>
    </row>
    <row r="380" spans="1:39" hidden="1" x14ac:dyDescent="0.25">
      <c r="C380" s="364">
        <f>+'[3]REC.HUM'!D9</f>
        <v>0</v>
      </c>
      <c r="D380" s="364">
        <f>+'[3]GERENCIA '!D9</f>
        <v>0</v>
      </c>
      <c r="E380" s="686">
        <f>+[3]SECRET.CONCEJO!D9</f>
        <v>0</v>
      </c>
      <c r="F380" s="685"/>
      <c r="G380" s="685"/>
      <c r="H380" s="685"/>
      <c r="I380" s="685"/>
    </row>
    <row r="381" spans="1:39" hidden="1" x14ac:dyDescent="0.25">
      <c r="C381" s="372">
        <f>+C380-C379</f>
        <v>-2804000</v>
      </c>
      <c r="D381" s="364">
        <f>+D379-D380</f>
        <v>292307138</v>
      </c>
      <c r="E381" s="364">
        <f>+E379-E380</f>
        <v>10585000</v>
      </c>
      <c r="F381" s="685"/>
      <c r="G381" s="685"/>
      <c r="H381" s="685"/>
      <c r="I381" s="685"/>
    </row>
    <row r="382" spans="1:39" hidden="1" x14ac:dyDescent="0.25">
      <c r="C382" s="364"/>
      <c r="D382" s="364">
        <f>+D155+D174+D358</f>
        <v>2198100</v>
      </c>
      <c r="E382" s="364" t="s">
        <v>1726</v>
      </c>
      <c r="F382" s="685"/>
      <c r="G382" s="685"/>
      <c r="H382" s="685"/>
      <c r="I382" s="685"/>
    </row>
    <row r="383" spans="1:39" x14ac:dyDescent="0.25">
      <c r="B383" s="685"/>
      <c r="C383" s="364">
        <f t="shared" ref="C383:I383" si="250">+C374-C375</f>
        <v>0</v>
      </c>
      <c r="D383" s="364">
        <f>+D374-D375</f>
        <v>11282738</v>
      </c>
      <c r="E383" s="364">
        <f t="shared" si="250"/>
        <v>0</v>
      </c>
      <c r="F383" s="364">
        <f t="shared" si="250"/>
        <v>0</v>
      </c>
      <c r="G383" s="364">
        <f t="shared" si="250"/>
        <v>0</v>
      </c>
      <c r="H383" s="364">
        <f t="shared" si="250"/>
        <v>0</v>
      </c>
      <c r="I383" s="364">
        <f t="shared" si="250"/>
        <v>0</v>
      </c>
      <c r="K383" s="21">
        <f>+K375-K374</f>
        <v>-15010880.777999997</v>
      </c>
      <c r="N383" s="21">
        <f>+N374-N375</f>
        <v>-8262464.9485998154</v>
      </c>
      <c r="P383" s="21">
        <f>+P374-P375</f>
        <v>31790386.4485</v>
      </c>
      <c r="Q383" s="21">
        <f>+Q374-Q375</f>
        <v>282714596.64440006</v>
      </c>
      <c r="S383" s="21">
        <f>+S374-S375</f>
        <v>0</v>
      </c>
      <c r="U383" s="277">
        <f>+U374-U375</f>
        <v>37812617.312700003</v>
      </c>
      <c r="X383" s="277">
        <f>+X374-X375</f>
        <v>27516966.0616</v>
      </c>
      <c r="Y383" s="277">
        <f>+Y374-Y375</f>
        <v>-75200000</v>
      </c>
      <c r="Z383" s="277">
        <f>+Z374-Z375</f>
        <v>0</v>
      </c>
      <c r="AC383" s="21">
        <f>+AC374-AC375</f>
        <v>0</v>
      </c>
      <c r="AE383" s="21">
        <f>+AE374-AE375</f>
        <v>18553463.649499997</v>
      </c>
      <c r="AI383" s="21">
        <f>+AI374-AI375</f>
        <v>-6422237.8732999563</v>
      </c>
      <c r="AK383" s="21">
        <f>+AK374-AK375</f>
        <v>0</v>
      </c>
      <c r="AM383" s="21">
        <f>+AM374-AM375</f>
        <v>0</v>
      </c>
    </row>
    <row r="384" spans="1:39" x14ac:dyDescent="0.25">
      <c r="B384" s="685"/>
      <c r="D384" s="215">
        <f>+D87+D151+D341</f>
        <v>14782738</v>
      </c>
      <c r="I384" s="351" t="s">
        <v>1727</v>
      </c>
      <c r="J384" s="215">
        <f>+J11</f>
        <v>858986017.26839995</v>
      </c>
      <c r="K384" s="21">
        <f>1500000+9600000</f>
        <v>11100000</v>
      </c>
      <c r="L384" s="21" t="s">
        <v>1728</v>
      </c>
      <c r="P384" s="21">
        <f>+P11</f>
        <v>31290386.4485</v>
      </c>
      <c r="Q384" s="21">
        <v>20402192</v>
      </c>
      <c r="R384" s="21" t="s">
        <v>1729</v>
      </c>
      <c r="U384" s="277">
        <f>+U11</f>
        <v>37662617.312700003</v>
      </c>
      <c r="X384" s="277">
        <f>+X11</f>
        <v>27366966.0616</v>
      </c>
      <c r="AE384" s="21">
        <v>1103526</v>
      </c>
      <c r="AF384" s="21" t="s">
        <v>1729</v>
      </c>
      <c r="AK384" s="21">
        <f>2090848968.65+60427614.96</f>
        <v>2151276583.6100001</v>
      </c>
      <c r="AM384" s="21">
        <v>4416135852</v>
      </c>
    </row>
    <row r="385" spans="2:39" x14ac:dyDescent="0.25">
      <c r="B385" s="685"/>
      <c r="C385" s="685"/>
      <c r="D385" s="687">
        <f>+D383-D384</f>
        <v>-3500000</v>
      </c>
      <c r="E385" s="685"/>
      <c r="I385" s="351" t="s">
        <v>1730</v>
      </c>
      <c r="J385" s="215">
        <f>+D384</f>
        <v>14782738</v>
      </c>
      <c r="K385" s="21">
        <f>+K383-K384</f>
        <v>-26110880.777999997</v>
      </c>
      <c r="P385" s="21">
        <f>+P383-P384</f>
        <v>500000</v>
      </c>
      <c r="Q385" s="21">
        <v>-11000000</v>
      </c>
      <c r="R385" s="21" t="s">
        <v>1731</v>
      </c>
      <c r="U385" s="277">
        <f>+U383-U384</f>
        <v>150000</v>
      </c>
      <c r="X385" s="277">
        <f>+X383-X384</f>
        <v>150000</v>
      </c>
      <c r="AE385" s="21">
        <v>-500000</v>
      </c>
      <c r="AF385" s="21" t="s">
        <v>1732</v>
      </c>
      <c r="AM385" s="21">
        <f>+AM374-AM384</f>
        <v>-1.8815994262695313E-3</v>
      </c>
    </row>
    <row r="386" spans="2:39" x14ac:dyDescent="0.25">
      <c r="B386" s="685"/>
      <c r="C386" s="685"/>
      <c r="D386" s="687"/>
      <c r="E386" s="685"/>
      <c r="I386" s="351" t="s">
        <v>1733</v>
      </c>
      <c r="J386" s="215">
        <f>SUM(J375:J385)</f>
        <v>1051758455.2684</v>
      </c>
      <c r="K386" s="21">
        <f>+K11</f>
        <v>26382610.527999997</v>
      </c>
      <c r="Q386" s="21">
        <v>800000</v>
      </c>
      <c r="R386" s="21" t="s">
        <v>1734</v>
      </c>
      <c r="AE386" s="21">
        <v>100000</v>
      </c>
      <c r="AF386" s="21" t="s">
        <v>1734</v>
      </c>
    </row>
    <row r="387" spans="2:39" x14ac:dyDescent="0.25">
      <c r="C387" s="685"/>
      <c r="D387" s="685"/>
      <c r="E387" s="685"/>
      <c r="J387" s="215">
        <f>+J374+L374</f>
        <v>1041758455.2684</v>
      </c>
      <c r="K387" s="21">
        <f>SUM(K385:K386)</f>
        <v>271729.75</v>
      </c>
      <c r="L387" s="21" t="s">
        <v>1735</v>
      </c>
      <c r="Q387" s="21">
        <f>+Q11</f>
        <v>181884148.08440003</v>
      </c>
      <c r="AE387" s="21">
        <f>+AE11</f>
        <v>17849937.649500001</v>
      </c>
      <c r="AF387" s="21" t="s">
        <v>1736</v>
      </c>
    </row>
    <row r="388" spans="2:39" x14ac:dyDescent="0.25">
      <c r="C388" s="685"/>
      <c r="D388" s="685"/>
      <c r="E388" s="685"/>
      <c r="J388" s="643">
        <f>+J386-J387</f>
        <v>10000000</v>
      </c>
      <c r="K388" s="643" t="s">
        <v>1737</v>
      </c>
      <c r="Q388" s="21">
        <f>+Q162+Q341</f>
        <v>55024626</v>
      </c>
      <c r="AE388" s="21">
        <f>SUM(AE384:AE387)</f>
        <v>18553463.649500001</v>
      </c>
    </row>
    <row r="389" spans="2:39" x14ac:dyDescent="0.25">
      <c r="Q389" s="21">
        <v>10000000</v>
      </c>
      <c r="R389" s="21" t="e">
        <f>+ COMBUSTIBLE</f>
        <v>#NAME?</v>
      </c>
      <c r="AE389" s="21">
        <f>+AE388-AE383</f>
        <v>0</v>
      </c>
    </row>
    <row r="390" spans="2:39" x14ac:dyDescent="0.25">
      <c r="Q390" s="21">
        <f>SUM(Q384:Q389)</f>
        <v>257110966.08440003</v>
      </c>
    </row>
    <row r="391" spans="2:39" x14ac:dyDescent="0.25">
      <c r="Q391" s="21">
        <f>+Q383-Q390</f>
        <v>25603630.560000032</v>
      </c>
    </row>
  </sheetData>
  <autoFilter ref="A1:AM384" xr:uid="{00000000-0009-0000-0000-000009000000}"/>
  <mergeCells count="2">
    <mergeCell ref="K6:N6"/>
    <mergeCell ref="P6:AI6"/>
  </mergeCells>
  <conditionalFormatting sqref="J375 B91:I93 B90 B95:I103 B94 B79 B71:I78 B70 B63:I69 B62 B51:I55 B50 B121:I124 B120 B125 B134:I135 B133 B137:I140 B136 B218 B57:I61 B56:D56 B119:I119 B114:H114 B49:I49 B48 B105:I113 B104 B193:I193 B192 B194 B219:I249 B251:I282 B250 B374 B375:I65538 B284:I355 B357:I373 B356 B145:I191 B141:B144 B80:I89 B115:B118 D115:I118 D142:I144 B1:I47 B126:I132 B195:I200 B202:I217">
    <cfRule type="top10" priority="13" stopIfTrue="1" rank="1"/>
  </conditionalFormatting>
  <conditionalFormatting sqref="B283:I283">
    <cfRule type="top10" priority="12" stopIfTrue="1" rank="1"/>
  </conditionalFormatting>
  <conditionalFormatting sqref="C356:I356">
    <cfRule type="top10" priority="11" stopIfTrue="1" rank="1"/>
  </conditionalFormatting>
  <conditionalFormatting sqref="K87:K89">
    <cfRule type="top10" priority="10" stopIfTrue="1" rank="1"/>
  </conditionalFormatting>
  <conditionalFormatting sqref="L86:M89">
    <cfRule type="top10" priority="9" stopIfTrue="1" rank="1"/>
  </conditionalFormatting>
  <conditionalFormatting sqref="C115:C118">
    <cfRule type="top10" priority="4" stopIfTrue="1" rank="1"/>
  </conditionalFormatting>
  <conditionalFormatting sqref="C142:C144">
    <cfRule type="top10" priority="3" stopIfTrue="1" rank="1"/>
  </conditionalFormatting>
  <conditionalFormatting sqref="P47:AM47">
    <cfRule type="top10" priority="2" stopIfTrue="1" rank="1"/>
  </conditionalFormatting>
  <conditionalFormatting sqref="B201:I201">
    <cfRule type="top10" priority="1" stopIfTrue="1" rank="1"/>
  </conditionalFormatting>
  <pageMargins left="0.11811023622047245" right="0.11811023622047245" top="0.15748031496062992" bottom="0.78740157480314965" header="0.31496062992125984" footer="0.70866141732283472"/>
  <pageSetup scale="60" orientation="portrait" r:id="rId1"/>
  <headerFooter>
    <oddHeader xml:space="preserve">&amp;R
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Y382"/>
  <sheetViews>
    <sheetView zoomScale="80" zoomScaleNormal="80" workbookViewId="0">
      <pane xSplit="10" ySplit="7" topLeftCell="AI373" activePane="bottomRight" state="frozen"/>
      <selection pane="topRight" activeCell="F33" sqref="F33"/>
      <selection pane="bottomLeft" activeCell="F33" sqref="F33"/>
      <selection pane="bottomRight" activeCell="I378" sqref="I378"/>
    </sheetView>
  </sheetViews>
  <sheetFormatPr baseColWidth="10" defaultColWidth="11.42578125" defaultRowHeight="15" x14ac:dyDescent="0.25"/>
  <cols>
    <col min="1" max="1" width="2" bestFit="1" customWidth="1"/>
    <col min="2" max="2" width="2.85546875" customWidth="1"/>
    <col min="3" max="3" width="5" customWidth="1"/>
    <col min="4" max="4" width="3.28515625" customWidth="1"/>
    <col min="5" max="5" width="4.85546875" customWidth="1"/>
    <col min="6" max="6" width="3.7109375" customWidth="1"/>
    <col min="7" max="7" width="10.7109375" customWidth="1"/>
    <col min="8" max="8" width="2.7109375" customWidth="1"/>
    <col min="9" max="9" width="10.5703125" style="19" customWidth="1"/>
    <col min="10" max="10" width="40.85546875" style="20" customWidth="1"/>
    <col min="11" max="11" width="19.42578125" style="215" customWidth="1"/>
    <col min="12" max="12" width="15.140625" style="215" customWidth="1"/>
    <col min="13" max="13" width="16.140625" style="215" customWidth="1"/>
    <col min="14" max="14" width="17.42578125" style="215" customWidth="1"/>
    <col min="15" max="15" width="18.42578125" style="215" customWidth="1"/>
    <col min="16" max="16" width="2.7109375" style="42" customWidth="1"/>
    <col min="17" max="17" width="15.7109375" style="215" customWidth="1"/>
    <col min="18" max="18" width="17.140625" style="215" customWidth="1"/>
    <col min="19" max="19" width="14.85546875" style="215" customWidth="1"/>
    <col min="20" max="21" width="14.28515625" style="215" customWidth="1"/>
    <col min="22" max="22" width="16" style="205" customWidth="1"/>
    <col min="23" max="23" width="15.140625" style="205" customWidth="1"/>
    <col min="24" max="24" width="15.85546875" style="215" customWidth="1"/>
    <col min="25" max="25" width="16.85546875" style="205" customWidth="1"/>
    <col min="26" max="26" width="15.85546875" style="205" customWidth="1"/>
    <col min="27" max="27" width="16.85546875" style="205" customWidth="1"/>
    <col min="28" max="28" width="17.140625" style="215" customWidth="1"/>
    <col min="29" max="29" width="16.140625" style="215" customWidth="1"/>
    <col min="30" max="30" width="16.85546875" style="215" customWidth="1"/>
    <col min="31" max="31" width="14.28515625" style="215" customWidth="1"/>
    <col min="32" max="32" width="16.140625" style="215" customWidth="1"/>
    <col min="33" max="33" width="14.28515625" style="215" customWidth="1"/>
    <col min="34" max="34" width="14.85546875" style="215" customWidth="1"/>
    <col min="35" max="35" width="14.28515625" style="215" customWidth="1"/>
    <col min="36" max="36" width="18.5703125" style="215" customWidth="1"/>
    <col min="37" max="37" width="2.7109375" style="215" customWidth="1"/>
    <col min="38" max="38" width="19.42578125" style="215" customWidth="1"/>
    <col min="39" max="39" width="2.7109375" style="215" customWidth="1"/>
    <col min="40" max="40" width="19.7109375" style="215" customWidth="1"/>
    <col min="41" max="41" width="25.5703125" style="20" customWidth="1"/>
    <col min="42" max="42" width="14.42578125" style="20" customWidth="1"/>
    <col min="43" max="51" width="11.5703125" style="20" customWidth="1"/>
  </cols>
  <sheetData>
    <row r="1" spans="1:49" ht="16.5" x14ac:dyDescent="0.25">
      <c r="A1" s="38" t="s">
        <v>0</v>
      </c>
      <c r="J1" s="35"/>
      <c r="K1" s="207"/>
      <c r="L1" s="207"/>
      <c r="M1" s="207"/>
      <c r="P1" s="215"/>
      <c r="Q1" s="207"/>
      <c r="AL1" s="207"/>
      <c r="AM1" s="207"/>
      <c r="AN1" s="21"/>
    </row>
    <row r="2" spans="1:49" ht="16.5" x14ac:dyDescent="0.25">
      <c r="A2" s="38" t="s">
        <v>1</v>
      </c>
      <c r="J2" s="35"/>
      <c r="K2" s="207"/>
      <c r="L2" s="208"/>
      <c r="P2" s="215"/>
      <c r="Q2" s="207"/>
      <c r="AL2" s="207"/>
      <c r="AM2" s="207"/>
      <c r="AN2" s="21"/>
      <c r="AO2" s="21"/>
      <c r="AP2" s="21"/>
      <c r="AQ2" s="21"/>
      <c r="AR2" s="21"/>
      <c r="AS2" s="21"/>
      <c r="AT2" s="21"/>
      <c r="AU2" s="21"/>
      <c r="AV2" s="21"/>
      <c r="AW2" s="21"/>
    </row>
    <row r="3" spans="1:49" ht="16.5" x14ac:dyDescent="0.25">
      <c r="A3" s="39" t="str">
        <f>INGRESOS!$A$3</f>
        <v>PRESUPUESTO ORDINARIO 2022</v>
      </c>
      <c r="J3" s="37"/>
      <c r="K3" s="209"/>
      <c r="L3" s="209"/>
      <c r="M3" s="209"/>
      <c r="P3" s="215"/>
      <c r="Q3" s="209"/>
      <c r="AL3" s="209"/>
      <c r="AM3" s="209"/>
      <c r="AN3" s="21"/>
      <c r="AO3" s="21"/>
      <c r="AP3" s="21"/>
      <c r="AQ3" s="21"/>
      <c r="AR3" s="21"/>
      <c r="AS3" s="21"/>
      <c r="AT3" s="21"/>
      <c r="AU3" s="21"/>
      <c r="AV3" s="21"/>
      <c r="AW3" s="21"/>
    </row>
    <row r="4" spans="1:49" ht="16.5" x14ac:dyDescent="0.25">
      <c r="A4" s="39" t="s">
        <v>391</v>
      </c>
      <c r="J4" s="37"/>
      <c r="K4" s="209"/>
      <c r="L4" s="209"/>
      <c r="M4" s="209"/>
      <c r="Q4" s="209"/>
      <c r="AL4" s="209"/>
      <c r="AM4" s="209"/>
      <c r="AN4" s="21"/>
      <c r="AO4" s="21"/>
      <c r="AP4" s="21"/>
      <c r="AQ4" s="21"/>
      <c r="AR4" s="21"/>
      <c r="AS4" s="21"/>
      <c r="AT4" s="21"/>
      <c r="AU4" s="21"/>
      <c r="AV4" s="21"/>
      <c r="AW4" s="21"/>
    </row>
    <row r="5" spans="1:49" ht="31.9" customHeight="1" thickBot="1" x14ac:dyDescent="0.3">
      <c r="AG5" s="215" t="s">
        <v>327</v>
      </c>
      <c r="AN5" s="21"/>
      <c r="AO5" s="21"/>
      <c r="AP5" s="21"/>
      <c r="AQ5" s="21"/>
      <c r="AR5" s="21"/>
      <c r="AS5" s="21"/>
      <c r="AT5" s="21"/>
      <c r="AU5" s="21"/>
      <c r="AV5" s="21"/>
      <c r="AW5" s="21"/>
    </row>
    <row r="6" spans="1:49" ht="66.599999999999994" customHeight="1" thickBot="1" x14ac:dyDescent="0.3">
      <c r="A6" s="813" t="s">
        <v>956</v>
      </c>
      <c r="B6" s="813"/>
      <c r="C6" s="813"/>
      <c r="D6" s="813"/>
      <c r="E6" s="813"/>
      <c r="F6" s="813"/>
      <c r="G6" s="281" t="s">
        <v>1738</v>
      </c>
      <c r="H6" s="281"/>
      <c r="I6" s="281" t="s">
        <v>1739</v>
      </c>
      <c r="J6" s="41" t="s">
        <v>392</v>
      </c>
      <c r="K6" s="807" t="s">
        <v>1740</v>
      </c>
      <c r="L6" s="808"/>
      <c r="M6" s="808"/>
      <c r="N6" s="808"/>
      <c r="O6" s="809"/>
      <c r="Q6" s="810" t="s">
        <v>1672</v>
      </c>
      <c r="R6" s="811"/>
      <c r="S6" s="811"/>
      <c r="T6" s="811"/>
      <c r="U6" s="811"/>
      <c r="V6" s="811"/>
      <c r="W6" s="811"/>
      <c r="X6" s="811"/>
      <c r="Y6" s="811"/>
      <c r="Z6" s="811"/>
      <c r="AA6" s="811"/>
      <c r="AB6" s="811"/>
      <c r="AC6" s="811"/>
      <c r="AD6" s="811"/>
      <c r="AE6" s="811"/>
      <c r="AF6" s="811"/>
      <c r="AG6" s="811"/>
      <c r="AH6" s="811"/>
      <c r="AI6" s="811"/>
      <c r="AJ6" s="812"/>
      <c r="AL6" s="210" t="s">
        <v>169</v>
      </c>
      <c r="AN6" s="21"/>
      <c r="AO6" s="21"/>
      <c r="AP6" s="21"/>
      <c r="AQ6" s="21"/>
      <c r="AR6" s="21"/>
      <c r="AS6" s="21"/>
      <c r="AT6" s="21"/>
      <c r="AU6" s="21"/>
      <c r="AV6" s="21"/>
      <c r="AW6" s="21"/>
    </row>
    <row r="7" spans="1:49" s="20" customFormat="1" ht="48.75" thickBot="1" x14ac:dyDescent="0.3">
      <c r="A7" s="3"/>
      <c r="B7" s="3"/>
      <c r="C7" s="3"/>
      <c r="D7" s="3"/>
      <c r="E7" s="3"/>
      <c r="F7" s="3"/>
      <c r="G7" s="15" t="s">
        <v>957</v>
      </c>
      <c r="H7"/>
      <c r="I7" s="22"/>
      <c r="J7" s="23"/>
      <c r="K7" s="279" t="s">
        <v>1680</v>
      </c>
      <c r="L7" s="280" t="s">
        <v>1681</v>
      </c>
      <c r="M7" s="280" t="s">
        <v>1682</v>
      </c>
      <c r="N7" s="280" t="s">
        <v>1683</v>
      </c>
      <c r="O7" s="210" t="s">
        <v>1684</v>
      </c>
      <c r="P7" s="42"/>
      <c r="Q7" s="271" t="s">
        <v>1741</v>
      </c>
      <c r="R7" s="272" t="s">
        <v>1686</v>
      </c>
      <c r="S7" s="272" t="s">
        <v>1687</v>
      </c>
      <c r="T7" s="272" t="s">
        <v>1688</v>
      </c>
      <c r="U7" s="273" t="s">
        <v>1689</v>
      </c>
      <c r="V7" s="202" t="s">
        <v>1690</v>
      </c>
      <c r="W7" s="203" t="s">
        <v>1742</v>
      </c>
      <c r="X7" s="229" t="s">
        <v>1692</v>
      </c>
      <c r="Y7" s="203" t="s">
        <v>1693</v>
      </c>
      <c r="Z7" s="203" t="s">
        <v>1743</v>
      </c>
      <c r="AA7" s="203" t="s">
        <v>1695</v>
      </c>
      <c r="AB7" s="228" t="s">
        <v>1696</v>
      </c>
      <c r="AC7" s="227" t="s">
        <v>1697</v>
      </c>
      <c r="AD7" s="228" t="s">
        <v>1698</v>
      </c>
      <c r="AE7" s="228" t="s">
        <v>1699</v>
      </c>
      <c r="AF7" s="228" t="s">
        <v>1700</v>
      </c>
      <c r="AG7" s="228" t="s">
        <v>1701</v>
      </c>
      <c r="AH7" s="228" t="s">
        <v>1702</v>
      </c>
      <c r="AI7" s="228" t="s">
        <v>1703</v>
      </c>
      <c r="AJ7" s="210" t="s">
        <v>1704</v>
      </c>
      <c r="AK7" s="215"/>
      <c r="AL7" s="210" t="s">
        <v>1744</v>
      </c>
      <c r="AM7" s="215"/>
      <c r="AN7" s="210" t="s">
        <v>1745</v>
      </c>
      <c r="AO7" s="21"/>
      <c r="AP7" s="21"/>
      <c r="AQ7" s="21"/>
      <c r="AR7" s="21"/>
      <c r="AS7" s="21"/>
      <c r="AT7" s="21"/>
      <c r="AU7" s="21"/>
      <c r="AV7" s="21"/>
      <c r="AW7" s="21"/>
    </row>
    <row r="8" spans="1:49" s="20" customFormat="1" ht="15.75" thickBot="1" x14ac:dyDescent="0.3">
      <c r="A8" s="177" t="s">
        <v>958</v>
      </c>
      <c r="B8" s="192" t="s">
        <v>959</v>
      </c>
      <c r="C8" s="192"/>
      <c r="D8" s="192"/>
      <c r="E8" s="192"/>
      <c r="F8" s="192"/>
      <c r="G8" s="192"/>
      <c r="H8" s="199"/>
      <c r="I8" s="200"/>
      <c r="J8" s="201"/>
      <c r="K8" s="211">
        <f t="shared" ref="K8:AN8" si="0">+K10+K163+K193</f>
        <v>1021898455.2684</v>
      </c>
      <c r="L8" s="225">
        <f t="shared" si="0"/>
        <v>32410880.778000001</v>
      </c>
      <c r="M8" s="225">
        <f t="shared" si="0"/>
        <v>0</v>
      </c>
      <c r="N8" s="225">
        <f t="shared" si="0"/>
        <v>480106914.33500004</v>
      </c>
      <c r="O8" s="224">
        <f>+O10+O163+O193</f>
        <v>1534416250.3813999</v>
      </c>
      <c r="P8" s="42"/>
      <c r="Q8" s="211">
        <f>+Q10+Q163+Q193</f>
        <v>35429386.458499998</v>
      </c>
      <c r="R8" s="225">
        <f t="shared" si="0"/>
        <v>333760401.6444</v>
      </c>
      <c r="S8" s="225">
        <f t="shared" si="0"/>
        <v>924128</v>
      </c>
      <c r="T8" s="225">
        <f>+T10+T163+T193</f>
        <v>7529000</v>
      </c>
      <c r="U8" s="235">
        <f t="shared" si="0"/>
        <v>2900000</v>
      </c>
      <c r="V8" s="252">
        <f t="shared" si="0"/>
        <v>57028817.312700003</v>
      </c>
      <c r="W8" s="253">
        <f t="shared" si="0"/>
        <v>15165242.02</v>
      </c>
      <c r="X8" s="235">
        <f t="shared" si="0"/>
        <v>72194059.332699999</v>
      </c>
      <c r="Y8" s="226">
        <f t="shared" si="0"/>
        <v>29301966.051599998</v>
      </c>
      <c r="Z8" s="226">
        <f t="shared" si="0"/>
        <v>5250000</v>
      </c>
      <c r="AA8" s="226">
        <f t="shared" si="0"/>
        <v>102387600</v>
      </c>
      <c r="AB8" s="225">
        <f t="shared" si="0"/>
        <v>136939566.05160001</v>
      </c>
      <c r="AC8" s="211">
        <f t="shared" si="0"/>
        <v>535000</v>
      </c>
      <c r="AD8" s="225">
        <f t="shared" si="0"/>
        <v>94000000</v>
      </c>
      <c r="AE8" s="225">
        <f t="shared" si="0"/>
        <v>0</v>
      </c>
      <c r="AF8" s="225">
        <f t="shared" si="0"/>
        <v>25343993.649499997</v>
      </c>
      <c r="AG8" s="225">
        <f t="shared" si="0"/>
        <v>0</v>
      </c>
      <c r="AH8" s="225">
        <f t="shared" si="0"/>
        <v>2500000</v>
      </c>
      <c r="AI8" s="225">
        <f t="shared" si="0"/>
        <v>0</v>
      </c>
      <c r="AJ8" s="224">
        <f t="shared" si="0"/>
        <v>712055535.13670003</v>
      </c>
      <c r="AK8" s="215"/>
      <c r="AL8" s="224">
        <f>+AL10+AL163+AL193</f>
        <v>4000000</v>
      </c>
      <c r="AM8" s="215"/>
      <c r="AN8" s="224">
        <f t="shared" si="0"/>
        <v>2250471785.5180998</v>
      </c>
      <c r="AO8" s="21"/>
      <c r="AP8" s="21"/>
      <c r="AQ8" s="21"/>
      <c r="AR8" s="21"/>
      <c r="AS8" s="21"/>
      <c r="AT8" s="21"/>
      <c r="AU8" s="21"/>
      <c r="AV8" s="21"/>
      <c r="AW8" s="21"/>
    </row>
    <row r="9" spans="1:49" s="20" customFormat="1" x14ac:dyDescent="0.25">
      <c r="A9" s="3"/>
      <c r="B9" s="3"/>
      <c r="C9" s="3"/>
      <c r="D9" s="3"/>
      <c r="E9" s="3"/>
      <c r="F9" s="3"/>
      <c r="G9" s="3"/>
      <c r="H9"/>
      <c r="I9" s="24">
        <v>0</v>
      </c>
      <c r="J9" s="25" t="s">
        <v>173</v>
      </c>
      <c r="K9" s="217"/>
      <c r="L9" s="216"/>
      <c r="M9" s="216"/>
      <c r="N9" s="216"/>
      <c r="O9" s="212"/>
      <c r="P9" s="42"/>
      <c r="Q9" s="240"/>
      <c r="R9" s="241"/>
      <c r="S9" s="241"/>
      <c r="T9" s="241"/>
      <c r="U9" s="242"/>
      <c r="V9" s="254"/>
      <c r="W9" s="255"/>
      <c r="X9" s="242"/>
      <c r="Y9" s="204"/>
      <c r="Z9" s="204"/>
      <c r="AA9" s="204"/>
      <c r="AB9" s="216"/>
      <c r="AC9" s="240"/>
      <c r="AD9" s="241"/>
      <c r="AE9" s="241"/>
      <c r="AF9" s="241"/>
      <c r="AG9" s="241"/>
      <c r="AH9" s="241"/>
      <c r="AI9" s="241"/>
      <c r="AJ9" s="212"/>
      <c r="AK9" s="215"/>
      <c r="AL9" s="212"/>
      <c r="AM9" s="215"/>
      <c r="AN9" s="212"/>
      <c r="AO9" s="21"/>
      <c r="AP9" s="21"/>
      <c r="AQ9" s="21"/>
      <c r="AR9" s="21"/>
      <c r="AS9" s="21"/>
      <c r="AT9" s="21"/>
      <c r="AU9" s="21"/>
      <c r="AV9" s="21"/>
      <c r="AW9" s="21"/>
    </row>
    <row r="10" spans="1:49" s="20" customFormat="1" x14ac:dyDescent="0.25">
      <c r="A10" s="3"/>
      <c r="B10" s="5" t="s">
        <v>960</v>
      </c>
      <c r="C10" s="6" t="s">
        <v>961</v>
      </c>
      <c r="D10" s="6"/>
      <c r="E10" s="6"/>
      <c r="F10" s="6"/>
      <c r="G10" s="3"/>
      <c r="H10"/>
      <c r="I10" s="22"/>
      <c r="J10" s="23"/>
      <c r="K10" s="217">
        <f>+K12+K50</f>
        <v>1017798455.2684</v>
      </c>
      <c r="L10" s="216">
        <f t="shared" ref="L10:AF10" si="1">+L12+L50</f>
        <v>32410880.778000001</v>
      </c>
      <c r="M10" s="216">
        <f t="shared" si="1"/>
        <v>0</v>
      </c>
      <c r="N10" s="216">
        <f t="shared" si="1"/>
        <v>0</v>
      </c>
      <c r="O10" s="212">
        <f>+O12+O50</f>
        <v>1050209336.0463998</v>
      </c>
      <c r="P10" s="42"/>
      <c r="Q10" s="217">
        <f>+Q12+Q50</f>
        <v>34929386.458499998</v>
      </c>
      <c r="R10" s="216">
        <f t="shared" si="1"/>
        <v>313636170.6444</v>
      </c>
      <c r="S10" s="216">
        <f t="shared" si="1"/>
        <v>500000</v>
      </c>
      <c r="T10" s="216">
        <f>+T12+T50</f>
        <v>7529000</v>
      </c>
      <c r="U10" s="230">
        <f t="shared" si="1"/>
        <v>2900000</v>
      </c>
      <c r="V10" s="247">
        <f t="shared" si="1"/>
        <v>56878817.312700003</v>
      </c>
      <c r="W10" s="243">
        <f t="shared" si="1"/>
        <v>15165242.02</v>
      </c>
      <c r="X10" s="230">
        <f t="shared" si="1"/>
        <v>72044059.332699999</v>
      </c>
      <c r="Y10" s="204">
        <f t="shared" si="1"/>
        <v>29151966.051599998</v>
      </c>
      <c r="Z10" s="204">
        <f t="shared" si="1"/>
        <v>5250000</v>
      </c>
      <c r="AA10" s="204">
        <f t="shared" si="1"/>
        <v>102387600</v>
      </c>
      <c r="AB10" s="216">
        <f t="shared" si="1"/>
        <v>136789566.05160001</v>
      </c>
      <c r="AC10" s="217">
        <f t="shared" si="1"/>
        <v>535000</v>
      </c>
      <c r="AD10" s="216">
        <f t="shared" si="1"/>
        <v>94000000</v>
      </c>
      <c r="AE10" s="216">
        <f t="shared" si="1"/>
        <v>0</v>
      </c>
      <c r="AF10" s="216">
        <f t="shared" si="1"/>
        <v>24243993.649499997</v>
      </c>
      <c r="AG10" s="216">
        <f>+AG12+AG50</f>
        <v>0</v>
      </c>
      <c r="AH10" s="216">
        <f>+AH12+AH50</f>
        <v>2500000</v>
      </c>
      <c r="AI10" s="216">
        <f>+AI12+AI50</f>
        <v>0</v>
      </c>
      <c r="AJ10" s="212">
        <f>+AJ12+AJ50</f>
        <v>689607176.13670003</v>
      </c>
      <c r="AK10" s="215"/>
      <c r="AL10" s="212">
        <f>+AL12+AL50</f>
        <v>0</v>
      </c>
      <c r="AM10" s="215"/>
      <c r="AN10" s="212">
        <f>+AN12+AN50</f>
        <v>1739816512.1830997</v>
      </c>
      <c r="AO10" s="21"/>
      <c r="AP10" s="21"/>
      <c r="AQ10" s="21"/>
      <c r="AR10" s="21"/>
      <c r="AS10" s="21"/>
      <c r="AT10" s="21"/>
      <c r="AU10" s="21"/>
      <c r="AV10" s="21"/>
      <c r="AW10" s="21"/>
    </row>
    <row r="11" spans="1:49" s="20" customFormat="1" ht="6.6" customHeight="1" x14ac:dyDescent="0.25">
      <c r="A11" s="3"/>
      <c r="B11" s="5"/>
      <c r="C11" s="6"/>
      <c r="D11" s="6"/>
      <c r="E11" s="6"/>
      <c r="F11" s="6"/>
      <c r="G11" s="3"/>
      <c r="H11"/>
      <c r="I11" s="22"/>
      <c r="J11" s="23"/>
      <c r="K11" s="217"/>
      <c r="L11" s="216"/>
      <c r="M11" s="216"/>
      <c r="N11" s="216"/>
      <c r="O11" s="212"/>
      <c r="P11" s="42"/>
      <c r="Q11" s="217"/>
      <c r="R11" s="216"/>
      <c r="S11" s="216"/>
      <c r="T11" s="216"/>
      <c r="U11" s="230"/>
      <c r="V11" s="247"/>
      <c r="W11" s="243"/>
      <c r="X11" s="230"/>
      <c r="Y11" s="204"/>
      <c r="Z11" s="204"/>
      <c r="AA11" s="204"/>
      <c r="AB11" s="216"/>
      <c r="AC11" s="217"/>
      <c r="AD11" s="216"/>
      <c r="AE11" s="216"/>
      <c r="AF11" s="216"/>
      <c r="AG11" s="216"/>
      <c r="AH11" s="216"/>
      <c r="AI11" s="216"/>
      <c r="AJ11" s="214"/>
      <c r="AK11" s="215"/>
      <c r="AL11" s="214"/>
      <c r="AM11" s="215"/>
      <c r="AN11" s="214"/>
      <c r="AO11" s="21"/>
      <c r="AP11" s="21"/>
      <c r="AQ11" s="21"/>
      <c r="AR11" s="21"/>
      <c r="AS11" s="21"/>
      <c r="AT11" s="21"/>
      <c r="AU11" s="21"/>
      <c r="AV11" s="21"/>
      <c r="AW11" s="21"/>
    </row>
    <row r="12" spans="1:49" s="20" customFormat="1" x14ac:dyDescent="0.25">
      <c r="A12" s="3"/>
      <c r="B12" s="3"/>
      <c r="C12" s="5" t="s">
        <v>962</v>
      </c>
      <c r="D12" s="6" t="s">
        <v>173</v>
      </c>
      <c r="E12" s="6"/>
      <c r="F12" s="3"/>
      <c r="G12" s="5" t="s">
        <v>962</v>
      </c>
      <c r="H12"/>
      <c r="I12" s="22"/>
      <c r="J12" s="23"/>
      <c r="K12" s="213">
        <f t="shared" ref="K12:AN12" si="2">+K14+K36</f>
        <v>846112326.30839992</v>
      </c>
      <c r="L12" s="223">
        <f t="shared" si="2"/>
        <v>25976192.748</v>
      </c>
      <c r="M12" s="223">
        <f t="shared" si="2"/>
        <v>0</v>
      </c>
      <c r="N12" s="223">
        <f t="shared" si="2"/>
        <v>0</v>
      </c>
      <c r="O12" s="220">
        <f t="shared" si="2"/>
        <v>872088519.05639982</v>
      </c>
      <c r="P12" s="42"/>
      <c r="Q12" s="213">
        <f>+Q14+Q36</f>
        <v>30802211.478500001</v>
      </c>
      <c r="R12" s="223">
        <f t="shared" si="2"/>
        <v>179040069.66440001</v>
      </c>
      <c r="S12" s="223">
        <f t="shared" si="2"/>
        <v>0</v>
      </c>
      <c r="T12" s="223">
        <f>+T14+T36</f>
        <v>0</v>
      </c>
      <c r="U12" s="231">
        <f t="shared" si="2"/>
        <v>0</v>
      </c>
      <c r="V12" s="248">
        <f t="shared" si="2"/>
        <v>37077888.872699998</v>
      </c>
      <c r="W12" s="244">
        <f t="shared" si="2"/>
        <v>0</v>
      </c>
      <c r="X12" s="231">
        <f t="shared" si="2"/>
        <v>37077888.872699998</v>
      </c>
      <c r="Y12" s="206">
        <f t="shared" si="2"/>
        <v>26940851.571599998</v>
      </c>
      <c r="Z12" s="206">
        <f t="shared" si="2"/>
        <v>0</v>
      </c>
      <c r="AA12" s="206">
        <f t="shared" si="2"/>
        <v>0</v>
      </c>
      <c r="AB12" s="223">
        <f t="shared" si="2"/>
        <v>26940851.571599998</v>
      </c>
      <c r="AC12" s="213">
        <f t="shared" si="2"/>
        <v>0</v>
      </c>
      <c r="AD12" s="223">
        <f t="shared" si="2"/>
        <v>0</v>
      </c>
      <c r="AE12" s="223">
        <f t="shared" si="2"/>
        <v>0</v>
      </c>
      <c r="AF12" s="223">
        <f t="shared" si="2"/>
        <v>17570430.7095</v>
      </c>
      <c r="AG12" s="223">
        <f>+AG14+AG36</f>
        <v>0</v>
      </c>
      <c r="AH12" s="223">
        <f>+AH14+AH36</f>
        <v>0</v>
      </c>
      <c r="AI12" s="223">
        <f>+AI14+AI36</f>
        <v>0</v>
      </c>
      <c r="AJ12" s="220">
        <f>+AJ14+AJ36</f>
        <v>291431452.2967</v>
      </c>
      <c r="AK12" s="215"/>
      <c r="AL12" s="220">
        <f>+AL14+AL36</f>
        <v>0</v>
      </c>
      <c r="AM12" s="215"/>
      <c r="AN12" s="220">
        <f t="shared" si="2"/>
        <v>1163519971.3530998</v>
      </c>
      <c r="AO12" s="21"/>
      <c r="AP12" s="21"/>
      <c r="AQ12" s="21"/>
      <c r="AR12" s="21"/>
      <c r="AS12" s="21"/>
      <c r="AT12" s="21"/>
      <c r="AU12" s="21"/>
      <c r="AV12" s="21"/>
      <c r="AW12" s="21"/>
    </row>
    <row r="13" spans="1:49" s="20" customFormat="1" ht="9.6" customHeight="1" x14ac:dyDescent="0.25">
      <c r="A13" s="3"/>
      <c r="B13" s="3"/>
      <c r="C13" s="5"/>
      <c r="D13" s="6"/>
      <c r="E13" s="6"/>
      <c r="F13" s="3"/>
      <c r="G13" s="5"/>
      <c r="H13"/>
      <c r="I13" s="22"/>
      <c r="J13" s="23"/>
      <c r="K13" s="232"/>
      <c r="L13" s="215"/>
      <c r="M13" s="215"/>
      <c r="N13" s="215"/>
      <c r="O13" s="214"/>
      <c r="P13" s="42"/>
      <c r="Q13" s="232"/>
      <c r="R13" s="215"/>
      <c r="S13" s="215"/>
      <c r="T13" s="215"/>
      <c r="U13" s="233"/>
      <c r="V13" s="249"/>
      <c r="W13" s="245"/>
      <c r="X13" s="233"/>
      <c r="Y13" s="205"/>
      <c r="Z13" s="205"/>
      <c r="AA13" s="205"/>
      <c r="AB13" s="215"/>
      <c r="AC13" s="232"/>
      <c r="AD13" s="215"/>
      <c r="AE13" s="215"/>
      <c r="AF13" s="215"/>
      <c r="AG13" s="215"/>
      <c r="AH13" s="215"/>
      <c r="AI13" s="215"/>
      <c r="AJ13" s="214"/>
      <c r="AK13" s="215"/>
      <c r="AL13" s="214"/>
      <c r="AM13" s="215"/>
      <c r="AN13" s="214"/>
      <c r="AO13" s="21"/>
      <c r="AP13" s="21"/>
      <c r="AQ13" s="21"/>
      <c r="AR13" s="21"/>
      <c r="AS13" s="21"/>
      <c r="AT13" s="21"/>
      <c r="AU13" s="21"/>
      <c r="AV13" s="21"/>
      <c r="AW13" s="21"/>
    </row>
    <row r="14" spans="1:49" s="20" customFormat="1" x14ac:dyDescent="0.25">
      <c r="A14" s="3"/>
      <c r="B14" s="3"/>
      <c r="C14" s="5"/>
      <c r="D14" s="10" t="s">
        <v>963</v>
      </c>
      <c r="E14" s="3" t="s">
        <v>964</v>
      </c>
      <c r="F14" s="3"/>
      <c r="G14" s="3"/>
      <c r="H14"/>
      <c r="I14" s="22"/>
      <c r="J14" s="23"/>
      <c r="K14" s="213">
        <f>SUM(K15:K35)</f>
        <v>720567408.36839986</v>
      </c>
      <c r="L14" s="223">
        <f t="shared" ref="L14:AN14" si="3">SUM(L15:L35)</f>
        <v>22013619.392999999</v>
      </c>
      <c r="M14" s="223">
        <f t="shared" si="3"/>
        <v>0</v>
      </c>
      <c r="N14" s="223">
        <f t="shared" si="3"/>
        <v>0</v>
      </c>
      <c r="O14" s="220">
        <f>SUM(O15:O35)</f>
        <v>742581027.76139987</v>
      </c>
      <c r="P14" s="42"/>
      <c r="Q14" s="213">
        <f>SUM(Q15:Q35)</f>
        <v>26042505.423500001</v>
      </c>
      <c r="R14" s="223">
        <f t="shared" si="3"/>
        <v>151310305.06940001</v>
      </c>
      <c r="S14" s="223">
        <f t="shared" si="3"/>
        <v>0</v>
      </c>
      <c r="T14" s="223">
        <f>SUM(T15:T35)</f>
        <v>0</v>
      </c>
      <c r="U14" s="231">
        <f t="shared" si="3"/>
        <v>0</v>
      </c>
      <c r="V14" s="248">
        <f t="shared" si="3"/>
        <v>31376786.582699999</v>
      </c>
      <c r="W14" s="244">
        <f t="shared" si="3"/>
        <v>0</v>
      </c>
      <c r="X14" s="231">
        <f t="shared" si="3"/>
        <v>31376786.582699999</v>
      </c>
      <c r="Y14" s="206">
        <f t="shared" si="3"/>
        <v>22786235.391599998</v>
      </c>
      <c r="Z14" s="206">
        <f t="shared" si="3"/>
        <v>0</v>
      </c>
      <c r="AA14" s="206">
        <f t="shared" si="3"/>
        <v>0</v>
      </c>
      <c r="AB14" s="223">
        <f t="shared" si="3"/>
        <v>22786235.391599998</v>
      </c>
      <c r="AC14" s="213">
        <f t="shared" si="3"/>
        <v>0</v>
      </c>
      <c r="AD14" s="223">
        <f t="shared" si="3"/>
        <v>0</v>
      </c>
      <c r="AE14" s="223">
        <f t="shared" si="3"/>
        <v>0</v>
      </c>
      <c r="AF14" s="223">
        <f t="shared" si="3"/>
        <v>14845238.044500001</v>
      </c>
      <c r="AG14" s="223">
        <f>SUM(AG15:AG35)</f>
        <v>0</v>
      </c>
      <c r="AH14" s="223">
        <f>SUM(AH15:AH35)</f>
        <v>0</v>
      </c>
      <c r="AI14" s="223">
        <f>SUM(AI15:AI35)</f>
        <v>0</v>
      </c>
      <c r="AJ14" s="220">
        <f t="shared" si="3"/>
        <v>246361070.5117</v>
      </c>
      <c r="AK14" s="215"/>
      <c r="AL14" s="220">
        <f>SUM(AL15:AL35)</f>
        <v>0</v>
      </c>
      <c r="AM14" s="215"/>
      <c r="AN14" s="220">
        <f t="shared" si="3"/>
        <v>988942098.2730999</v>
      </c>
      <c r="AO14" s="21"/>
      <c r="AP14" s="21"/>
      <c r="AQ14" s="21"/>
      <c r="AR14" s="21"/>
      <c r="AS14" s="21"/>
      <c r="AT14" s="21"/>
      <c r="AU14" s="21"/>
      <c r="AV14" s="21"/>
      <c r="AW14" s="21"/>
    </row>
    <row r="15" spans="1:49" s="20" customFormat="1" x14ac:dyDescent="0.25">
      <c r="A15" s="3"/>
      <c r="B15" s="3"/>
      <c r="C15" s="3"/>
      <c r="D15" s="193"/>
      <c r="E15" s="193"/>
      <c r="F15" s="3"/>
      <c r="G15" s="5" t="s">
        <v>963</v>
      </c>
      <c r="H15"/>
      <c r="I15" s="24" t="s">
        <v>1705</v>
      </c>
      <c r="J15" s="25" t="s">
        <v>396</v>
      </c>
      <c r="K15" s="217"/>
      <c r="L15" s="216"/>
      <c r="M15" s="216"/>
      <c r="N15" s="216"/>
      <c r="O15" s="212"/>
      <c r="P15" s="42"/>
      <c r="Q15" s="217"/>
      <c r="R15" s="216"/>
      <c r="S15" s="216"/>
      <c r="T15" s="216"/>
      <c r="U15" s="230"/>
      <c r="V15" s="247"/>
      <c r="W15" s="243"/>
      <c r="X15" s="230"/>
      <c r="Y15" s="204"/>
      <c r="Z15" s="204"/>
      <c r="AA15" s="204"/>
      <c r="AB15" s="216"/>
      <c r="AC15" s="217"/>
      <c r="AD15" s="216"/>
      <c r="AE15" s="216"/>
      <c r="AF15" s="216"/>
      <c r="AG15" s="216"/>
      <c r="AH15" s="216"/>
      <c r="AI15" s="216"/>
      <c r="AJ15" s="212"/>
      <c r="AK15" s="215"/>
      <c r="AL15" s="212"/>
      <c r="AM15" s="215"/>
      <c r="AN15" s="212"/>
      <c r="AO15" s="21"/>
      <c r="AP15" s="21"/>
      <c r="AQ15" s="21"/>
      <c r="AR15" s="21"/>
      <c r="AS15" s="21"/>
      <c r="AT15" s="21"/>
      <c r="AU15" s="21"/>
      <c r="AV15" s="21"/>
      <c r="AW15" s="21"/>
    </row>
    <row r="16" spans="1:49" s="20" customFormat="1" x14ac:dyDescent="0.25">
      <c r="A16" s="3"/>
      <c r="B16" s="3"/>
      <c r="C16" s="3"/>
      <c r="D16" s="193"/>
      <c r="E16" s="193"/>
      <c r="F16" s="3"/>
      <c r="G16" s="10" t="s">
        <v>963</v>
      </c>
      <c r="H16"/>
      <c r="I16" s="22" t="s">
        <v>397</v>
      </c>
      <c r="J16" s="23" t="s">
        <v>398</v>
      </c>
      <c r="K16" s="232">
        <f>+'0BJ PROGR. I-II Y III'!J14</f>
        <v>365997284.75</v>
      </c>
      <c r="L16" s="215">
        <f>+'0BJ PROGR. I-II Y III'!K14</f>
        <v>13860817.199999999</v>
      </c>
      <c r="M16" s="215">
        <f>+'0BJ PROGR. I-II Y III'!L14</f>
        <v>0</v>
      </c>
      <c r="N16" s="215">
        <f>+'0BJ PROGR. I-II Y III'!M14</f>
        <v>0</v>
      </c>
      <c r="O16" s="214">
        <f>SUM(K16:N16)</f>
        <v>379858101.94999999</v>
      </c>
      <c r="P16" s="42"/>
      <c r="Q16" s="232">
        <f>+'0BJ PROGR. I-II Y III'!P14</f>
        <v>16751047.34</v>
      </c>
      <c r="R16" s="215">
        <f>+'0BJ PROGR. I-II Y III'!Q14</f>
        <v>78727693.640000001</v>
      </c>
      <c r="S16" s="215">
        <f>+'0BJ PROGR. I-II Y III'!R14</f>
        <v>0</v>
      </c>
      <c r="T16" s="215">
        <f>+'0BJ PROGR. I-II Y III'!S14</f>
        <v>0</v>
      </c>
      <c r="U16" s="233">
        <f>+'0BJ PROGR. I-II Y III'!T14</f>
        <v>0</v>
      </c>
      <c r="V16" s="249">
        <f>+'0BJ PROGR. I-II Y III'!U14</f>
        <v>12370806.49</v>
      </c>
      <c r="W16" s="245">
        <f>+'0BJ PROGR. I-II Y III'!V14</f>
        <v>0</v>
      </c>
      <c r="X16" s="233">
        <f t="shared" ref="X16:X35" si="4">SUM(V16:W16)</f>
        <v>12370806.49</v>
      </c>
      <c r="Y16" s="245">
        <f>+'0BJ PROGR. I-II Y III'!X14</f>
        <v>12338347.83</v>
      </c>
      <c r="Z16" s="245">
        <f>+'0BJ PROGR. I-II Y III'!Y14</f>
        <v>0</v>
      </c>
      <c r="AA16" s="245">
        <f>+'0BJ PROGR. I-II Y III'!Z14</f>
        <v>0</v>
      </c>
      <c r="AB16" s="215">
        <f>SUM(Y16:AA16)</f>
        <v>12338347.83</v>
      </c>
      <c r="AC16" s="232">
        <f>+'0BJ PROGR. I-II Y III'!AB14</f>
        <v>0</v>
      </c>
      <c r="AD16" s="215">
        <f>+'0BJ PROGR. I-II Y III'!AC14</f>
        <v>0</v>
      </c>
      <c r="AE16" s="215">
        <f>+'0BJ PROGR. I-II Y III'!AD14</f>
        <v>0</v>
      </c>
      <c r="AF16" s="215">
        <f>+'0BJ PROGR. I-II Y III'!AE14</f>
        <v>12338347.83</v>
      </c>
      <c r="AG16" s="215">
        <f>+'0BJ PROGR. I-II Y III'!AF14</f>
        <v>0</v>
      </c>
      <c r="AH16" s="215">
        <f>+'0BJ PROGR. I-II Y III'!AG14</f>
        <v>0</v>
      </c>
      <c r="AI16" s="215">
        <f>+'0BJ PROGR. I-II Y III'!AH14</f>
        <v>0</v>
      </c>
      <c r="AJ16" s="214">
        <f>+Q16+R16+S16+T16+U16++X16+AB16+AC16+AD16+AE16+AF16+AG16+AH16+AI16</f>
        <v>132526243.13</v>
      </c>
      <c r="AK16" s="215"/>
      <c r="AL16" s="214">
        <v>0</v>
      </c>
      <c r="AM16" s="215"/>
      <c r="AN16" s="214">
        <f>+O16+AJ16+AL16</f>
        <v>512384345.07999998</v>
      </c>
      <c r="AO16" s="21"/>
      <c r="AP16" s="21"/>
      <c r="AQ16" s="21"/>
      <c r="AR16" s="21"/>
      <c r="AS16" s="21"/>
      <c r="AT16" s="21"/>
      <c r="AU16" s="21"/>
      <c r="AV16" s="21"/>
      <c r="AW16" s="21"/>
    </row>
    <row r="17" spans="1:49" s="20" customFormat="1" x14ac:dyDescent="0.25">
      <c r="A17" s="3"/>
      <c r="B17" s="3"/>
      <c r="C17" s="3"/>
      <c r="D17" s="193"/>
      <c r="E17" s="193"/>
      <c r="F17" s="3"/>
      <c r="G17" s="10" t="s">
        <v>963</v>
      </c>
      <c r="H17"/>
      <c r="I17" s="22" t="s">
        <v>399</v>
      </c>
      <c r="J17" s="23" t="s">
        <v>400</v>
      </c>
      <c r="K17" s="232">
        <f>+'0BJ PROGR. I-II Y III'!J15</f>
        <v>0</v>
      </c>
      <c r="L17" s="215">
        <f>+'0BJ PROGR. I-II Y III'!K15</f>
        <v>0</v>
      </c>
      <c r="M17" s="215">
        <f>+'0BJ PROGR. I-II Y III'!L15</f>
        <v>0</v>
      </c>
      <c r="N17" s="215">
        <f>+'0BJ PROGR. I-II Y III'!M15</f>
        <v>0</v>
      </c>
      <c r="O17" s="214">
        <f>SUM(K17:N17)</f>
        <v>0</v>
      </c>
      <c r="P17" s="42"/>
      <c r="Q17" s="232">
        <f>+'0BJ PROGR. I-II Y III'!P15</f>
        <v>0</v>
      </c>
      <c r="R17" s="215">
        <f>+'0BJ PROGR. I-II Y III'!Q15</f>
        <v>0</v>
      </c>
      <c r="S17" s="215">
        <f>+'0BJ PROGR. I-II Y III'!R15</f>
        <v>0</v>
      </c>
      <c r="T17" s="215">
        <f>+'0BJ PROGR. I-II Y III'!S15</f>
        <v>0</v>
      </c>
      <c r="U17" s="233">
        <f>+'0BJ PROGR. I-II Y III'!T15</f>
        <v>0</v>
      </c>
      <c r="V17" s="249">
        <f>+'0BJ PROGR. I-II Y III'!U15</f>
        <v>0</v>
      </c>
      <c r="W17" s="245">
        <f>+'0BJ PROGR. I-II Y III'!V15</f>
        <v>0</v>
      </c>
      <c r="X17" s="233">
        <f t="shared" si="4"/>
        <v>0</v>
      </c>
      <c r="Y17" s="245">
        <f>+'0BJ PROGR. I-II Y III'!X15</f>
        <v>0</v>
      </c>
      <c r="Z17" s="245">
        <f>+'0BJ PROGR. I-II Y III'!Y15</f>
        <v>0</v>
      </c>
      <c r="AA17" s="245">
        <f>+'0BJ PROGR. I-II Y III'!Z15</f>
        <v>0</v>
      </c>
      <c r="AB17" s="215">
        <f>SUM(Y17:AA17)</f>
        <v>0</v>
      </c>
      <c r="AC17" s="232">
        <f>+'0BJ PROGR. I-II Y III'!AB15</f>
        <v>0</v>
      </c>
      <c r="AD17" s="215">
        <f>+'0BJ PROGR. I-II Y III'!AC15</f>
        <v>0</v>
      </c>
      <c r="AE17" s="215">
        <f>+'0BJ PROGR. I-II Y III'!AD15</f>
        <v>0</v>
      </c>
      <c r="AF17" s="215">
        <f>+'0BJ PROGR. I-II Y III'!AE15</f>
        <v>0</v>
      </c>
      <c r="AG17" s="215">
        <f>+'0BJ PROGR. I-II Y III'!AF15</f>
        <v>0</v>
      </c>
      <c r="AH17" s="215">
        <f>+'0BJ PROGR. I-II Y III'!AG15</f>
        <v>0</v>
      </c>
      <c r="AI17" s="215">
        <f>+'0BJ PROGR. I-II Y III'!AH15</f>
        <v>0</v>
      </c>
      <c r="AJ17" s="214">
        <f t="shared" ref="AJ17:AJ26" si="5">+Q17+R17+S17+T17+U17++X17+AB17+AC17+AD17+AE17+AF17+AG17+AH17+AI17</f>
        <v>0</v>
      </c>
      <c r="AK17" s="215"/>
      <c r="AL17" s="214">
        <v>0</v>
      </c>
      <c r="AM17" s="215"/>
      <c r="AN17" s="214">
        <f>+O17+AJ17+AL17</f>
        <v>0</v>
      </c>
      <c r="AO17" s="21"/>
      <c r="AP17" s="21"/>
      <c r="AQ17" s="21"/>
      <c r="AR17" s="21"/>
      <c r="AS17" s="21"/>
      <c r="AT17" s="21"/>
      <c r="AU17" s="21"/>
      <c r="AV17" s="21"/>
      <c r="AW17" s="21"/>
    </row>
    <row r="18" spans="1:49" s="20" customFormat="1" x14ac:dyDescent="0.25">
      <c r="A18" s="3"/>
      <c r="B18" s="3"/>
      <c r="C18" s="3"/>
      <c r="D18" s="193"/>
      <c r="E18" s="193"/>
      <c r="F18" s="3"/>
      <c r="G18" s="10" t="s">
        <v>963</v>
      </c>
      <c r="H18"/>
      <c r="I18" s="22" t="s">
        <v>401</v>
      </c>
      <c r="J18" s="23" t="s">
        <v>402</v>
      </c>
      <c r="K18" s="232">
        <f>+'0BJ PROGR. I-II Y III'!J16</f>
        <v>0</v>
      </c>
      <c r="L18" s="215">
        <f>+'0BJ PROGR. I-II Y III'!K16</f>
        <v>0</v>
      </c>
      <c r="M18" s="215">
        <f>+'0BJ PROGR. I-II Y III'!L16</f>
        <v>0</v>
      </c>
      <c r="N18" s="215">
        <f>+'0BJ PROGR. I-II Y III'!M16</f>
        <v>0</v>
      </c>
      <c r="O18" s="214">
        <f>SUM(K18:N18)</f>
        <v>0</v>
      </c>
      <c r="P18" s="42"/>
      <c r="Q18" s="232">
        <f>+'0BJ PROGR. I-II Y III'!P16</f>
        <v>0</v>
      </c>
      <c r="R18" s="215">
        <f>+'0BJ PROGR. I-II Y III'!Q16</f>
        <v>0</v>
      </c>
      <c r="S18" s="215">
        <f>+'0BJ PROGR. I-II Y III'!R16</f>
        <v>0</v>
      </c>
      <c r="T18" s="215">
        <f>+'0BJ PROGR. I-II Y III'!S16</f>
        <v>0</v>
      </c>
      <c r="U18" s="233">
        <f>+'0BJ PROGR. I-II Y III'!T16</f>
        <v>0</v>
      </c>
      <c r="V18" s="249">
        <f>+'0BJ PROGR. I-II Y III'!U16</f>
        <v>0</v>
      </c>
      <c r="W18" s="245">
        <f>+'0BJ PROGR. I-II Y III'!V16</f>
        <v>0</v>
      </c>
      <c r="X18" s="233">
        <f t="shared" si="4"/>
        <v>0</v>
      </c>
      <c r="Y18" s="245">
        <f>+'0BJ PROGR. I-II Y III'!X16</f>
        <v>0</v>
      </c>
      <c r="Z18" s="245">
        <f>+'0BJ PROGR. I-II Y III'!Y16</f>
        <v>0</v>
      </c>
      <c r="AA18" s="245">
        <f>+'0BJ PROGR. I-II Y III'!Z16</f>
        <v>0</v>
      </c>
      <c r="AB18" s="215">
        <f>SUM(Y18:AA18)</f>
        <v>0</v>
      </c>
      <c r="AC18" s="232">
        <f>+'0BJ PROGR. I-II Y III'!AB16</f>
        <v>0</v>
      </c>
      <c r="AD18" s="215">
        <f>+'0BJ PROGR. I-II Y III'!AC16</f>
        <v>0</v>
      </c>
      <c r="AE18" s="215">
        <f>+'0BJ PROGR. I-II Y III'!AD16</f>
        <v>0</v>
      </c>
      <c r="AF18" s="215">
        <f>+'0BJ PROGR. I-II Y III'!AE16</f>
        <v>0</v>
      </c>
      <c r="AG18" s="215">
        <f>+'0BJ PROGR. I-II Y III'!AF16</f>
        <v>0</v>
      </c>
      <c r="AH18" s="215">
        <f>+'0BJ PROGR. I-II Y III'!AG16</f>
        <v>0</v>
      </c>
      <c r="AI18" s="215">
        <f>+'0BJ PROGR. I-II Y III'!AH16</f>
        <v>0</v>
      </c>
      <c r="AJ18" s="214">
        <f t="shared" si="5"/>
        <v>0</v>
      </c>
      <c r="AK18" s="215"/>
      <c r="AL18" s="214">
        <v>0</v>
      </c>
      <c r="AM18" s="215"/>
      <c r="AN18" s="214">
        <f>+O18+AJ18+AL18</f>
        <v>0</v>
      </c>
      <c r="AO18" s="21"/>
      <c r="AP18" s="21"/>
      <c r="AQ18" s="21"/>
      <c r="AR18" s="21"/>
      <c r="AS18" s="21"/>
      <c r="AT18" s="21"/>
      <c r="AU18" s="21"/>
      <c r="AV18" s="21"/>
      <c r="AW18" s="21"/>
    </row>
    <row r="19" spans="1:49" s="20" customFormat="1" x14ac:dyDescent="0.25">
      <c r="A19" s="3"/>
      <c r="B19" s="3"/>
      <c r="C19" s="3"/>
      <c r="D19" s="193"/>
      <c r="E19" s="193"/>
      <c r="F19" s="3"/>
      <c r="G19" s="10" t="s">
        <v>963</v>
      </c>
      <c r="H19"/>
      <c r="I19" s="22" t="s">
        <v>403</v>
      </c>
      <c r="J19" s="23" t="s">
        <v>404</v>
      </c>
      <c r="K19" s="232">
        <f>+'0BJ PROGR. I-II Y III'!J17</f>
        <v>0</v>
      </c>
      <c r="L19" s="215">
        <f>+'0BJ PROGR. I-II Y III'!K17</f>
        <v>0</v>
      </c>
      <c r="M19" s="215">
        <f>+'0BJ PROGR. I-II Y III'!L17</f>
        <v>0</v>
      </c>
      <c r="N19" s="215">
        <f>+'0BJ PROGR. I-II Y III'!M17</f>
        <v>0</v>
      </c>
      <c r="O19" s="214">
        <f>SUM(K19:N19)</f>
        <v>0</v>
      </c>
      <c r="P19" s="42"/>
      <c r="Q19" s="232">
        <f>+'0BJ PROGR. I-II Y III'!P17</f>
        <v>0</v>
      </c>
      <c r="R19" s="215">
        <f>+'0BJ PROGR. I-II Y III'!Q17</f>
        <v>0</v>
      </c>
      <c r="S19" s="215">
        <f>+'0BJ PROGR. I-II Y III'!R17</f>
        <v>0</v>
      </c>
      <c r="T19" s="215">
        <f>+'0BJ PROGR. I-II Y III'!S17</f>
        <v>0</v>
      </c>
      <c r="U19" s="233">
        <f>+'0BJ PROGR. I-II Y III'!T17</f>
        <v>0</v>
      </c>
      <c r="V19" s="249">
        <f>+'0BJ PROGR. I-II Y III'!U17</f>
        <v>0</v>
      </c>
      <c r="W19" s="245">
        <f>+'0BJ PROGR. I-II Y III'!V17</f>
        <v>0</v>
      </c>
      <c r="X19" s="233">
        <f t="shared" si="4"/>
        <v>0</v>
      </c>
      <c r="Y19" s="245">
        <f>+'0BJ PROGR. I-II Y III'!X17</f>
        <v>0</v>
      </c>
      <c r="Z19" s="245">
        <f>+'0BJ PROGR. I-II Y III'!Y17</f>
        <v>0</v>
      </c>
      <c r="AA19" s="245">
        <f>+'0BJ PROGR. I-II Y III'!Z17</f>
        <v>0</v>
      </c>
      <c r="AB19" s="215">
        <f>SUM(Y19:AA19)</f>
        <v>0</v>
      </c>
      <c r="AC19" s="232">
        <f>+'0BJ PROGR. I-II Y III'!AB17</f>
        <v>0</v>
      </c>
      <c r="AD19" s="215">
        <f>+'0BJ PROGR. I-II Y III'!AC17</f>
        <v>0</v>
      </c>
      <c r="AE19" s="215">
        <f>+'0BJ PROGR. I-II Y III'!AD17</f>
        <v>0</v>
      </c>
      <c r="AF19" s="215">
        <f>+'0BJ PROGR. I-II Y III'!AE17</f>
        <v>0</v>
      </c>
      <c r="AG19" s="215">
        <f>+'0BJ PROGR. I-II Y III'!AF17</f>
        <v>0</v>
      </c>
      <c r="AH19" s="215">
        <f>+'0BJ PROGR. I-II Y III'!AG17</f>
        <v>0</v>
      </c>
      <c r="AI19" s="215">
        <f>+'0BJ PROGR. I-II Y III'!AH17</f>
        <v>0</v>
      </c>
      <c r="AJ19" s="214">
        <f t="shared" si="5"/>
        <v>0</v>
      </c>
      <c r="AK19" s="215"/>
      <c r="AL19" s="214">
        <v>0</v>
      </c>
      <c r="AM19" s="215"/>
      <c r="AN19" s="214">
        <f>+O19+AJ19+AL19</f>
        <v>0</v>
      </c>
      <c r="AO19" s="21"/>
      <c r="AP19" s="21"/>
      <c r="AQ19" s="21"/>
      <c r="AR19" s="21"/>
      <c r="AS19" s="21"/>
      <c r="AT19" s="21"/>
      <c r="AU19" s="21"/>
      <c r="AV19" s="21"/>
      <c r="AW19" s="21"/>
    </row>
    <row r="20" spans="1:49" s="20" customFormat="1" x14ac:dyDescent="0.25">
      <c r="A20" s="3"/>
      <c r="B20" s="3"/>
      <c r="C20" s="3"/>
      <c r="D20" s="193"/>
      <c r="E20" s="193"/>
      <c r="F20" s="3"/>
      <c r="G20" s="10" t="s">
        <v>963</v>
      </c>
      <c r="H20"/>
      <c r="I20" s="22" t="s">
        <v>405</v>
      </c>
      <c r="J20" s="23" t="s">
        <v>406</v>
      </c>
      <c r="K20" s="232">
        <f>+'0BJ PROGR. I-II Y III'!J18</f>
        <v>0</v>
      </c>
      <c r="L20" s="215">
        <f>+'0BJ PROGR. I-II Y III'!K18</f>
        <v>0</v>
      </c>
      <c r="M20" s="215">
        <f>+'0BJ PROGR. I-II Y III'!L18</f>
        <v>0</v>
      </c>
      <c r="N20" s="215">
        <f>+'0BJ PROGR. I-II Y III'!M18</f>
        <v>0</v>
      </c>
      <c r="O20" s="214">
        <f>SUM(K20:N20)</f>
        <v>0</v>
      </c>
      <c r="P20" s="42"/>
      <c r="Q20" s="232">
        <f>+'0BJ PROGR. I-II Y III'!P18</f>
        <v>0</v>
      </c>
      <c r="R20" s="215">
        <f>+'0BJ PROGR. I-II Y III'!Q18</f>
        <v>0</v>
      </c>
      <c r="S20" s="215">
        <f>+'0BJ PROGR. I-II Y III'!R18</f>
        <v>0</v>
      </c>
      <c r="T20" s="215">
        <f>+'0BJ PROGR. I-II Y III'!S18</f>
        <v>0</v>
      </c>
      <c r="U20" s="233">
        <f>+'0BJ PROGR. I-II Y III'!T18</f>
        <v>0</v>
      </c>
      <c r="V20" s="249">
        <f>+'0BJ PROGR. I-II Y III'!U18</f>
        <v>0</v>
      </c>
      <c r="W20" s="245">
        <f>+'0BJ PROGR. I-II Y III'!V18</f>
        <v>0</v>
      </c>
      <c r="X20" s="233">
        <f t="shared" si="4"/>
        <v>0</v>
      </c>
      <c r="Y20" s="245">
        <f>+'0BJ PROGR. I-II Y III'!X18</f>
        <v>0</v>
      </c>
      <c r="Z20" s="245">
        <f>+'0BJ PROGR. I-II Y III'!Y18</f>
        <v>0</v>
      </c>
      <c r="AA20" s="245">
        <f>+'0BJ PROGR. I-II Y III'!Z18</f>
        <v>0</v>
      </c>
      <c r="AB20" s="215">
        <f>SUM(Y20:AA20)</f>
        <v>0</v>
      </c>
      <c r="AC20" s="232">
        <f>+'0BJ PROGR. I-II Y III'!AB18</f>
        <v>0</v>
      </c>
      <c r="AD20" s="215">
        <f>+'0BJ PROGR. I-II Y III'!AC18</f>
        <v>0</v>
      </c>
      <c r="AE20" s="215">
        <f>+'0BJ PROGR. I-II Y III'!AD18</f>
        <v>0</v>
      </c>
      <c r="AF20" s="215">
        <f>+'0BJ PROGR. I-II Y III'!AE18</f>
        <v>0</v>
      </c>
      <c r="AG20" s="215">
        <f>+'0BJ PROGR. I-II Y III'!AF18</f>
        <v>0</v>
      </c>
      <c r="AH20" s="215">
        <f>+'0BJ PROGR. I-II Y III'!AG18</f>
        <v>0</v>
      </c>
      <c r="AI20" s="215">
        <f>+'0BJ PROGR. I-II Y III'!AH18</f>
        <v>0</v>
      </c>
      <c r="AJ20" s="214">
        <f t="shared" si="5"/>
        <v>0</v>
      </c>
      <c r="AK20" s="215"/>
      <c r="AL20" s="214">
        <v>0</v>
      </c>
      <c r="AM20" s="215"/>
      <c r="AN20" s="214">
        <f>+O20+AJ20+AL20</f>
        <v>0</v>
      </c>
      <c r="AO20" s="21"/>
      <c r="AP20" s="21"/>
      <c r="AQ20" s="21"/>
      <c r="AR20" s="21"/>
      <c r="AS20" s="21"/>
      <c r="AT20" s="21"/>
      <c r="AU20" s="21"/>
      <c r="AV20" s="21"/>
      <c r="AW20" s="21"/>
    </row>
    <row r="21" spans="1:49" s="20" customFormat="1" x14ac:dyDescent="0.25">
      <c r="A21" s="3"/>
      <c r="B21" s="3"/>
      <c r="C21" s="3"/>
      <c r="D21" s="193"/>
      <c r="E21" s="193"/>
      <c r="F21" s="3"/>
      <c r="G21" s="5" t="s">
        <v>963</v>
      </c>
      <c r="H21"/>
      <c r="I21" s="24" t="s">
        <v>407</v>
      </c>
      <c r="J21" s="25" t="s">
        <v>408</v>
      </c>
      <c r="K21" s="232"/>
      <c r="L21" s="215"/>
      <c r="M21" s="215"/>
      <c r="N21" s="215"/>
      <c r="O21" s="212"/>
      <c r="P21" s="42"/>
      <c r="Q21" s="232"/>
      <c r="R21" s="215"/>
      <c r="S21" s="215"/>
      <c r="T21" s="215"/>
      <c r="U21" s="233"/>
      <c r="V21" s="249"/>
      <c r="W21" s="245"/>
      <c r="X21" s="230"/>
      <c r="Y21" s="245"/>
      <c r="Z21" s="245"/>
      <c r="AA21" s="245"/>
      <c r="AB21" s="216"/>
      <c r="AC21" s="232"/>
      <c r="AD21" s="215"/>
      <c r="AE21" s="215"/>
      <c r="AF21" s="215"/>
      <c r="AG21" s="215"/>
      <c r="AH21" s="215"/>
      <c r="AI21" s="215"/>
      <c r="AJ21" s="214">
        <f t="shared" si="5"/>
        <v>0</v>
      </c>
      <c r="AK21" s="215"/>
      <c r="AL21" s="212"/>
      <c r="AM21" s="215"/>
      <c r="AN21" s="212"/>
      <c r="AO21" s="21"/>
      <c r="AP21" s="21"/>
      <c r="AQ21" s="21"/>
      <c r="AR21" s="21"/>
      <c r="AS21" s="21"/>
      <c r="AT21" s="21"/>
      <c r="AU21" s="21"/>
      <c r="AV21" s="21"/>
      <c r="AW21" s="21"/>
    </row>
    <row r="22" spans="1:49" s="20" customFormat="1" x14ac:dyDescent="0.25">
      <c r="A22" s="3"/>
      <c r="B22" s="3"/>
      <c r="C22" s="3"/>
      <c r="D22" s="193"/>
      <c r="E22" s="193"/>
      <c r="F22" s="3"/>
      <c r="G22" s="10" t="s">
        <v>963</v>
      </c>
      <c r="H22"/>
      <c r="I22" s="22" t="s">
        <v>409</v>
      </c>
      <c r="J22" s="23" t="s">
        <v>410</v>
      </c>
      <c r="K22" s="232">
        <f>+'0BJ PROGR. I-II Y III'!J20</f>
        <v>0</v>
      </c>
      <c r="L22" s="215">
        <f>+'0BJ PROGR. I-II Y III'!K20</f>
        <v>0</v>
      </c>
      <c r="M22" s="215">
        <f>+'0BJ PROGR. I-II Y III'!L20</f>
        <v>0</v>
      </c>
      <c r="N22" s="215">
        <f>+'0BJ PROGR. I-II Y III'!M20</f>
        <v>0</v>
      </c>
      <c r="O22" s="214">
        <f>SUM(K22:N22)</f>
        <v>0</v>
      </c>
      <c r="P22" s="42"/>
      <c r="Q22" s="232">
        <f>+'0BJ PROGR. I-II Y III'!P20</f>
        <v>0</v>
      </c>
      <c r="R22" s="215">
        <f>+'0BJ PROGR. I-II Y III'!Q20</f>
        <v>0</v>
      </c>
      <c r="S22" s="215">
        <f>+'0BJ PROGR. I-II Y III'!R20</f>
        <v>0</v>
      </c>
      <c r="T22" s="215">
        <f>+'0BJ PROGR. I-II Y III'!S20</f>
        <v>0</v>
      </c>
      <c r="U22" s="233">
        <f>+'0BJ PROGR. I-II Y III'!T20</f>
        <v>0</v>
      </c>
      <c r="V22" s="249">
        <f>+'0BJ PROGR. I-II Y III'!U20</f>
        <v>0</v>
      </c>
      <c r="W22" s="245">
        <f>+'0BJ PROGR. I-II Y III'!V20</f>
        <v>0</v>
      </c>
      <c r="X22" s="233">
        <f t="shared" si="4"/>
        <v>0</v>
      </c>
      <c r="Y22" s="245">
        <f>+'0BJ PROGR. I-II Y III'!X20</f>
        <v>0</v>
      </c>
      <c r="Z22" s="245">
        <f>+'0BJ PROGR. I-II Y III'!Y20</f>
        <v>0</v>
      </c>
      <c r="AA22" s="245">
        <f>+'0BJ PROGR. I-II Y III'!Z20</f>
        <v>0</v>
      </c>
      <c r="AB22" s="215">
        <f>SUM(Y22:AA22)</f>
        <v>0</v>
      </c>
      <c r="AC22" s="232">
        <f>+'0BJ PROGR. I-II Y III'!AB20</f>
        <v>0</v>
      </c>
      <c r="AD22" s="215">
        <f>+'0BJ PROGR. I-II Y III'!AC20</f>
        <v>0</v>
      </c>
      <c r="AE22" s="215">
        <f>+'0BJ PROGR. I-II Y III'!AD20</f>
        <v>0</v>
      </c>
      <c r="AF22" s="215">
        <f>+'0BJ PROGR. I-II Y III'!AE20</f>
        <v>0</v>
      </c>
      <c r="AG22" s="215">
        <f>+'0BJ PROGR. I-II Y III'!AF20</f>
        <v>0</v>
      </c>
      <c r="AH22" s="215">
        <f>+'0BJ PROGR. I-II Y III'!AG20</f>
        <v>0</v>
      </c>
      <c r="AI22" s="215">
        <f>+'0BJ PROGR. I-II Y III'!AH20</f>
        <v>0</v>
      </c>
      <c r="AJ22" s="214">
        <f t="shared" si="5"/>
        <v>0</v>
      </c>
      <c r="AK22" s="215"/>
      <c r="AL22" s="214">
        <v>0</v>
      </c>
      <c r="AM22" s="215"/>
      <c r="AN22" s="214">
        <f>+O22+AJ22+AL22</f>
        <v>0</v>
      </c>
      <c r="AO22" s="21"/>
      <c r="AP22" s="21"/>
      <c r="AQ22" s="21"/>
      <c r="AR22" s="21"/>
      <c r="AS22" s="21"/>
      <c r="AT22" s="21"/>
      <c r="AU22" s="21"/>
      <c r="AV22" s="21"/>
      <c r="AW22" s="21"/>
    </row>
    <row r="23" spans="1:49" s="20" customFormat="1" x14ac:dyDescent="0.25">
      <c r="A23" s="3"/>
      <c r="B23" s="3"/>
      <c r="C23" s="3"/>
      <c r="D23" s="193"/>
      <c r="E23" s="193"/>
      <c r="F23" s="3"/>
      <c r="G23" s="10" t="s">
        <v>963</v>
      </c>
      <c r="H23"/>
      <c r="I23" s="22" t="s">
        <v>411</v>
      </c>
      <c r="J23" s="23" t="s">
        <v>412</v>
      </c>
      <c r="K23" s="232">
        <f>+'0BJ PROGR. I-II Y III'!J21</f>
        <v>0</v>
      </c>
      <c r="L23" s="215">
        <f>+'0BJ PROGR. I-II Y III'!K21</f>
        <v>0</v>
      </c>
      <c r="M23" s="215">
        <f>+'0BJ PROGR. I-II Y III'!L21</f>
        <v>0</v>
      </c>
      <c r="N23" s="215">
        <f>+'0BJ PROGR. I-II Y III'!M21</f>
        <v>0</v>
      </c>
      <c r="O23" s="214">
        <f>SUM(K23:N23)</f>
        <v>0</v>
      </c>
      <c r="P23" s="42"/>
      <c r="Q23" s="232">
        <f>+'0BJ PROGR. I-II Y III'!P21</f>
        <v>0</v>
      </c>
      <c r="R23" s="215">
        <f>+'0BJ PROGR. I-II Y III'!Q21</f>
        <v>0</v>
      </c>
      <c r="S23" s="215">
        <f>+'0BJ PROGR. I-II Y III'!R21</f>
        <v>0</v>
      </c>
      <c r="T23" s="215">
        <f>+'0BJ PROGR. I-II Y III'!S21</f>
        <v>0</v>
      </c>
      <c r="U23" s="233">
        <f>+'0BJ PROGR. I-II Y III'!T21</f>
        <v>0</v>
      </c>
      <c r="V23" s="249">
        <f>+'0BJ PROGR. I-II Y III'!U21</f>
        <v>0</v>
      </c>
      <c r="W23" s="245">
        <f>+'0BJ PROGR. I-II Y III'!V21</f>
        <v>0</v>
      </c>
      <c r="X23" s="233">
        <f t="shared" si="4"/>
        <v>0</v>
      </c>
      <c r="Y23" s="245">
        <f>+'0BJ PROGR. I-II Y III'!X21</f>
        <v>0</v>
      </c>
      <c r="Z23" s="245">
        <f>+'0BJ PROGR. I-II Y III'!Y21</f>
        <v>0</v>
      </c>
      <c r="AA23" s="245">
        <f>+'0BJ PROGR. I-II Y III'!Z21</f>
        <v>0</v>
      </c>
      <c r="AB23" s="215">
        <f>SUM(Y23:AA23)</f>
        <v>0</v>
      </c>
      <c r="AC23" s="232">
        <f>+'0BJ PROGR. I-II Y III'!AB21</f>
        <v>0</v>
      </c>
      <c r="AD23" s="215">
        <f>+'0BJ PROGR. I-II Y III'!AC21</f>
        <v>0</v>
      </c>
      <c r="AE23" s="215">
        <f>+'0BJ PROGR. I-II Y III'!AD21</f>
        <v>0</v>
      </c>
      <c r="AF23" s="215">
        <f>+'0BJ PROGR. I-II Y III'!AE21</f>
        <v>0</v>
      </c>
      <c r="AG23" s="215">
        <f>+'0BJ PROGR. I-II Y III'!AF21</f>
        <v>0</v>
      </c>
      <c r="AH23" s="215">
        <f>+'0BJ PROGR. I-II Y III'!AG21</f>
        <v>0</v>
      </c>
      <c r="AI23" s="215">
        <f>+'0BJ PROGR. I-II Y III'!AH21</f>
        <v>0</v>
      </c>
      <c r="AJ23" s="214">
        <f t="shared" si="5"/>
        <v>0</v>
      </c>
      <c r="AK23" s="215"/>
      <c r="AL23" s="214">
        <v>0</v>
      </c>
      <c r="AM23" s="215"/>
      <c r="AN23" s="214">
        <f>+O23+AJ23+AL23</f>
        <v>0</v>
      </c>
      <c r="AO23" s="21"/>
      <c r="AP23" s="21"/>
      <c r="AQ23" s="21"/>
      <c r="AR23" s="21"/>
      <c r="AS23" s="21"/>
      <c r="AT23" s="21"/>
      <c r="AU23" s="21"/>
      <c r="AV23" s="21"/>
      <c r="AW23" s="21"/>
    </row>
    <row r="24" spans="1:49" s="20" customFormat="1" x14ac:dyDescent="0.25">
      <c r="A24" s="3"/>
      <c r="B24" s="3"/>
      <c r="C24" s="3"/>
      <c r="D24" s="193"/>
      <c r="E24" s="193"/>
      <c r="F24" s="3"/>
      <c r="G24" s="10" t="s">
        <v>963</v>
      </c>
      <c r="H24"/>
      <c r="I24" s="22" t="s">
        <v>413</v>
      </c>
      <c r="J24" s="23" t="s">
        <v>414</v>
      </c>
      <c r="K24" s="232">
        <f>+'0BJ PROGR. I-II Y III'!J22</f>
        <v>0</v>
      </c>
      <c r="L24" s="215">
        <f>+'0BJ PROGR. I-II Y III'!K22</f>
        <v>0</v>
      </c>
      <c r="M24" s="215">
        <f>+'0BJ PROGR. I-II Y III'!L22</f>
        <v>0</v>
      </c>
      <c r="N24" s="215">
        <f>+'0BJ PROGR. I-II Y III'!M22</f>
        <v>0</v>
      </c>
      <c r="O24" s="214">
        <f>SUM(K24:N24)</f>
        <v>0</v>
      </c>
      <c r="P24" s="42"/>
      <c r="Q24" s="232">
        <f>+'0BJ PROGR. I-II Y III'!P22</f>
        <v>0</v>
      </c>
      <c r="R24" s="215">
        <f>+'0BJ PROGR. I-II Y III'!Q22</f>
        <v>0</v>
      </c>
      <c r="S24" s="215">
        <f>+'0BJ PROGR. I-II Y III'!R22</f>
        <v>0</v>
      </c>
      <c r="T24" s="215">
        <f>+'0BJ PROGR. I-II Y III'!S22</f>
        <v>0</v>
      </c>
      <c r="U24" s="233">
        <f>+'0BJ PROGR. I-II Y III'!T22</f>
        <v>0</v>
      </c>
      <c r="V24" s="249">
        <f>+'0BJ PROGR. I-II Y III'!U22</f>
        <v>0</v>
      </c>
      <c r="W24" s="245">
        <f>+'0BJ PROGR. I-II Y III'!V22</f>
        <v>0</v>
      </c>
      <c r="X24" s="233">
        <f t="shared" si="4"/>
        <v>0</v>
      </c>
      <c r="Y24" s="245">
        <f>+'0BJ PROGR. I-II Y III'!X22</f>
        <v>0</v>
      </c>
      <c r="Z24" s="245">
        <f>+'0BJ PROGR. I-II Y III'!Y22</f>
        <v>0</v>
      </c>
      <c r="AA24" s="245">
        <f>+'0BJ PROGR. I-II Y III'!Z22</f>
        <v>0</v>
      </c>
      <c r="AB24" s="215">
        <f>SUM(Y24:AA24)</f>
        <v>0</v>
      </c>
      <c r="AC24" s="232">
        <f>+'0BJ PROGR. I-II Y III'!AB22</f>
        <v>0</v>
      </c>
      <c r="AD24" s="215">
        <f>+'0BJ PROGR. I-II Y III'!AC22</f>
        <v>0</v>
      </c>
      <c r="AE24" s="215">
        <f>+'0BJ PROGR. I-II Y III'!AD22</f>
        <v>0</v>
      </c>
      <c r="AF24" s="215">
        <f>+'0BJ PROGR. I-II Y III'!AE22</f>
        <v>0</v>
      </c>
      <c r="AG24" s="215">
        <f>+'0BJ PROGR. I-II Y III'!AF22</f>
        <v>0</v>
      </c>
      <c r="AH24" s="215">
        <f>+'0BJ PROGR. I-II Y III'!AG22</f>
        <v>0</v>
      </c>
      <c r="AI24" s="215">
        <f>+'0BJ PROGR. I-II Y III'!AH22</f>
        <v>0</v>
      </c>
      <c r="AJ24" s="214">
        <f t="shared" si="5"/>
        <v>0</v>
      </c>
      <c r="AK24" s="215"/>
      <c r="AL24" s="214">
        <v>0</v>
      </c>
      <c r="AM24" s="215"/>
      <c r="AN24" s="214">
        <f>+O24+AJ24+AL24</f>
        <v>0</v>
      </c>
      <c r="AO24" s="21"/>
      <c r="AP24" s="21"/>
      <c r="AQ24" s="21"/>
      <c r="AR24" s="21"/>
      <c r="AS24" s="21"/>
      <c r="AT24" s="21"/>
      <c r="AU24" s="21"/>
      <c r="AV24" s="21"/>
      <c r="AW24" s="21"/>
    </row>
    <row r="25" spans="1:49" s="20" customFormat="1" x14ac:dyDescent="0.25">
      <c r="A25" s="3"/>
      <c r="B25" s="3"/>
      <c r="C25" s="3"/>
      <c r="D25" s="193"/>
      <c r="E25" s="193"/>
      <c r="F25" s="3"/>
      <c r="G25" s="10" t="s">
        <v>963</v>
      </c>
      <c r="H25"/>
      <c r="I25" s="22" t="s">
        <v>415</v>
      </c>
      <c r="J25" s="23" t="s">
        <v>416</v>
      </c>
      <c r="K25" s="232">
        <f>+'0BJ PROGR. I-II Y III'!J23</f>
        <v>2893690.44</v>
      </c>
      <c r="L25" s="215">
        <f>+'0BJ PROGR. I-II Y III'!K23</f>
        <v>0</v>
      </c>
      <c r="M25" s="215">
        <f>+'0BJ PROGR. I-II Y III'!L23</f>
        <v>0</v>
      </c>
      <c r="N25" s="215">
        <f>+'0BJ PROGR. I-II Y III'!M23</f>
        <v>0</v>
      </c>
      <c r="O25" s="214">
        <f>SUM(K25:N25)</f>
        <v>2893690.44</v>
      </c>
      <c r="P25" s="42"/>
      <c r="Q25" s="232">
        <f>+'0BJ PROGR. I-II Y III'!P23</f>
        <v>125696</v>
      </c>
      <c r="R25" s="215">
        <f>+'0BJ PROGR. I-II Y III'!Q23</f>
        <v>505210.7</v>
      </c>
      <c r="S25" s="215">
        <f>+'0BJ PROGR. I-II Y III'!R23</f>
        <v>0</v>
      </c>
      <c r="T25" s="215">
        <f>+'0BJ PROGR. I-II Y III'!S23</f>
        <v>0</v>
      </c>
      <c r="U25" s="233">
        <f>+'0BJ PROGR. I-II Y III'!T23</f>
        <v>0</v>
      </c>
      <c r="V25" s="249">
        <f>+'0BJ PROGR. I-II Y III'!U23</f>
        <v>78547</v>
      </c>
      <c r="W25" s="245">
        <f>+'0BJ PROGR. I-II Y III'!V23</f>
        <v>0</v>
      </c>
      <c r="X25" s="233">
        <f t="shared" si="4"/>
        <v>78547</v>
      </c>
      <c r="Y25" s="245">
        <f>+'0BJ PROGR. I-II Y III'!X23</f>
        <v>78341</v>
      </c>
      <c r="Z25" s="245">
        <f>+'0BJ PROGR. I-II Y III'!Y23</f>
        <v>0</v>
      </c>
      <c r="AA25" s="245">
        <f>+'0BJ PROGR. I-II Y III'!Z23</f>
        <v>0</v>
      </c>
      <c r="AB25" s="215">
        <f>SUM(Y25:AA25)</f>
        <v>78341</v>
      </c>
      <c r="AC25" s="232">
        <f>+'0BJ PROGR. I-II Y III'!AB23</f>
        <v>0</v>
      </c>
      <c r="AD25" s="215">
        <f>+'0BJ PROGR. I-II Y III'!AC23</f>
        <v>0</v>
      </c>
      <c r="AE25" s="215">
        <f>+'0BJ PROGR. I-II Y III'!AD23</f>
        <v>0</v>
      </c>
      <c r="AF25" s="215">
        <f>+'0BJ PROGR. I-II Y III'!AE23</f>
        <v>78341</v>
      </c>
      <c r="AG25" s="215">
        <f>+'0BJ PROGR. I-II Y III'!AF23</f>
        <v>0</v>
      </c>
      <c r="AH25" s="215">
        <f>+'0BJ PROGR. I-II Y III'!AG23</f>
        <v>0</v>
      </c>
      <c r="AI25" s="215">
        <f>+'0BJ PROGR. I-II Y III'!AH23</f>
        <v>0</v>
      </c>
      <c r="AJ25" s="214">
        <f t="shared" si="5"/>
        <v>866135.7</v>
      </c>
      <c r="AK25" s="215"/>
      <c r="AL25" s="214">
        <v>0</v>
      </c>
      <c r="AM25" s="215"/>
      <c r="AN25" s="214">
        <f>+O25+AJ25+AL25</f>
        <v>3759826.1399999997</v>
      </c>
      <c r="AO25" s="21"/>
      <c r="AP25" s="21"/>
      <c r="AQ25" s="21"/>
      <c r="AR25" s="21"/>
      <c r="AS25" s="21"/>
      <c r="AT25" s="21"/>
      <c r="AU25" s="21"/>
      <c r="AV25" s="21"/>
      <c r="AW25" s="21"/>
    </row>
    <row r="26" spans="1:49" s="20" customFormat="1" x14ac:dyDescent="0.25">
      <c r="A26" s="3"/>
      <c r="B26" s="3"/>
      <c r="C26" s="3"/>
      <c r="D26" s="193"/>
      <c r="E26" s="193"/>
      <c r="F26" s="3"/>
      <c r="G26" s="10" t="s">
        <v>963</v>
      </c>
      <c r="H26"/>
      <c r="I26" s="22" t="s">
        <v>417</v>
      </c>
      <c r="J26" s="23" t="s">
        <v>418</v>
      </c>
      <c r="K26" s="232">
        <f>+'0BJ PROGR. I-II Y III'!J24</f>
        <v>27879567</v>
      </c>
      <c r="L26" s="215">
        <f>+'0BJ PROGR. I-II Y III'!K24</f>
        <v>0</v>
      </c>
      <c r="M26" s="215">
        <f>+'0BJ PROGR. I-II Y III'!L24</f>
        <v>0</v>
      </c>
      <c r="N26" s="215">
        <f>+'0BJ PROGR. I-II Y III'!M24</f>
        <v>0</v>
      </c>
      <c r="O26" s="214">
        <f>SUM(K26:N26)</f>
        <v>27879567</v>
      </c>
      <c r="P26" s="42"/>
      <c r="Q26" s="232">
        <f>+'0BJ PROGR. I-II Y III'!P24</f>
        <v>0</v>
      </c>
      <c r="R26" s="215">
        <f>+'0BJ PROGR. I-II Y III'!Q24</f>
        <v>0</v>
      </c>
      <c r="S26" s="215">
        <f>+'0BJ PROGR. I-II Y III'!R24</f>
        <v>0</v>
      </c>
      <c r="T26" s="215">
        <f>+'0BJ PROGR. I-II Y III'!S24</f>
        <v>0</v>
      </c>
      <c r="U26" s="233">
        <f>+'0BJ PROGR. I-II Y III'!T24</f>
        <v>0</v>
      </c>
      <c r="V26" s="249">
        <f>+'0BJ PROGR. I-II Y III'!U24</f>
        <v>0</v>
      </c>
      <c r="W26" s="245">
        <f>+'0BJ PROGR. I-II Y III'!V24</f>
        <v>0</v>
      </c>
      <c r="X26" s="233">
        <f t="shared" si="4"/>
        <v>0</v>
      </c>
      <c r="Y26" s="245">
        <f>+'0BJ PROGR. I-II Y III'!X24</f>
        <v>0</v>
      </c>
      <c r="Z26" s="245">
        <f>+'0BJ PROGR. I-II Y III'!Y24</f>
        <v>0</v>
      </c>
      <c r="AA26" s="245">
        <f>+'0BJ PROGR. I-II Y III'!Z24</f>
        <v>0</v>
      </c>
      <c r="AB26" s="215">
        <f>SUM(Y26:AA26)</f>
        <v>0</v>
      </c>
      <c r="AC26" s="232">
        <f>+'0BJ PROGR. I-II Y III'!AB24</f>
        <v>0</v>
      </c>
      <c r="AD26" s="215">
        <f>+'0BJ PROGR. I-II Y III'!AC24</f>
        <v>0</v>
      </c>
      <c r="AE26" s="215">
        <f>+'0BJ PROGR. I-II Y III'!AD24</f>
        <v>0</v>
      </c>
      <c r="AF26" s="215">
        <f>+'0BJ PROGR. I-II Y III'!AE24</f>
        <v>0</v>
      </c>
      <c r="AG26" s="215">
        <f>+'0BJ PROGR. I-II Y III'!AF24</f>
        <v>0</v>
      </c>
      <c r="AH26" s="215">
        <f>+'0BJ PROGR. I-II Y III'!AG24</f>
        <v>0</v>
      </c>
      <c r="AI26" s="215">
        <f>+'0BJ PROGR. I-II Y III'!AH24</f>
        <v>0</v>
      </c>
      <c r="AJ26" s="214">
        <f t="shared" si="5"/>
        <v>0</v>
      </c>
      <c r="AK26" s="215"/>
      <c r="AL26" s="214">
        <v>0</v>
      </c>
      <c r="AM26" s="215"/>
      <c r="AN26" s="214">
        <f>+O26+AJ26+AL26</f>
        <v>27879567</v>
      </c>
      <c r="AO26" s="21"/>
      <c r="AP26" s="21"/>
      <c r="AQ26" s="21"/>
      <c r="AR26" s="21"/>
      <c r="AS26" s="21"/>
      <c r="AT26" s="21"/>
      <c r="AU26" s="21"/>
      <c r="AV26" s="21"/>
      <c r="AW26" s="21"/>
    </row>
    <row r="27" spans="1:49" s="20" customFormat="1" x14ac:dyDescent="0.25">
      <c r="A27" s="3"/>
      <c r="B27" s="3"/>
      <c r="C27" s="3"/>
      <c r="D27" s="193"/>
      <c r="E27" s="193"/>
      <c r="F27" s="3"/>
      <c r="G27" s="5" t="s">
        <v>963</v>
      </c>
      <c r="H27"/>
      <c r="I27" s="24" t="s">
        <v>419</v>
      </c>
      <c r="J27" s="25" t="s">
        <v>420</v>
      </c>
      <c r="K27" s="232"/>
      <c r="L27" s="215"/>
      <c r="M27" s="215"/>
      <c r="N27" s="215"/>
      <c r="O27" s="212"/>
      <c r="P27" s="42"/>
      <c r="Q27" s="232"/>
      <c r="R27" s="215"/>
      <c r="S27" s="215"/>
      <c r="T27" s="215"/>
      <c r="U27" s="233"/>
      <c r="V27" s="249"/>
      <c r="W27" s="245"/>
      <c r="X27" s="230"/>
      <c r="Y27" s="245"/>
      <c r="Z27" s="245"/>
      <c r="AA27" s="245"/>
      <c r="AB27" s="216"/>
      <c r="AC27" s="232"/>
      <c r="AD27" s="215"/>
      <c r="AE27" s="215"/>
      <c r="AF27" s="215"/>
      <c r="AG27" s="215"/>
      <c r="AH27" s="215"/>
      <c r="AI27" s="215"/>
      <c r="AJ27" s="212"/>
      <c r="AK27" s="215"/>
      <c r="AL27" s="212"/>
      <c r="AM27" s="215"/>
      <c r="AN27" s="212"/>
      <c r="AO27" s="21"/>
      <c r="AP27" s="21"/>
      <c r="AQ27" s="21"/>
      <c r="AR27" s="21"/>
      <c r="AS27" s="21"/>
      <c r="AT27" s="21"/>
      <c r="AU27" s="21"/>
      <c r="AV27" s="21"/>
      <c r="AW27" s="21"/>
    </row>
    <row r="28" spans="1:49" s="20" customFormat="1" x14ac:dyDescent="0.25">
      <c r="A28" s="3"/>
      <c r="B28" s="3"/>
      <c r="C28" s="3"/>
      <c r="D28" s="193"/>
      <c r="E28" s="193"/>
      <c r="F28" s="3"/>
      <c r="G28" s="10" t="s">
        <v>963</v>
      </c>
      <c r="H28"/>
      <c r="I28" s="22" t="s">
        <v>421</v>
      </c>
      <c r="J28" s="23" t="s">
        <v>422</v>
      </c>
      <c r="K28" s="232">
        <f>+'0BJ PROGR. I-II Y III'!J26</f>
        <v>160747391.63999999</v>
      </c>
      <c r="L28" s="215">
        <f>+'0BJ PROGR. I-II Y III'!K26</f>
        <v>739258</v>
      </c>
      <c r="M28" s="215">
        <f>+'0BJ PROGR. I-II Y III'!L26</f>
        <v>0</v>
      </c>
      <c r="N28" s="215">
        <f>+'0BJ PROGR. I-II Y III'!M26</f>
        <v>0</v>
      </c>
      <c r="O28" s="214">
        <f>SUM(K28:N28)</f>
        <v>161486649.63999999</v>
      </c>
      <c r="P28" s="42"/>
      <c r="Q28" s="232">
        <f>+'0BJ PROGR. I-II Y III'!P26</f>
        <v>5255610</v>
      </c>
      <c r="R28" s="215">
        <f>+'0BJ PROGR. I-II Y III'!Q26</f>
        <v>49297090</v>
      </c>
      <c r="S28" s="215">
        <f>+'0BJ PROGR. I-II Y III'!R26</f>
        <v>0</v>
      </c>
      <c r="T28" s="215">
        <f>+'0BJ PROGR. I-II Y III'!S26</f>
        <v>0</v>
      </c>
      <c r="U28" s="233">
        <f>+'0BJ PROGR. I-II Y III'!T26</f>
        <v>0</v>
      </c>
      <c r="V28" s="249">
        <f>+'0BJ PROGR. I-II Y III'!U26</f>
        <v>14243914</v>
      </c>
      <c r="W28" s="245">
        <f>+'0BJ PROGR. I-II Y III'!V26</f>
        <v>0</v>
      </c>
      <c r="X28" s="233">
        <f t="shared" si="4"/>
        <v>14243914</v>
      </c>
      <c r="Y28" s="245">
        <f>+'0BJ PROGR. I-II Y III'!X26</f>
        <v>6956483</v>
      </c>
      <c r="Z28" s="245">
        <f>+'0BJ PROGR. I-II Y III'!Y26</f>
        <v>0</v>
      </c>
      <c r="AA28" s="245">
        <f>+'0BJ PROGR. I-II Y III'!Z26</f>
        <v>0</v>
      </c>
      <c r="AB28" s="215">
        <f>SUM(Y28:AA28)</f>
        <v>6956483</v>
      </c>
      <c r="AC28" s="232">
        <f>+'0BJ PROGR. I-II Y III'!AB26</f>
        <v>0</v>
      </c>
      <c r="AD28" s="215">
        <f>+'0BJ PROGR. I-II Y III'!AC26</f>
        <v>0</v>
      </c>
      <c r="AE28" s="215">
        <f>+'0BJ PROGR. I-II Y III'!AD26</f>
        <v>0</v>
      </c>
      <c r="AF28" s="215">
        <f>+'0BJ PROGR. I-II Y III'!AE26</f>
        <v>189773</v>
      </c>
      <c r="AG28" s="215">
        <f>+'0BJ PROGR. I-II Y III'!AF26</f>
        <v>0</v>
      </c>
      <c r="AH28" s="215">
        <f>+'0BJ PROGR. I-II Y III'!AG26</f>
        <v>0</v>
      </c>
      <c r="AI28" s="215">
        <f>+'0BJ PROGR. I-II Y III'!AH26</f>
        <v>0</v>
      </c>
      <c r="AJ28" s="214">
        <f>+Q28+R28+S28+T28+U28++X28+AB28+AC28+AD28+AE28+AF28+AG28+AH28+AI28</f>
        <v>75942870</v>
      </c>
      <c r="AK28" s="215"/>
      <c r="AL28" s="214">
        <v>0</v>
      </c>
      <c r="AM28" s="215"/>
      <c r="AN28" s="214">
        <f>+O28+AJ28+AL28</f>
        <v>237429519.63999999</v>
      </c>
      <c r="AO28" s="21"/>
      <c r="AP28" s="21"/>
      <c r="AQ28" s="21"/>
      <c r="AR28" s="21"/>
      <c r="AS28" s="21"/>
      <c r="AT28" s="21"/>
      <c r="AU28" s="21"/>
      <c r="AV28" s="21"/>
      <c r="AW28" s="21"/>
    </row>
    <row r="29" spans="1:49" s="20" customFormat="1" x14ac:dyDescent="0.25">
      <c r="A29" s="3"/>
      <c r="B29" s="3"/>
      <c r="C29" s="3"/>
      <c r="D29" s="193"/>
      <c r="E29" s="193"/>
      <c r="F29" s="3"/>
      <c r="G29" s="10" t="s">
        <v>963</v>
      </c>
      <c r="H29"/>
      <c r="I29" s="22" t="s">
        <v>423</v>
      </c>
      <c r="J29" s="23" t="s">
        <v>424</v>
      </c>
      <c r="K29" s="232">
        <f>+'0BJ PROGR. I-II Y III'!J27</f>
        <v>59912925</v>
      </c>
      <c r="L29" s="215">
        <f>+'0BJ PROGR. I-II Y III'!K27</f>
        <v>4158246</v>
      </c>
      <c r="M29" s="215">
        <f>+'0BJ PROGR. I-II Y III'!L27</f>
        <v>0</v>
      </c>
      <c r="N29" s="215">
        <f>+'0BJ PROGR. I-II Y III'!M27</f>
        <v>0</v>
      </c>
      <c r="O29" s="214">
        <f>SUM(K29:N29)</f>
        <v>64071171</v>
      </c>
      <c r="P29" s="42"/>
      <c r="Q29" s="232">
        <f>+'0BJ PROGR. I-II Y III'!P27</f>
        <v>0</v>
      </c>
      <c r="R29" s="215">
        <f>+'0BJ PROGR. I-II Y III'!Q27</f>
        <v>0</v>
      </c>
      <c r="S29" s="215">
        <f>+'0BJ PROGR. I-II Y III'!R27</f>
        <v>0</v>
      </c>
      <c r="T29" s="215">
        <f>+'0BJ PROGR. I-II Y III'!S27</f>
        <v>0</v>
      </c>
      <c r="U29" s="233">
        <f>+'0BJ PROGR. I-II Y III'!T27</f>
        <v>0</v>
      </c>
      <c r="V29" s="249">
        <f>+'0BJ PROGR. I-II Y III'!U27</f>
        <v>0</v>
      </c>
      <c r="W29" s="245">
        <f>+'0BJ PROGR. I-II Y III'!V27</f>
        <v>0</v>
      </c>
      <c r="X29" s="233">
        <f t="shared" si="4"/>
        <v>0</v>
      </c>
      <c r="Y29" s="245">
        <f>+'0BJ PROGR. I-II Y III'!X27</f>
        <v>0</v>
      </c>
      <c r="Z29" s="245">
        <f>+'0BJ PROGR. I-II Y III'!Y27</f>
        <v>0</v>
      </c>
      <c r="AA29" s="245">
        <f>+'0BJ PROGR. I-II Y III'!Z27</f>
        <v>0</v>
      </c>
      <c r="AB29" s="215">
        <f>SUM(Y29:AA29)</f>
        <v>0</v>
      </c>
      <c r="AC29" s="232">
        <f>+'0BJ PROGR. I-II Y III'!AB27</f>
        <v>0</v>
      </c>
      <c r="AD29" s="215">
        <f>+'0BJ PROGR. I-II Y III'!AC27</f>
        <v>0</v>
      </c>
      <c r="AE29" s="215">
        <f>+'0BJ PROGR. I-II Y III'!AD27</f>
        <v>0</v>
      </c>
      <c r="AF29" s="215">
        <f>+'0BJ PROGR. I-II Y III'!AE27</f>
        <v>0</v>
      </c>
      <c r="AG29" s="215">
        <f>+'0BJ PROGR. I-II Y III'!AF27</f>
        <v>0</v>
      </c>
      <c r="AH29" s="215">
        <f>+'0BJ PROGR. I-II Y III'!AG27</f>
        <v>0</v>
      </c>
      <c r="AI29" s="215">
        <f>+'0BJ PROGR. I-II Y III'!AH27</f>
        <v>0</v>
      </c>
      <c r="AJ29" s="214">
        <f>+Q29+R29+S29+T29+U29++X29+AB29+AC29+AD29+AE29+AF29+AG29+AH29+AI29</f>
        <v>0</v>
      </c>
      <c r="AK29" s="215"/>
      <c r="AL29" s="214">
        <v>0</v>
      </c>
      <c r="AM29" s="215"/>
      <c r="AN29" s="214">
        <f>+O29+AJ29+AL29</f>
        <v>64071171</v>
      </c>
      <c r="AO29" s="21"/>
      <c r="AP29" s="21"/>
      <c r="AQ29" s="21"/>
      <c r="AR29" s="21"/>
      <c r="AS29" s="21"/>
      <c r="AT29" s="21"/>
      <c r="AU29" s="21"/>
      <c r="AV29" s="21"/>
      <c r="AW29" s="21"/>
    </row>
    <row r="30" spans="1:49" s="20" customFormat="1" x14ac:dyDescent="0.25">
      <c r="A30" s="3"/>
      <c r="B30" s="3"/>
      <c r="C30" s="3"/>
      <c r="D30" s="193"/>
      <c r="E30" s="193"/>
      <c r="F30" s="3"/>
      <c r="G30" s="10" t="s">
        <v>963</v>
      </c>
      <c r="H30"/>
      <c r="I30" s="22" t="s">
        <v>425</v>
      </c>
      <c r="J30" s="23" t="s">
        <v>426</v>
      </c>
      <c r="K30" s="232">
        <f>+'0BJ PROGR. I-II Y III'!J28</f>
        <v>53630213.663599998</v>
      </c>
      <c r="L30" s="215">
        <f>+'0BJ PROGR. I-II Y III'!K28</f>
        <v>1692730.0537</v>
      </c>
      <c r="M30" s="215">
        <f>+'0BJ PROGR. I-II Y III'!L28</f>
        <v>0</v>
      </c>
      <c r="N30" s="215">
        <f>+'0BJ PROGR. I-II Y III'!M28</f>
        <v>0</v>
      </c>
      <c r="O30" s="214">
        <f>SUM(K30:N30)</f>
        <v>55322943.717299998</v>
      </c>
      <c r="P30" s="42"/>
      <c r="Q30" s="232">
        <f>+'0BJ PROGR. I-II Y III'!P28</f>
        <v>2033249.0817</v>
      </c>
      <c r="R30" s="215">
        <f>+'0BJ PROGR. I-II Y III'!Q28</f>
        <v>11845586.6193</v>
      </c>
      <c r="S30" s="215">
        <f>+'0BJ PROGR. I-II Y III'!R28</f>
        <v>0</v>
      </c>
      <c r="T30" s="215">
        <f>+'0BJ PROGR. I-II Y III'!S28</f>
        <v>0</v>
      </c>
      <c r="U30" s="233">
        <f>+'0BJ PROGR. I-II Y III'!T28</f>
        <v>0</v>
      </c>
      <c r="V30" s="249">
        <f>+'0BJ PROGR. I-II Y III'!U28</f>
        <v>2435393.9526</v>
      </c>
      <c r="W30" s="245">
        <f>+'0BJ PROGR. I-II Y III'!V28</f>
        <v>0</v>
      </c>
      <c r="X30" s="233">
        <f t="shared" si="4"/>
        <v>2435393.9526</v>
      </c>
      <c r="Y30" s="245">
        <f>+'0BJ PROGR. I-II Y III'!X28</f>
        <v>1774766.8092</v>
      </c>
      <c r="Z30" s="245">
        <f>+'0BJ PROGR. I-II Y III'!Y28</f>
        <v>0</v>
      </c>
      <c r="AA30" s="245">
        <f>+'0BJ PROGR. I-II Y III'!Z28</f>
        <v>0</v>
      </c>
      <c r="AB30" s="215">
        <f>SUM(Y30:AA30)</f>
        <v>1774766.8092</v>
      </c>
      <c r="AC30" s="232">
        <f>+'0BJ PROGR. I-II Y III'!AB28</f>
        <v>0</v>
      </c>
      <c r="AD30" s="215">
        <f>+'0BJ PROGR. I-II Y III'!AC28</f>
        <v>0</v>
      </c>
      <c r="AE30" s="215">
        <f>+'0BJ PROGR. I-II Y III'!AD28</f>
        <v>0</v>
      </c>
      <c r="AF30" s="215">
        <f>+'0BJ PROGR. I-II Y III'!AE28</f>
        <v>1164146.4051000001</v>
      </c>
      <c r="AG30" s="215">
        <f>+'0BJ PROGR. I-II Y III'!AF28</f>
        <v>0</v>
      </c>
      <c r="AH30" s="215">
        <f>+'0BJ PROGR. I-II Y III'!AG28</f>
        <v>0</v>
      </c>
      <c r="AI30" s="215">
        <f>+'0BJ PROGR. I-II Y III'!AH28</f>
        <v>0</v>
      </c>
      <c r="AJ30" s="214">
        <f>+Q30+R30+S30+T30+U30++X30+AB30+AC30+AD30+AE30+AF30+AG30+AH30+AI30</f>
        <v>19253142.867900003</v>
      </c>
      <c r="AK30" s="215"/>
      <c r="AL30" s="214">
        <v>0</v>
      </c>
      <c r="AM30" s="215"/>
      <c r="AN30" s="214">
        <f>+O30+AJ30+AL30</f>
        <v>74576086.585199997</v>
      </c>
      <c r="AO30" s="21"/>
      <c r="AP30" s="21"/>
      <c r="AQ30" s="21"/>
      <c r="AR30" s="21"/>
      <c r="AS30" s="21"/>
      <c r="AT30" s="21"/>
      <c r="AU30" s="21"/>
      <c r="AV30" s="21"/>
      <c r="AW30" s="21"/>
    </row>
    <row r="31" spans="1:49" s="20" customFormat="1" x14ac:dyDescent="0.25">
      <c r="A31" s="3"/>
      <c r="B31" s="3"/>
      <c r="C31" s="3"/>
      <c r="D31" s="193"/>
      <c r="E31" s="193"/>
      <c r="F31" s="3"/>
      <c r="G31" s="10" t="s">
        <v>963</v>
      </c>
      <c r="H31"/>
      <c r="I31" s="22" t="s">
        <v>427</v>
      </c>
      <c r="J31" s="23" t="s">
        <v>428</v>
      </c>
      <c r="K31" s="232">
        <f>+'0BJ PROGR. I-II Y III'!J29</f>
        <v>49506335.874799997</v>
      </c>
      <c r="L31" s="215">
        <f>+'0BJ PROGR. I-II Y III'!K29</f>
        <v>1562568.1392999999</v>
      </c>
      <c r="M31" s="215">
        <f>+'0BJ PROGR. I-II Y III'!L29</f>
        <v>0</v>
      </c>
      <c r="N31" s="215">
        <f>+'0BJ PROGR. I-II Y III'!M29</f>
        <v>0</v>
      </c>
      <c r="O31" s="214">
        <f>SUM(K31:N31)</f>
        <v>51068904.0141</v>
      </c>
      <c r="P31" s="42"/>
      <c r="Q31" s="232">
        <f>+'0BJ PROGR. I-II Y III'!P29</f>
        <v>1876903.0018</v>
      </c>
      <c r="R31" s="215">
        <f>+'0BJ PROGR. I-II Y III'!Q29</f>
        <v>10934724.110099999</v>
      </c>
      <c r="S31" s="215">
        <f>+'0BJ PROGR. I-II Y III'!R29</f>
        <v>0</v>
      </c>
      <c r="T31" s="215">
        <f>+'0BJ PROGR. I-II Y III'!S29</f>
        <v>0</v>
      </c>
      <c r="U31" s="233">
        <f>+'0BJ PROGR. I-II Y III'!T29</f>
        <v>0</v>
      </c>
      <c r="V31" s="249">
        <f>+'0BJ PROGR. I-II Y III'!U29</f>
        <v>2248125.1401</v>
      </c>
      <c r="W31" s="245">
        <f>+'0BJ PROGR. I-II Y III'!V29</f>
        <v>0</v>
      </c>
      <c r="X31" s="233">
        <f t="shared" si="4"/>
        <v>2248125.1401</v>
      </c>
      <c r="Y31" s="245">
        <f>+'0BJ PROGR. I-II Y III'!X29</f>
        <v>1638296.7523999999</v>
      </c>
      <c r="Z31" s="245">
        <f>+'0BJ PROGR. I-II Y III'!Y29</f>
        <v>0</v>
      </c>
      <c r="AA31" s="245">
        <f>+'0BJ PROGR. I-II Y III'!Z29</f>
        <v>0</v>
      </c>
      <c r="AB31" s="215">
        <f>SUM(Y31:AA31)</f>
        <v>1638296.7523999999</v>
      </c>
      <c r="AC31" s="232">
        <f>+'0BJ PROGR. I-II Y III'!AB29</f>
        <v>0</v>
      </c>
      <c r="AD31" s="215">
        <f>+'0BJ PROGR. I-II Y III'!AC29</f>
        <v>0</v>
      </c>
      <c r="AE31" s="215">
        <f>+'0BJ PROGR. I-II Y III'!AD29</f>
        <v>0</v>
      </c>
      <c r="AF31" s="215">
        <f>+'0BJ PROGR. I-II Y III'!AE29</f>
        <v>1074629.8093999999</v>
      </c>
      <c r="AG31" s="215">
        <f>+'0BJ PROGR. I-II Y III'!AF29</f>
        <v>0</v>
      </c>
      <c r="AH31" s="215">
        <f>+'0BJ PROGR. I-II Y III'!AG29</f>
        <v>0</v>
      </c>
      <c r="AI31" s="215">
        <f>+'0BJ PROGR. I-II Y III'!AH29</f>
        <v>0</v>
      </c>
      <c r="AJ31" s="214">
        <f>+Q31+R31+S31+T31+U31++X31+AB31+AC31+AD31+AE31+AF31+AG31+AH31+AI31</f>
        <v>17772678.8138</v>
      </c>
      <c r="AK31" s="215"/>
      <c r="AL31" s="214">
        <v>0</v>
      </c>
      <c r="AM31" s="215"/>
      <c r="AN31" s="214">
        <f>+O31+AJ31+AL31</f>
        <v>68841582.827899992</v>
      </c>
      <c r="AO31" s="21"/>
      <c r="AP31" s="21"/>
      <c r="AQ31" s="21"/>
      <c r="AR31" s="21"/>
      <c r="AS31" s="21"/>
      <c r="AT31" s="21"/>
      <c r="AU31" s="21"/>
      <c r="AV31" s="21"/>
      <c r="AW31" s="21"/>
    </row>
    <row r="32" spans="1:49" s="20" customFormat="1" x14ac:dyDescent="0.25">
      <c r="A32" s="3"/>
      <c r="B32" s="3"/>
      <c r="C32" s="3"/>
      <c r="D32" s="193"/>
      <c r="E32" s="193"/>
      <c r="F32" s="3"/>
      <c r="G32" s="10" t="s">
        <v>963</v>
      </c>
      <c r="H32"/>
      <c r="I32" s="22" t="s">
        <v>429</v>
      </c>
      <c r="J32" s="23" t="s">
        <v>430</v>
      </c>
      <c r="K32" s="232">
        <f>+'0BJ PROGR. I-II Y III'!J30</f>
        <v>0</v>
      </c>
      <c r="L32" s="215">
        <f>+'0BJ PROGR. I-II Y III'!K30</f>
        <v>0</v>
      </c>
      <c r="M32" s="215">
        <f>+'0BJ PROGR. I-II Y III'!L30</f>
        <v>0</v>
      </c>
      <c r="N32" s="215">
        <f>+'0BJ PROGR. I-II Y III'!M30</f>
        <v>0</v>
      </c>
      <c r="O32" s="214">
        <f>SUM(K32:N32)</f>
        <v>0</v>
      </c>
      <c r="P32" s="42"/>
      <c r="Q32" s="232">
        <f>+'0BJ PROGR. I-II Y III'!P30</f>
        <v>0</v>
      </c>
      <c r="R32" s="215">
        <f>+'0BJ PROGR. I-II Y III'!Q30</f>
        <v>0</v>
      </c>
      <c r="S32" s="215">
        <f>+'0BJ PROGR. I-II Y III'!R30</f>
        <v>0</v>
      </c>
      <c r="T32" s="215">
        <f>+'0BJ PROGR. I-II Y III'!S30</f>
        <v>0</v>
      </c>
      <c r="U32" s="233">
        <f>+'0BJ PROGR. I-II Y III'!T30</f>
        <v>0</v>
      </c>
      <c r="V32" s="249">
        <f>+'0BJ PROGR. I-II Y III'!U30</f>
        <v>0</v>
      </c>
      <c r="W32" s="245">
        <f>+'0BJ PROGR. I-II Y III'!V30</f>
        <v>0</v>
      </c>
      <c r="X32" s="233">
        <f t="shared" si="4"/>
        <v>0</v>
      </c>
      <c r="Y32" s="245">
        <f>+'0BJ PROGR. I-II Y III'!X30</f>
        <v>0</v>
      </c>
      <c r="Z32" s="245">
        <f>+'0BJ PROGR. I-II Y III'!Y30</f>
        <v>0</v>
      </c>
      <c r="AA32" s="245">
        <f>+'0BJ PROGR. I-II Y III'!Z30</f>
        <v>0</v>
      </c>
      <c r="AB32" s="215">
        <f>SUM(Y32:AA32)</f>
        <v>0</v>
      </c>
      <c r="AC32" s="232">
        <f>+'0BJ PROGR. I-II Y III'!AB30</f>
        <v>0</v>
      </c>
      <c r="AD32" s="215">
        <f>+'0BJ PROGR. I-II Y III'!AC30</f>
        <v>0</v>
      </c>
      <c r="AE32" s="215">
        <f>+'0BJ PROGR. I-II Y III'!AD30</f>
        <v>0</v>
      </c>
      <c r="AF32" s="215">
        <f>+'0BJ PROGR. I-II Y III'!AE30</f>
        <v>0</v>
      </c>
      <c r="AG32" s="215">
        <f>+'0BJ PROGR. I-II Y III'!AF30</f>
        <v>0</v>
      </c>
      <c r="AH32" s="215">
        <f>+'0BJ PROGR. I-II Y III'!AG30</f>
        <v>0</v>
      </c>
      <c r="AI32" s="215">
        <f>+'0BJ PROGR. I-II Y III'!AH30</f>
        <v>0</v>
      </c>
      <c r="AJ32" s="214">
        <f>+Q32+R32+S32+T32+U32++X32+AB32+AC32+AD32+AE32+AF32+AG32+AH32+AI32</f>
        <v>0</v>
      </c>
      <c r="AK32" s="215"/>
      <c r="AL32" s="214">
        <v>0</v>
      </c>
      <c r="AM32" s="215"/>
      <c r="AN32" s="214">
        <f>+O32+AJ32+AL32</f>
        <v>0</v>
      </c>
      <c r="AO32" s="21"/>
      <c r="AP32" s="21"/>
      <c r="AQ32" s="21"/>
      <c r="AR32" s="21"/>
      <c r="AS32" s="21"/>
      <c r="AT32" s="21"/>
      <c r="AU32" s="21"/>
      <c r="AV32" s="21"/>
      <c r="AW32" s="21"/>
    </row>
    <row r="33" spans="1:51" s="20" customFormat="1" x14ac:dyDescent="0.25">
      <c r="A33" s="3"/>
      <c r="B33" s="3"/>
      <c r="C33" s="3"/>
      <c r="D33" s="193"/>
      <c r="E33" s="193"/>
      <c r="F33" s="3"/>
      <c r="G33" s="5" t="s">
        <v>963</v>
      </c>
      <c r="H33"/>
      <c r="I33" s="24" t="s">
        <v>431</v>
      </c>
      <c r="J33" s="25" t="s">
        <v>432</v>
      </c>
      <c r="K33" s="232"/>
      <c r="L33" s="215"/>
      <c r="M33" s="215"/>
      <c r="N33" s="215"/>
      <c r="O33" s="212"/>
      <c r="P33" s="42"/>
      <c r="Q33" s="232"/>
      <c r="R33" s="215"/>
      <c r="S33" s="215"/>
      <c r="T33" s="215"/>
      <c r="U33" s="233"/>
      <c r="V33" s="249"/>
      <c r="W33" s="245"/>
      <c r="X33" s="230"/>
      <c r="Y33" s="245"/>
      <c r="Z33" s="245"/>
      <c r="AA33" s="245"/>
      <c r="AB33" s="216"/>
      <c r="AC33" s="232"/>
      <c r="AD33" s="215"/>
      <c r="AE33" s="215"/>
      <c r="AF33" s="215"/>
      <c r="AG33" s="215"/>
      <c r="AH33" s="215"/>
      <c r="AI33" s="215"/>
      <c r="AJ33" s="212"/>
      <c r="AK33" s="215"/>
      <c r="AL33" s="214"/>
      <c r="AM33" s="215"/>
      <c r="AN33" s="212"/>
      <c r="AO33" s="21"/>
      <c r="AP33" s="21"/>
      <c r="AQ33" s="21"/>
      <c r="AR33" s="21"/>
      <c r="AS33" s="21"/>
      <c r="AT33" s="21"/>
      <c r="AU33" s="21"/>
      <c r="AV33" s="21"/>
      <c r="AW33" s="21"/>
    </row>
    <row r="34" spans="1:51" s="20" customFormat="1" x14ac:dyDescent="0.25">
      <c r="A34" s="3"/>
      <c r="B34" s="3"/>
      <c r="C34" s="3"/>
      <c r="D34" s="193"/>
      <c r="E34" s="193"/>
      <c r="F34" s="3"/>
      <c r="G34" s="10" t="s">
        <v>963</v>
      </c>
      <c r="H34"/>
      <c r="I34" s="22" t="s">
        <v>433</v>
      </c>
      <c r="J34" s="23" t="s">
        <v>434</v>
      </c>
      <c r="K34" s="232">
        <f>+'0BJ PROGR. I-II Y III'!J32</f>
        <v>0</v>
      </c>
      <c r="L34" s="215">
        <f>+'0BJ PROGR. I-II Y III'!K32</f>
        <v>0</v>
      </c>
      <c r="M34" s="215">
        <f>+'0BJ PROGR. I-II Y III'!L32</f>
        <v>0</v>
      </c>
      <c r="N34" s="215">
        <f>+'0BJ PROGR. I-II Y III'!M32</f>
        <v>0</v>
      </c>
      <c r="O34" s="214">
        <f>SUM(K34:N34)</f>
        <v>0</v>
      </c>
      <c r="P34" s="42"/>
      <c r="Q34" s="232">
        <f>+'0BJ PROGR. I-II Y III'!P32</f>
        <v>0</v>
      </c>
      <c r="R34" s="215">
        <f>+'0BJ PROGR. I-II Y III'!Q32</f>
        <v>0</v>
      </c>
      <c r="S34" s="215">
        <f>+'0BJ PROGR. I-II Y III'!R32</f>
        <v>0</v>
      </c>
      <c r="T34" s="215">
        <f>+'0BJ PROGR. I-II Y III'!S32</f>
        <v>0</v>
      </c>
      <c r="U34" s="233">
        <f>+'0BJ PROGR. I-II Y III'!T32</f>
        <v>0</v>
      </c>
      <c r="V34" s="249">
        <f>+'0BJ PROGR. I-II Y III'!U32</f>
        <v>0</v>
      </c>
      <c r="W34" s="245">
        <f>+'0BJ PROGR. I-II Y III'!V32</f>
        <v>0</v>
      </c>
      <c r="X34" s="233">
        <f t="shared" si="4"/>
        <v>0</v>
      </c>
      <c r="Y34" s="245">
        <f>+'0BJ PROGR. I-II Y III'!X32</f>
        <v>0</v>
      </c>
      <c r="Z34" s="245">
        <f>+'0BJ PROGR. I-II Y III'!Y32</f>
        <v>0</v>
      </c>
      <c r="AA34" s="245">
        <f>+'0BJ PROGR. I-II Y III'!Z32</f>
        <v>0</v>
      </c>
      <c r="AB34" s="215">
        <f>SUM(Y34:AA34)</f>
        <v>0</v>
      </c>
      <c r="AC34" s="232">
        <f>+'0BJ PROGR. I-II Y III'!AB32</f>
        <v>0</v>
      </c>
      <c r="AD34" s="215">
        <f>+'0BJ PROGR. I-II Y III'!AC32</f>
        <v>0</v>
      </c>
      <c r="AE34" s="215">
        <f>+'0BJ PROGR. I-II Y III'!AD32</f>
        <v>0</v>
      </c>
      <c r="AF34" s="215">
        <f>+'0BJ PROGR. I-II Y III'!AE32</f>
        <v>0</v>
      </c>
      <c r="AG34" s="215">
        <f>+'0BJ PROGR. I-II Y III'!AF32</f>
        <v>0</v>
      </c>
      <c r="AH34" s="215">
        <f>+'0BJ PROGR. I-II Y III'!AG32</f>
        <v>0</v>
      </c>
      <c r="AI34" s="215">
        <f>+'0BJ PROGR. I-II Y III'!AH32</f>
        <v>0</v>
      </c>
      <c r="AJ34" s="214">
        <f>+Q34+R34+S34+T34+U34+X34+AB34+AC34+AD34+AE34+AF34+AG34+AH34+AI34</f>
        <v>0</v>
      </c>
      <c r="AK34" s="215"/>
      <c r="AL34" s="214">
        <v>0</v>
      </c>
      <c r="AM34" s="215"/>
      <c r="AN34" s="214">
        <f>+O34+AJ34+AL34</f>
        <v>0</v>
      </c>
      <c r="AO34" s="21"/>
      <c r="AP34" s="21"/>
      <c r="AQ34" s="21"/>
      <c r="AR34" s="21"/>
      <c r="AS34" s="21"/>
      <c r="AT34" s="21"/>
      <c r="AU34" s="21"/>
      <c r="AV34" s="21"/>
      <c r="AW34" s="21"/>
    </row>
    <row r="35" spans="1:51" s="21" customFormat="1" x14ac:dyDescent="0.25">
      <c r="A35" s="3"/>
      <c r="B35" s="3"/>
      <c r="C35" s="3"/>
      <c r="D35" s="193"/>
      <c r="E35" s="193"/>
      <c r="F35" s="3"/>
      <c r="G35" s="10" t="s">
        <v>963</v>
      </c>
      <c r="H35"/>
      <c r="I35" s="22" t="s">
        <v>435</v>
      </c>
      <c r="J35" s="23" t="s">
        <v>436</v>
      </c>
      <c r="K35" s="232">
        <f>+'0BJ PROGR. I-II Y III'!J33</f>
        <v>0</v>
      </c>
      <c r="L35" s="215">
        <f>+'0BJ PROGR. I-II Y III'!K33</f>
        <v>0</v>
      </c>
      <c r="M35" s="215">
        <f>+'0BJ PROGR. I-II Y III'!L33</f>
        <v>0</v>
      </c>
      <c r="N35" s="215">
        <f>+'0BJ PROGR. I-II Y III'!M33</f>
        <v>0</v>
      </c>
      <c r="O35" s="214">
        <f>SUM(K35:N35)</f>
        <v>0</v>
      </c>
      <c r="P35" s="42"/>
      <c r="Q35" s="232">
        <f>+'0BJ PROGR. I-II Y III'!P33</f>
        <v>0</v>
      </c>
      <c r="R35" s="215">
        <f>+'0BJ PROGR. I-II Y III'!Q33</f>
        <v>0</v>
      </c>
      <c r="S35" s="215">
        <f>+'0BJ PROGR. I-II Y III'!R33</f>
        <v>0</v>
      </c>
      <c r="T35" s="215">
        <f>+'0BJ PROGR. I-II Y III'!S33</f>
        <v>0</v>
      </c>
      <c r="U35" s="233">
        <f>+'0BJ PROGR. I-II Y III'!T33</f>
        <v>0</v>
      </c>
      <c r="V35" s="249">
        <f>+'0BJ PROGR. I-II Y III'!U33</f>
        <v>0</v>
      </c>
      <c r="W35" s="245">
        <f>+'0BJ PROGR. I-II Y III'!V33</f>
        <v>0</v>
      </c>
      <c r="X35" s="233">
        <f t="shared" si="4"/>
        <v>0</v>
      </c>
      <c r="Y35" s="245">
        <f>+'0BJ PROGR. I-II Y III'!X33</f>
        <v>0</v>
      </c>
      <c r="Z35" s="245">
        <f>+'0BJ PROGR. I-II Y III'!Y33</f>
        <v>0</v>
      </c>
      <c r="AA35" s="245">
        <f>+'0BJ PROGR. I-II Y III'!Z33</f>
        <v>0</v>
      </c>
      <c r="AB35" s="215">
        <f>SUM(Y35:AA35)</f>
        <v>0</v>
      </c>
      <c r="AC35" s="232">
        <f>+'0BJ PROGR. I-II Y III'!AB33</f>
        <v>0</v>
      </c>
      <c r="AD35" s="215">
        <f>+'0BJ PROGR. I-II Y III'!AC33</f>
        <v>0</v>
      </c>
      <c r="AE35" s="215">
        <f>+'0BJ PROGR. I-II Y III'!AD33</f>
        <v>0</v>
      </c>
      <c r="AF35" s="215">
        <f>+'0BJ PROGR. I-II Y III'!AE33</f>
        <v>0</v>
      </c>
      <c r="AG35" s="215">
        <f>+'0BJ PROGR. I-II Y III'!AF33</f>
        <v>0</v>
      </c>
      <c r="AH35" s="215">
        <f>+'0BJ PROGR. I-II Y III'!AG33</f>
        <v>0</v>
      </c>
      <c r="AI35" s="215">
        <f>+'0BJ PROGR. I-II Y III'!AH33</f>
        <v>0</v>
      </c>
      <c r="AJ35" s="214">
        <f>+Q35+R35+S35+T35+U35+X35+AB35+AC35+AD35+AE35+AF35+AG35+AH35+AI35</f>
        <v>0</v>
      </c>
      <c r="AK35" s="215"/>
      <c r="AL35" s="214">
        <v>0</v>
      </c>
      <c r="AM35" s="215"/>
      <c r="AN35" s="214">
        <f>+O35+AJ35+AL35</f>
        <v>0</v>
      </c>
      <c r="AX35" s="20"/>
      <c r="AY35" s="20"/>
    </row>
    <row r="36" spans="1:51" s="21" customFormat="1" x14ac:dyDescent="0.25">
      <c r="A36" s="3"/>
      <c r="B36" s="3"/>
      <c r="C36" s="3"/>
      <c r="D36" s="10" t="s">
        <v>965</v>
      </c>
      <c r="E36" s="3" t="s">
        <v>966</v>
      </c>
      <c r="F36" s="3"/>
      <c r="G36" s="10"/>
      <c r="H36"/>
      <c r="I36" s="22"/>
      <c r="J36" s="23"/>
      <c r="K36" s="213">
        <f>SUM(K38:K48)</f>
        <v>125544917.94</v>
      </c>
      <c r="L36" s="223">
        <f>SUM(L38:L48)</f>
        <v>3962573.3549999995</v>
      </c>
      <c r="M36" s="223">
        <f>SUM(M38:M48)</f>
        <v>0</v>
      </c>
      <c r="N36" s="223">
        <f>SUM(N38:N48)</f>
        <v>0</v>
      </c>
      <c r="O36" s="220">
        <f>SUM(O38:O48)</f>
        <v>129507491.29500002</v>
      </c>
      <c r="P36" s="42"/>
      <c r="Q36" s="213">
        <f t="shared" ref="Q36:W36" si="6">SUM(Q38:Q48)</f>
        <v>4759706.0550000006</v>
      </c>
      <c r="R36" s="223">
        <f t="shared" si="6"/>
        <v>27729764.594999999</v>
      </c>
      <c r="S36" s="223">
        <f t="shared" si="6"/>
        <v>0</v>
      </c>
      <c r="T36" s="223">
        <f>SUM(T38:T48)</f>
        <v>0</v>
      </c>
      <c r="U36" s="231">
        <f t="shared" si="6"/>
        <v>0</v>
      </c>
      <c r="V36" s="248">
        <f t="shared" si="6"/>
        <v>5701102.29</v>
      </c>
      <c r="W36" s="244">
        <f t="shared" si="6"/>
        <v>0</v>
      </c>
      <c r="X36" s="231">
        <f t="shared" ref="X36:AJ36" si="7">SUM(X38:X48)</f>
        <v>5701102.29</v>
      </c>
      <c r="Y36" s="307">
        <f t="shared" si="7"/>
        <v>4154616.1799999992</v>
      </c>
      <c r="Z36" s="307">
        <f t="shared" si="7"/>
        <v>0</v>
      </c>
      <c r="AA36" s="307">
        <f t="shared" si="7"/>
        <v>0</v>
      </c>
      <c r="AB36" s="223">
        <f t="shared" si="7"/>
        <v>4154616.1799999992</v>
      </c>
      <c r="AC36" s="213">
        <f t="shared" si="7"/>
        <v>0</v>
      </c>
      <c r="AD36" s="223">
        <f t="shared" si="7"/>
        <v>0</v>
      </c>
      <c r="AE36" s="223">
        <f t="shared" si="7"/>
        <v>0</v>
      </c>
      <c r="AF36" s="223">
        <f t="shared" si="7"/>
        <v>2725192.665</v>
      </c>
      <c r="AG36" s="223">
        <f t="shared" si="7"/>
        <v>0</v>
      </c>
      <c r="AH36" s="223">
        <f t="shared" si="7"/>
        <v>0</v>
      </c>
      <c r="AI36" s="223">
        <f t="shared" si="7"/>
        <v>0</v>
      </c>
      <c r="AJ36" s="220">
        <f t="shared" si="7"/>
        <v>45070381.784999996</v>
      </c>
      <c r="AK36" s="215"/>
      <c r="AL36" s="220">
        <f>SUM(AL38:AL48)</f>
        <v>0</v>
      </c>
      <c r="AM36" s="215"/>
      <c r="AN36" s="220">
        <f>SUM(AN38:AN48)</f>
        <v>174577873.07999998</v>
      </c>
      <c r="AX36" s="20"/>
      <c r="AY36" s="20"/>
    </row>
    <row r="37" spans="1:51" s="21" customFormat="1" x14ac:dyDescent="0.25">
      <c r="A37" s="3"/>
      <c r="B37" s="3"/>
      <c r="C37" s="3"/>
      <c r="D37" s="3"/>
      <c r="E37" s="10"/>
      <c r="F37" s="3"/>
      <c r="G37" s="5" t="s">
        <v>965</v>
      </c>
      <c r="H37"/>
      <c r="I37" s="24" t="s">
        <v>437</v>
      </c>
      <c r="J37" s="25" t="s">
        <v>438</v>
      </c>
      <c r="K37" s="217"/>
      <c r="L37" s="216"/>
      <c r="M37" s="216"/>
      <c r="N37" s="216"/>
      <c r="O37" s="212"/>
      <c r="P37" s="42"/>
      <c r="Q37" s="217"/>
      <c r="R37" s="216"/>
      <c r="S37" s="216"/>
      <c r="T37" s="216"/>
      <c r="U37" s="230"/>
      <c r="V37" s="247"/>
      <c r="W37" s="243"/>
      <c r="X37" s="230"/>
      <c r="Y37" s="245"/>
      <c r="Z37" s="245"/>
      <c r="AA37" s="245"/>
      <c r="AB37" s="216"/>
      <c r="AC37" s="232"/>
      <c r="AD37" s="215"/>
      <c r="AE37" s="215"/>
      <c r="AF37" s="215"/>
      <c r="AG37" s="215"/>
      <c r="AH37" s="215"/>
      <c r="AI37" s="215"/>
      <c r="AJ37" s="212"/>
      <c r="AK37" s="215"/>
      <c r="AL37" s="212"/>
      <c r="AM37" s="215"/>
      <c r="AN37" s="212"/>
      <c r="AX37" s="20"/>
      <c r="AY37" s="20"/>
    </row>
    <row r="38" spans="1:51" s="21" customFormat="1" x14ac:dyDescent="0.25">
      <c r="A38" s="3"/>
      <c r="B38" s="3"/>
      <c r="C38" s="3"/>
      <c r="D38" s="3"/>
      <c r="E38" s="10"/>
      <c r="F38" s="3"/>
      <c r="G38" s="10" t="s">
        <v>965</v>
      </c>
      <c r="H38"/>
      <c r="I38" s="22" t="s">
        <v>439</v>
      </c>
      <c r="J38" s="23" t="s">
        <v>440</v>
      </c>
      <c r="K38" s="238">
        <f>+'0BJ PROGR. I-II Y III'!J36</f>
        <v>59553358.509999998</v>
      </c>
      <c r="L38" s="34">
        <f>+'0BJ PROGR. I-II Y III'!K36</f>
        <v>1879682.2324999999</v>
      </c>
      <c r="M38" s="34">
        <f>+'0BJ PROGR. I-II Y III'!L36</f>
        <v>0</v>
      </c>
      <c r="N38" s="34">
        <f>+'0BJ PROGR. I-II Y III'!M36</f>
        <v>0</v>
      </c>
      <c r="O38" s="214">
        <f>SUM(K38:N38)</f>
        <v>61433040.7425</v>
      </c>
      <c r="P38" s="42"/>
      <c r="Q38" s="238">
        <f>+'0BJ PROGR. I-II Y III'!P36</f>
        <v>2257809.2825000002</v>
      </c>
      <c r="R38" s="34">
        <f>+'0BJ PROGR. I-II Y III'!Q36</f>
        <v>13153862.692499999</v>
      </c>
      <c r="S38" s="34">
        <f>+'0BJ PROGR. I-II Y III'!R36</f>
        <v>0</v>
      </c>
      <c r="T38" s="34">
        <f>+'0BJ PROGR. I-II Y III'!S36</f>
        <v>0</v>
      </c>
      <c r="U38" s="411">
        <f>+'0BJ PROGR. I-II Y III'!T36</f>
        <v>0</v>
      </c>
      <c r="V38" s="250">
        <f>+'0BJ PROGR. I-II Y III'!U36</f>
        <v>2704369.0350000001</v>
      </c>
      <c r="W38" s="246">
        <f>+'0BJ PROGR. I-II Y III'!V36</f>
        <v>0</v>
      </c>
      <c r="X38" s="233">
        <f>SUM(V38:W38)</f>
        <v>2704369.0350000001</v>
      </c>
      <c r="Y38" s="245">
        <f>+'0BJ PROGR. I-II Y III'!X36</f>
        <v>1970779.47</v>
      </c>
      <c r="Z38" s="245">
        <f>+'0BJ PROGR. I-II Y III'!Y36</f>
        <v>0</v>
      </c>
      <c r="AA38" s="245">
        <f>+'0BJ PROGR. I-II Y III'!Z36</f>
        <v>0</v>
      </c>
      <c r="AB38" s="215">
        <f>SUM(Y38:AA38)</f>
        <v>1970779.47</v>
      </c>
      <c r="AC38" s="232">
        <f>+'0BJ PROGR. I-II Y III'!AB36</f>
        <v>0</v>
      </c>
      <c r="AD38" s="215">
        <f>+'0BJ PROGR. I-II Y III'!AC36</f>
        <v>0</v>
      </c>
      <c r="AE38" s="215">
        <f>+'0BJ PROGR. I-II Y III'!AD36</f>
        <v>0</v>
      </c>
      <c r="AF38" s="215">
        <f>+'0BJ PROGR. I-II Y III'!AE36</f>
        <v>1292719.5974999999</v>
      </c>
      <c r="AG38" s="215">
        <f>+'0BJ PROGR. I-II Y III'!AF36</f>
        <v>0</v>
      </c>
      <c r="AH38" s="215">
        <f>+'0BJ PROGR. I-II Y III'!AG36</f>
        <v>0</v>
      </c>
      <c r="AI38" s="215">
        <f>+'0BJ PROGR. I-II Y III'!AH36</f>
        <v>0</v>
      </c>
      <c r="AJ38" s="214">
        <f>+Q38+R38+S38+T38+U38++X38+AB38+AC38+AD38+AE38+AF38+AG38+AH38+AI38</f>
        <v>21379540.077499997</v>
      </c>
      <c r="AK38" s="215"/>
      <c r="AL38" s="214">
        <v>0</v>
      </c>
      <c r="AM38" s="215"/>
      <c r="AN38" s="214">
        <f>+O38+AJ38+AL38</f>
        <v>82812580.819999993</v>
      </c>
      <c r="AX38" s="20"/>
      <c r="AY38" s="20"/>
    </row>
    <row r="39" spans="1:51" s="21" customFormat="1" x14ac:dyDescent="0.25">
      <c r="A39" s="3"/>
      <c r="B39" s="3"/>
      <c r="C39" s="3"/>
      <c r="D39" s="3"/>
      <c r="E39" s="10"/>
      <c r="F39" s="3"/>
      <c r="G39" s="10" t="s">
        <v>965</v>
      </c>
      <c r="H39"/>
      <c r="I39" s="22" t="s">
        <v>441</v>
      </c>
      <c r="J39" s="23" t="s">
        <v>442</v>
      </c>
      <c r="K39" s="238">
        <f>+'0BJ PROGR. I-II Y III'!J37</f>
        <v>0</v>
      </c>
      <c r="L39" s="34">
        <f>+'0BJ PROGR. I-II Y III'!K37</f>
        <v>0</v>
      </c>
      <c r="M39" s="34">
        <f>+'0BJ PROGR. I-II Y III'!L37</f>
        <v>0</v>
      </c>
      <c r="N39" s="34">
        <f>+'0BJ PROGR. I-II Y III'!M37</f>
        <v>0</v>
      </c>
      <c r="O39" s="214">
        <f>SUM(K39:N39)</f>
        <v>0</v>
      </c>
      <c r="P39" s="42"/>
      <c r="Q39" s="238">
        <f>+'0BJ PROGR. I-II Y III'!P37</f>
        <v>0</v>
      </c>
      <c r="R39" s="34">
        <f>+'0BJ PROGR. I-II Y III'!Q37</f>
        <v>0</v>
      </c>
      <c r="S39" s="34">
        <f>+'0BJ PROGR. I-II Y III'!R37</f>
        <v>0</v>
      </c>
      <c r="T39" s="34">
        <f>+'0BJ PROGR. I-II Y III'!S37</f>
        <v>0</v>
      </c>
      <c r="U39" s="411">
        <f>+'0BJ PROGR. I-II Y III'!T37</f>
        <v>0</v>
      </c>
      <c r="V39" s="250">
        <f>+'0BJ PROGR. I-II Y III'!U37</f>
        <v>0</v>
      </c>
      <c r="W39" s="246">
        <f>+'0BJ PROGR. I-II Y III'!V37</f>
        <v>0</v>
      </c>
      <c r="X39" s="233">
        <f>SUM(V39:W39)</f>
        <v>0</v>
      </c>
      <c r="Y39" s="245">
        <f>+'0BJ PROGR. I-II Y III'!X37</f>
        <v>0</v>
      </c>
      <c r="Z39" s="245">
        <f>+'0BJ PROGR. I-II Y III'!Y37</f>
        <v>0</v>
      </c>
      <c r="AA39" s="245">
        <f>+'0BJ PROGR. I-II Y III'!Z37</f>
        <v>0</v>
      </c>
      <c r="AB39" s="215">
        <f>SUM(Y39:AA39)</f>
        <v>0</v>
      </c>
      <c r="AC39" s="232">
        <f>+'0BJ PROGR. I-II Y III'!AB37</f>
        <v>0</v>
      </c>
      <c r="AD39" s="215">
        <f>+'0BJ PROGR. I-II Y III'!AC37</f>
        <v>0</v>
      </c>
      <c r="AE39" s="215">
        <f>+'0BJ PROGR. I-II Y III'!AD37</f>
        <v>0</v>
      </c>
      <c r="AF39" s="215">
        <f>+'0BJ PROGR. I-II Y III'!AE37</f>
        <v>0</v>
      </c>
      <c r="AG39" s="215">
        <f>+'0BJ PROGR. I-II Y III'!AF37</f>
        <v>0</v>
      </c>
      <c r="AH39" s="215">
        <f>+'0BJ PROGR. I-II Y III'!AG37</f>
        <v>0</v>
      </c>
      <c r="AI39" s="215">
        <f>+'0BJ PROGR. I-II Y III'!AH37</f>
        <v>0</v>
      </c>
      <c r="AJ39" s="214">
        <f>+Q39+R39+S39+T39+U39++X39+AB39+AC39+AD39+AE39+AF39+AG39+AH39+AI39</f>
        <v>0</v>
      </c>
      <c r="AK39" s="215"/>
      <c r="AL39" s="214">
        <v>0</v>
      </c>
      <c r="AM39" s="215"/>
      <c r="AN39" s="214">
        <f>+O39+AJ39+AL39</f>
        <v>0</v>
      </c>
      <c r="AX39" s="20"/>
      <c r="AY39" s="20"/>
    </row>
    <row r="40" spans="1:51" s="21" customFormat="1" x14ac:dyDescent="0.25">
      <c r="A40" s="3"/>
      <c r="B40" s="3"/>
      <c r="C40" s="3"/>
      <c r="D40" s="3"/>
      <c r="E40" s="10"/>
      <c r="F40" s="3"/>
      <c r="G40" s="10" t="s">
        <v>965</v>
      </c>
      <c r="H40"/>
      <c r="I40" s="22" t="s">
        <v>443</v>
      </c>
      <c r="J40" s="23" t="s">
        <v>444</v>
      </c>
      <c r="K40" s="238">
        <f>+'0BJ PROGR. I-II Y III'!J38</f>
        <v>0</v>
      </c>
      <c r="L40" s="34">
        <f>+'0BJ PROGR. I-II Y III'!K38</f>
        <v>0</v>
      </c>
      <c r="M40" s="34">
        <f>+'0BJ PROGR. I-II Y III'!L38</f>
        <v>0</v>
      </c>
      <c r="N40" s="34">
        <f>+'0BJ PROGR. I-II Y III'!M38</f>
        <v>0</v>
      </c>
      <c r="O40" s="214">
        <f>SUM(K40:N40)</f>
        <v>0</v>
      </c>
      <c r="P40" s="42"/>
      <c r="Q40" s="238">
        <f>+'0BJ PROGR. I-II Y III'!P38</f>
        <v>0</v>
      </c>
      <c r="R40" s="34">
        <f>+'0BJ PROGR. I-II Y III'!Q38</f>
        <v>0</v>
      </c>
      <c r="S40" s="34">
        <f>+'0BJ PROGR. I-II Y III'!R38</f>
        <v>0</v>
      </c>
      <c r="T40" s="34">
        <f>+'0BJ PROGR. I-II Y III'!S38</f>
        <v>0</v>
      </c>
      <c r="U40" s="411">
        <f>+'0BJ PROGR. I-II Y III'!T38</f>
        <v>0</v>
      </c>
      <c r="V40" s="250">
        <f>+'0BJ PROGR. I-II Y III'!U38</f>
        <v>0</v>
      </c>
      <c r="W40" s="246">
        <f>+'0BJ PROGR. I-II Y III'!V38</f>
        <v>0</v>
      </c>
      <c r="X40" s="233">
        <f>SUM(V40:W40)</f>
        <v>0</v>
      </c>
      <c r="Y40" s="245">
        <f>+'0BJ PROGR. I-II Y III'!X38</f>
        <v>0</v>
      </c>
      <c r="Z40" s="245">
        <f>+'0BJ PROGR. I-II Y III'!Y38</f>
        <v>0</v>
      </c>
      <c r="AA40" s="245">
        <f>+'0BJ PROGR. I-II Y III'!Z38</f>
        <v>0</v>
      </c>
      <c r="AB40" s="215">
        <f>SUM(Y40:AA40)</f>
        <v>0</v>
      </c>
      <c r="AC40" s="232">
        <f>+'0BJ PROGR. I-II Y III'!AB38</f>
        <v>0</v>
      </c>
      <c r="AD40" s="215">
        <f>+'0BJ PROGR. I-II Y III'!AC38</f>
        <v>0</v>
      </c>
      <c r="AE40" s="215">
        <f>+'0BJ PROGR. I-II Y III'!AD38</f>
        <v>0</v>
      </c>
      <c r="AF40" s="215">
        <f>+'0BJ PROGR. I-II Y III'!AE38</f>
        <v>0</v>
      </c>
      <c r="AG40" s="215">
        <f>+'0BJ PROGR. I-II Y III'!AF38</f>
        <v>0</v>
      </c>
      <c r="AH40" s="215">
        <f>+'0BJ PROGR. I-II Y III'!AG38</f>
        <v>0</v>
      </c>
      <c r="AI40" s="215">
        <f>+'0BJ PROGR. I-II Y III'!AH38</f>
        <v>0</v>
      </c>
      <c r="AJ40" s="214">
        <f>+Q40+R40+S40+T40+U40++X40+AB40+AC40+AD40+AE40+AF40+AG40+AH40+AI40</f>
        <v>0</v>
      </c>
      <c r="AK40" s="215"/>
      <c r="AL40" s="214">
        <v>0</v>
      </c>
      <c r="AM40" s="215"/>
      <c r="AN40" s="214">
        <f>+O40+AJ40+AL40</f>
        <v>0</v>
      </c>
      <c r="AX40" s="20"/>
      <c r="AY40" s="20"/>
    </row>
    <row r="41" spans="1:51" s="21" customFormat="1" x14ac:dyDescent="0.25">
      <c r="A41" s="3"/>
      <c r="B41" s="3"/>
      <c r="C41" s="3"/>
      <c r="D41" s="3"/>
      <c r="E41" s="10"/>
      <c r="F41" s="3"/>
      <c r="G41" s="10" t="s">
        <v>965</v>
      </c>
      <c r="H41"/>
      <c r="I41" s="22" t="s">
        <v>445</v>
      </c>
      <c r="J41" s="23" t="s">
        <v>446</v>
      </c>
      <c r="K41" s="238">
        <f>+'0BJ PROGR. I-II Y III'!J39</f>
        <v>0</v>
      </c>
      <c r="L41" s="34">
        <f>+'0BJ PROGR. I-II Y III'!K39</f>
        <v>0</v>
      </c>
      <c r="M41" s="34">
        <f>+'0BJ PROGR. I-II Y III'!L39</f>
        <v>0</v>
      </c>
      <c r="N41" s="34">
        <f>+'0BJ PROGR. I-II Y III'!M39</f>
        <v>0</v>
      </c>
      <c r="O41" s="214">
        <f>SUM(K41:N41)</f>
        <v>0</v>
      </c>
      <c r="P41" s="42"/>
      <c r="Q41" s="238">
        <f>+'0BJ PROGR. I-II Y III'!P39</f>
        <v>0</v>
      </c>
      <c r="R41" s="34">
        <f>+'0BJ PROGR. I-II Y III'!Q39</f>
        <v>0</v>
      </c>
      <c r="S41" s="34">
        <f>+'0BJ PROGR. I-II Y III'!R39</f>
        <v>0</v>
      </c>
      <c r="T41" s="34">
        <f>+'0BJ PROGR. I-II Y III'!S39</f>
        <v>0</v>
      </c>
      <c r="U41" s="411">
        <f>+'0BJ PROGR. I-II Y III'!T39</f>
        <v>0</v>
      </c>
      <c r="V41" s="250">
        <f>+'0BJ PROGR. I-II Y III'!U39</f>
        <v>0</v>
      </c>
      <c r="W41" s="246">
        <f>+'0BJ PROGR. I-II Y III'!V39</f>
        <v>0</v>
      </c>
      <c r="X41" s="233">
        <f>SUM(V41:W41)</f>
        <v>0</v>
      </c>
      <c r="Y41" s="245">
        <f>+'0BJ PROGR. I-II Y III'!X39</f>
        <v>0</v>
      </c>
      <c r="Z41" s="245">
        <f>+'0BJ PROGR. I-II Y III'!Y39</f>
        <v>0</v>
      </c>
      <c r="AA41" s="245">
        <f>+'0BJ PROGR. I-II Y III'!Z39</f>
        <v>0</v>
      </c>
      <c r="AB41" s="215">
        <f>SUM(Y41:AA41)</f>
        <v>0</v>
      </c>
      <c r="AC41" s="232">
        <f>+'0BJ PROGR. I-II Y III'!AB39</f>
        <v>0</v>
      </c>
      <c r="AD41" s="215">
        <f>+'0BJ PROGR. I-II Y III'!AC39</f>
        <v>0</v>
      </c>
      <c r="AE41" s="215">
        <f>+'0BJ PROGR. I-II Y III'!AD39</f>
        <v>0</v>
      </c>
      <c r="AF41" s="215">
        <f>+'0BJ PROGR. I-II Y III'!AE39</f>
        <v>0</v>
      </c>
      <c r="AG41" s="215">
        <f>+'0BJ PROGR. I-II Y III'!AF39</f>
        <v>0</v>
      </c>
      <c r="AH41" s="215">
        <f>+'0BJ PROGR. I-II Y III'!AG39</f>
        <v>0</v>
      </c>
      <c r="AI41" s="215">
        <f>+'0BJ PROGR. I-II Y III'!AH39</f>
        <v>0</v>
      </c>
      <c r="AJ41" s="214">
        <f>+Q41+R41+S41+T41+U41++X41+AB41+AC41+AD41+AE41+AF41+AG41+AH41+AI41</f>
        <v>0</v>
      </c>
      <c r="AK41" s="215"/>
      <c r="AL41" s="214">
        <v>0</v>
      </c>
      <c r="AM41" s="215"/>
      <c r="AN41" s="214">
        <f>+O41+AJ41+AL41</f>
        <v>0</v>
      </c>
      <c r="AX41" s="20"/>
      <c r="AY41" s="20"/>
    </row>
    <row r="42" spans="1:51" s="21" customFormat="1" x14ac:dyDescent="0.25">
      <c r="A42" s="3"/>
      <c r="B42" s="3"/>
      <c r="C42" s="3"/>
      <c r="D42" s="3"/>
      <c r="E42" s="10"/>
      <c r="F42" s="3"/>
      <c r="G42" s="10" t="s">
        <v>965</v>
      </c>
      <c r="H42"/>
      <c r="I42" s="22" t="s">
        <v>447</v>
      </c>
      <c r="J42" s="23" t="s">
        <v>448</v>
      </c>
      <c r="K42" s="238">
        <f>+'0BJ PROGR. I-II Y III'!J40</f>
        <v>3219100.46</v>
      </c>
      <c r="L42" s="34">
        <f>+'0BJ PROGR. I-II Y III'!K40</f>
        <v>101604.44500000001</v>
      </c>
      <c r="M42" s="34">
        <f>+'0BJ PROGR. I-II Y III'!L40</f>
        <v>0</v>
      </c>
      <c r="N42" s="34">
        <f>+'0BJ PROGR. I-II Y III'!M40</f>
        <v>0</v>
      </c>
      <c r="O42" s="214">
        <f>SUM(K42:N42)</f>
        <v>3320704.9049999998</v>
      </c>
      <c r="P42" s="42"/>
      <c r="Q42" s="238">
        <f>+'0BJ PROGR. I-II Y III'!P40</f>
        <v>122043.745</v>
      </c>
      <c r="R42" s="34">
        <f>+'0BJ PROGR. I-II Y III'!Q40</f>
        <v>711019.60499999998</v>
      </c>
      <c r="S42" s="34">
        <f>+'0BJ PROGR. I-II Y III'!R40</f>
        <v>0</v>
      </c>
      <c r="T42" s="34">
        <f>+'0BJ PROGR. I-II Y III'!S40</f>
        <v>0</v>
      </c>
      <c r="U42" s="411">
        <f>+'0BJ PROGR. I-II Y III'!T40</f>
        <v>0</v>
      </c>
      <c r="V42" s="250">
        <f>+'0BJ PROGR. I-II Y III'!U40</f>
        <v>146182.11000000002</v>
      </c>
      <c r="W42" s="246">
        <f>+'0BJ PROGR. I-II Y III'!V40</f>
        <v>0</v>
      </c>
      <c r="X42" s="233">
        <f>SUM(V42:W42)</f>
        <v>146182.11000000002</v>
      </c>
      <c r="Y42" s="245">
        <f>+'0BJ PROGR. I-II Y III'!X40</f>
        <v>106528.62</v>
      </c>
      <c r="Z42" s="245">
        <f>+'0BJ PROGR. I-II Y III'!Y40</f>
        <v>0</v>
      </c>
      <c r="AA42" s="245">
        <f>+'0BJ PROGR. I-II Y III'!Z40</f>
        <v>0</v>
      </c>
      <c r="AB42" s="215">
        <f>SUM(Y42:AA42)</f>
        <v>106528.62</v>
      </c>
      <c r="AC42" s="232">
        <f>+'0BJ PROGR. I-II Y III'!AB40</f>
        <v>0</v>
      </c>
      <c r="AD42" s="215">
        <f>+'0BJ PROGR. I-II Y III'!AC40</f>
        <v>0</v>
      </c>
      <c r="AE42" s="215">
        <f>+'0BJ PROGR. I-II Y III'!AD40</f>
        <v>0</v>
      </c>
      <c r="AF42" s="215">
        <f>+'0BJ PROGR. I-II Y III'!AE40</f>
        <v>69876.735000000001</v>
      </c>
      <c r="AG42" s="215">
        <f>+'0BJ PROGR. I-II Y III'!AF40</f>
        <v>0</v>
      </c>
      <c r="AH42" s="215">
        <f>+'0BJ PROGR. I-II Y III'!AG40</f>
        <v>0</v>
      </c>
      <c r="AI42" s="215">
        <f>+'0BJ PROGR. I-II Y III'!AH40</f>
        <v>0</v>
      </c>
      <c r="AJ42" s="214">
        <f>+Q42+R42+S42+T42+U42++X42+AB42+AC42+AD42+AE42+AF42+AG42+AH42+AI42</f>
        <v>1155650.8150000002</v>
      </c>
      <c r="AK42" s="215"/>
      <c r="AL42" s="214">
        <v>0</v>
      </c>
      <c r="AM42" s="215"/>
      <c r="AN42" s="214">
        <f>+O42+AJ42+AL42</f>
        <v>4476355.72</v>
      </c>
      <c r="AX42" s="20"/>
      <c r="AY42" s="20"/>
    </row>
    <row r="43" spans="1:51" s="21" customFormat="1" x14ac:dyDescent="0.25">
      <c r="A43" s="3"/>
      <c r="B43" s="3"/>
      <c r="C43" s="3"/>
      <c r="D43" s="3"/>
      <c r="E43" s="10"/>
      <c r="F43" s="3"/>
      <c r="G43" s="5" t="s">
        <v>965</v>
      </c>
      <c r="H43"/>
      <c r="I43" s="24" t="s">
        <v>449</v>
      </c>
      <c r="J43" s="25" t="s">
        <v>450</v>
      </c>
      <c r="K43" s="217"/>
      <c r="L43" s="216"/>
      <c r="M43" s="216"/>
      <c r="N43" s="216"/>
      <c r="O43" s="212"/>
      <c r="P43" s="42"/>
      <c r="Q43" s="217"/>
      <c r="R43" s="216"/>
      <c r="S43" s="216"/>
      <c r="T43" s="216"/>
      <c r="U43" s="230"/>
      <c r="V43" s="247"/>
      <c r="W43" s="243"/>
      <c r="X43" s="230"/>
      <c r="Y43" s="245"/>
      <c r="Z43" s="245"/>
      <c r="AA43" s="245"/>
      <c r="AB43" s="216"/>
      <c r="AC43" s="232"/>
      <c r="AD43" s="215"/>
      <c r="AE43" s="215"/>
      <c r="AF43" s="215"/>
      <c r="AG43" s="215"/>
      <c r="AH43" s="215"/>
      <c r="AI43" s="215"/>
      <c r="AJ43" s="212"/>
      <c r="AK43" s="215"/>
      <c r="AL43" s="212"/>
      <c r="AM43" s="215"/>
      <c r="AN43" s="212"/>
      <c r="AX43" s="20"/>
      <c r="AY43" s="20"/>
    </row>
    <row r="44" spans="1:51" s="21" customFormat="1" x14ac:dyDescent="0.25">
      <c r="A44" s="3"/>
      <c r="B44" s="3"/>
      <c r="C44" s="3"/>
      <c r="D44" s="3"/>
      <c r="E44" s="10"/>
      <c r="F44" s="3"/>
      <c r="G44" s="10" t="s">
        <v>965</v>
      </c>
      <c r="H44"/>
      <c r="I44" s="22" t="s">
        <v>451</v>
      </c>
      <c r="J44" s="23" t="s">
        <v>452</v>
      </c>
      <c r="K44" s="238">
        <f>+'0BJ PROGR. I-II Y III'!J42</f>
        <v>33800554.829999998</v>
      </c>
      <c r="L44" s="34">
        <f>+'0BJ PROGR. I-II Y III'!K42</f>
        <v>1066846.6724999999</v>
      </c>
      <c r="M44" s="34">
        <f>+'0BJ PROGR. I-II Y III'!L42</f>
        <v>0</v>
      </c>
      <c r="N44" s="34">
        <f>+'0BJ PROGR. I-II Y III'!M42</f>
        <v>0</v>
      </c>
      <c r="O44" s="214">
        <f>SUM(K44:N44)</f>
        <v>34867401.502499998</v>
      </c>
      <c r="P44" s="42"/>
      <c r="Q44" s="238">
        <f>+'0BJ PROGR. I-II Y III'!P42</f>
        <v>1281459.3225</v>
      </c>
      <c r="R44" s="34">
        <f>+'0BJ PROGR. I-II Y III'!Q42</f>
        <v>7465705.8525</v>
      </c>
      <c r="S44" s="34">
        <f>+'0BJ PROGR. I-II Y III'!R42</f>
        <v>0</v>
      </c>
      <c r="T44" s="34">
        <f>+'0BJ PROGR. I-II Y III'!S42</f>
        <v>0</v>
      </c>
      <c r="U44" s="411">
        <f>+'0BJ PROGR. I-II Y III'!T42</f>
        <v>0</v>
      </c>
      <c r="V44" s="250">
        <f>+'0BJ PROGR. I-II Y III'!U42</f>
        <v>1534912.155</v>
      </c>
      <c r="W44" s="246">
        <f>+'0BJ PROGR. I-II Y III'!V42</f>
        <v>0</v>
      </c>
      <c r="X44" s="233">
        <f>SUM(V44:W44)</f>
        <v>1534912.155</v>
      </c>
      <c r="Y44" s="245">
        <f>+'0BJ PROGR. I-II Y III'!X42</f>
        <v>1118550.51</v>
      </c>
      <c r="Z44" s="245">
        <f>+'0BJ PROGR. I-II Y III'!Y42</f>
        <v>0</v>
      </c>
      <c r="AA44" s="245">
        <f>+'0BJ PROGR. I-II Y III'!Z42</f>
        <v>0</v>
      </c>
      <c r="AB44" s="215">
        <f>SUM(Y44:AA44)</f>
        <v>1118550.51</v>
      </c>
      <c r="AC44" s="232">
        <f>+'0BJ PROGR. I-II Y III'!AB42</f>
        <v>0</v>
      </c>
      <c r="AD44" s="215">
        <f>+'0BJ PROGR. I-II Y III'!AC42</f>
        <v>0</v>
      </c>
      <c r="AE44" s="215">
        <f>+'0BJ PROGR. I-II Y III'!AD42</f>
        <v>0</v>
      </c>
      <c r="AF44" s="215">
        <f>+'0BJ PROGR. I-II Y III'!AE42</f>
        <v>733705.71750000003</v>
      </c>
      <c r="AG44" s="215">
        <f>+'0BJ PROGR. I-II Y III'!AF42</f>
        <v>0</v>
      </c>
      <c r="AH44" s="215">
        <f>+'0BJ PROGR. I-II Y III'!AG42</f>
        <v>0</v>
      </c>
      <c r="AI44" s="215">
        <f>+'0BJ PROGR. I-II Y III'!AH42</f>
        <v>0</v>
      </c>
      <c r="AJ44" s="214">
        <f>+Q44+R44+S44+T44+U44++X44+AB44+AC44+AD44+AE44+AF44+AG44+AH44+AI44</f>
        <v>12134333.557499999</v>
      </c>
      <c r="AK44" s="215"/>
      <c r="AL44" s="214">
        <v>0</v>
      </c>
      <c r="AM44" s="215"/>
      <c r="AN44" s="214">
        <f>+O44+AJ44+AL44</f>
        <v>47001735.059999995</v>
      </c>
      <c r="AX44" s="20"/>
      <c r="AY44" s="20"/>
    </row>
    <row r="45" spans="1:51" s="21" customFormat="1" x14ac:dyDescent="0.25">
      <c r="A45" s="3"/>
      <c r="B45" s="3"/>
      <c r="C45" s="3"/>
      <c r="D45" s="3"/>
      <c r="E45" s="10"/>
      <c r="F45" s="3"/>
      <c r="G45" s="10" t="s">
        <v>965</v>
      </c>
      <c r="H45"/>
      <c r="I45" s="22" t="s">
        <v>453</v>
      </c>
      <c r="J45" s="23" t="s">
        <v>454</v>
      </c>
      <c r="K45" s="238">
        <f>+'0BJ PROGR. I-II Y III'!J43</f>
        <v>19314602.759999998</v>
      </c>
      <c r="L45" s="34">
        <f>+'0BJ PROGR. I-II Y III'!K43</f>
        <v>609626.66999999993</v>
      </c>
      <c r="M45" s="34">
        <f>+'0BJ PROGR. I-II Y III'!L43</f>
        <v>0</v>
      </c>
      <c r="N45" s="34">
        <f>+'0BJ PROGR. I-II Y III'!M43</f>
        <v>0</v>
      </c>
      <c r="O45" s="214">
        <f>SUM(K45:N45)</f>
        <v>19924229.43</v>
      </c>
      <c r="P45" s="42"/>
      <c r="Q45" s="238">
        <f>+'0BJ PROGR. I-II Y III'!P43</f>
        <v>732262.47</v>
      </c>
      <c r="R45" s="34">
        <f>+'0BJ PROGR. I-II Y III'!Q43</f>
        <v>4266117.63</v>
      </c>
      <c r="S45" s="34">
        <f>+'0BJ PROGR. I-II Y III'!R43</f>
        <v>0</v>
      </c>
      <c r="T45" s="34">
        <f>+'0BJ PROGR. I-II Y III'!S43</f>
        <v>0</v>
      </c>
      <c r="U45" s="411">
        <f>+'0BJ PROGR. I-II Y III'!T43</f>
        <v>0</v>
      </c>
      <c r="V45" s="250">
        <f>+'0BJ PROGR. I-II Y III'!U43</f>
        <v>877092.65999999992</v>
      </c>
      <c r="W45" s="246">
        <f>+'0BJ PROGR. I-II Y III'!V43</f>
        <v>0</v>
      </c>
      <c r="X45" s="233">
        <f>SUM(V45:W45)</f>
        <v>877092.65999999992</v>
      </c>
      <c r="Y45" s="245">
        <f>+'0BJ PROGR. I-II Y III'!X43</f>
        <v>639171.72</v>
      </c>
      <c r="Z45" s="245">
        <f>+'0BJ PROGR. I-II Y III'!Y43</f>
        <v>0</v>
      </c>
      <c r="AA45" s="245">
        <f>+'0BJ PROGR. I-II Y III'!Z43</f>
        <v>0</v>
      </c>
      <c r="AB45" s="215">
        <f>SUM(Y45:AA45)</f>
        <v>639171.72</v>
      </c>
      <c r="AC45" s="232">
        <f>+'0BJ PROGR. I-II Y III'!AB43</f>
        <v>0</v>
      </c>
      <c r="AD45" s="215">
        <f>+'0BJ PROGR. I-II Y III'!AC43</f>
        <v>0</v>
      </c>
      <c r="AE45" s="215">
        <f>+'0BJ PROGR. I-II Y III'!AD43</f>
        <v>0</v>
      </c>
      <c r="AF45" s="215">
        <f>+'0BJ PROGR. I-II Y III'!AE43</f>
        <v>419260.41</v>
      </c>
      <c r="AG45" s="215">
        <f>+'0BJ PROGR. I-II Y III'!AF43</f>
        <v>0</v>
      </c>
      <c r="AH45" s="215">
        <f>+'0BJ PROGR. I-II Y III'!AG43</f>
        <v>0</v>
      </c>
      <c r="AI45" s="215">
        <f>+'0BJ PROGR. I-II Y III'!AH43</f>
        <v>0</v>
      </c>
      <c r="AJ45" s="214">
        <f>+Q45+R45+S45+T45+U45++X45+AB45+AC45+AD45+AE45+AF45+AG45+AH45+AI45</f>
        <v>6933904.8899999997</v>
      </c>
      <c r="AK45" s="215"/>
      <c r="AL45" s="214">
        <v>0</v>
      </c>
      <c r="AM45" s="215"/>
      <c r="AN45" s="214">
        <f>+O45+AJ45+AL45</f>
        <v>26858134.32</v>
      </c>
      <c r="AX45" s="20"/>
      <c r="AY45" s="20"/>
    </row>
    <row r="46" spans="1:51" s="21" customFormat="1" x14ac:dyDescent="0.25">
      <c r="A46" s="3"/>
      <c r="B46" s="3"/>
      <c r="C46" s="3"/>
      <c r="D46" s="3"/>
      <c r="E46" s="10"/>
      <c r="F46" s="3"/>
      <c r="G46" s="10" t="s">
        <v>965</v>
      </c>
      <c r="H46"/>
      <c r="I46" s="22" t="s">
        <v>455</v>
      </c>
      <c r="J46" s="23" t="s">
        <v>456</v>
      </c>
      <c r="K46" s="238">
        <f>+'0BJ PROGR. I-II Y III'!J44</f>
        <v>9657301.379999999</v>
      </c>
      <c r="L46" s="34">
        <f>+'0BJ PROGR. I-II Y III'!K44</f>
        <v>304813.33499999996</v>
      </c>
      <c r="M46" s="34">
        <f>+'0BJ PROGR. I-II Y III'!L44</f>
        <v>0</v>
      </c>
      <c r="N46" s="34">
        <f>+'0BJ PROGR. I-II Y III'!M44</f>
        <v>0</v>
      </c>
      <c r="O46" s="214">
        <f>SUM(K46:N46)</f>
        <v>9962114.7149999999</v>
      </c>
      <c r="P46" s="42"/>
      <c r="Q46" s="238">
        <f>+'0BJ PROGR. I-II Y III'!P44</f>
        <v>366131.23499999999</v>
      </c>
      <c r="R46" s="34">
        <f>+'0BJ PROGR. I-II Y III'!Q44</f>
        <v>2133058.8149999999</v>
      </c>
      <c r="S46" s="34">
        <f>+'0BJ PROGR. I-II Y III'!R44</f>
        <v>0</v>
      </c>
      <c r="T46" s="34">
        <f>+'0BJ PROGR. I-II Y III'!S44</f>
        <v>0</v>
      </c>
      <c r="U46" s="411">
        <f>+'0BJ PROGR. I-II Y III'!T44</f>
        <v>0</v>
      </c>
      <c r="V46" s="250">
        <f>+'0BJ PROGR. I-II Y III'!U44</f>
        <v>438546.32999999996</v>
      </c>
      <c r="W46" s="246">
        <f>+'0BJ PROGR. I-II Y III'!V44</f>
        <v>0</v>
      </c>
      <c r="X46" s="233">
        <f>SUM(V46:W46)</f>
        <v>438546.32999999996</v>
      </c>
      <c r="Y46" s="245">
        <f>+'0BJ PROGR. I-II Y III'!X44</f>
        <v>319585.86</v>
      </c>
      <c r="Z46" s="245">
        <f>+'0BJ PROGR. I-II Y III'!Y44</f>
        <v>0</v>
      </c>
      <c r="AA46" s="245">
        <f>+'0BJ PROGR. I-II Y III'!Z44</f>
        <v>0</v>
      </c>
      <c r="AB46" s="215">
        <f>SUM(Y46:AA46)</f>
        <v>319585.86</v>
      </c>
      <c r="AC46" s="232">
        <f>+'0BJ PROGR. I-II Y III'!AB44</f>
        <v>0</v>
      </c>
      <c r="AD46" s="215">
        <f>+'0BJ PROGR. I-II Y III'!AC44</f>
        <v>0</v>
      </c>
      <c r="AE46" s="215">
        <f>+'0BJ PROGR. I-II Y III'!AD44</f>
        <v>0</v>
      </c>
      <c r="AF46" s="215">
        <f>+'0BJ PROGR. I-II Y III'!AE44</f>
        <v>209630.20499999999</v>
      </c>
      <c r="AG46" s="215">
        <f>+'0BJ PROGR. I-II Y III'!AF44</f>
        <v>0</v>
      </c>
      <c r="AH46" s="215">
        <f>+'0BJ PROGR. I-II Y III'!AG44</f>
        <v>0</v>
      </c>
      <c r="AI46" s="215">
        <f>+'0BJ PROGR. I-II Y III'!AH44</f>
        <v>0</v>
      </c>
      <c r="AJ46" s="214">
        <f>+Q46+R46+S46+T46+U46++X46+AB46+AC46+AD46+AE46+AF46+AG46+AH46+AI46</f>
        <v>3466952.4449999998</v>
      </c>
      <c r="AK46" s="215"/>
      <c r="AL46" s="214">
        <v>0</v>
      </c>
      <c r="AM46" s="215"/>
      <c r="AN46" s="214">
        <f>+O46+AJ46+AL46</f>
        <v>13429067.16</v>
      </c>
      <c r="AX46" s="20"/>
      <c r="AY46" s="20"/>
    </row>
    <row r="47" spans="1:51" s="21" customFormat="1" x14ac:dyDescent="0.25">
      <c r="A47" s="3"/>
      <c r="B47" s="3"/>
      <c r="C47" s="3"/>
      <c r="D47" s="3"/>
      <c r="E47" s="3"/>
      <c r="F47" s="3"/>
      <c r="G47" s="10" t="s">
        <v>965</v>
      </c>
      <c r="H47"/>
      <c r="I47" s="22" t="s">
        <v>457</v>
      </c>
      <c r="J47" s="23" t="s">
        <v>458</v>
      </c>
      <c r="K47" s="238">
        <f>+'0BJ PROGR. I-II Y III'!J45</f>
        <v>0</v>
      </c>
      <c r="L47" s="34">
        <f>+'0BJ PROGR. I-II Y III'!K45</f>
        <v>0</v>
      </c>
      <c r="M47" s="34">
        <f>+'0BJ PROGR. I-II Y III'!L45</f>
        <v>0</v>
      </c>
      <c r="N47" s="34">
        <f>+'0BJ PROGR. I-II Y III'!M45</f>
        <v>0</v>
      </c>
      <c r="O47" s="214">
        <f>SUM(K47:N47)</f>
        <v>0</v>
      </c>
      <c r="P47" s="42"/>
      <c r="Q47" s="238">
        <f>+'0BJ PROGR. I-II Y III'!P45</f>
        <v>0</v>
      </c>
      <c r="R47" s="34">
        <f>+'0BJ PROGR. I-II Y III'!Q45</f>
        <v>0</v>
      </c>
      <c r="S47" s="34">
        <f>+'0BJ PROGR. I-II Y III'!R45</f>
        <v>0</v>
      </c>
      <c r="T47" s="34">
        <f>+'0BJ PROGR. I-II Y III'!S45</f>
        <v>0</v>
      </c>
      <c r="U47" s="411">
        <f>+'0BJ PROGR. I-II Y III'!T45</f>
        <v>0</v>
      </c>
      <c r="V47" s="250">
        <f>+'0BJ PROGR. I-II Y III'!U45</f>
        <v>0</v>
      </c>
      <c r="W47" s="246">
        <f>+'0BJ PROGR. I-II Y III'!V45</f>
        <v>0</v>
      </c>
      <c r="X47" s="233">
        <f>SUM(V47:W47)</f>
        <v>0</v>
      </c>
      <c r="Y47" s="245">
        <f>+'0BJ PROGR. I-II Y III'!X45</f>
        <v>0</v>
      </c>
      <c r="Z47" s="245">
        <f>+'0BJ PROGR. I-II Y III'!Y45</f>
        <v>0</v>
      </c>
      <c r="AA47" s="245">
        <f>+'0BJ PROGR. I-II Y III'!Z45</f>
        <v>0</v>
      </c>
      <c r="AB47" s="215">
        <f>SUM(Y47:AA47)</f>
        <v>0</v>
      </c>
      <c r="AC47" s="232">
        <f>+'0BJ PROGR. I-II Y III'!AB45</f>
        <v>0</v>
      </c>
      <c r="AD47" s="215">
        <f>+'0BJ PROGR. I-II Y III'!AC45</f>
        <v>0</v>
      </c>
      <c r="AE47" s="215">
        <f>+'0BJ PROGR. I-II Y III'!AD45</f>
        <v>0</v>
      </c>
      <c r="AF47" s="215">
        <f>+'0BJ PROGR. I-II Y III'!AE45</f>
        <v>0</v>
      </c>
      <c r="AG47" s="215">
        <f>+'0BJ PROGR. I-II Y III'!AF45</f>
        <v>0</v>
      </c>
      <c r="AH47" s="215">
        <f>+'0BJ PROGR. I-II Y III'!AG45</f>
        <v>0</v>
      </c>
      <c r="AI47" s="215">
        <f>+'0BJ PROGR. I-II Y III'!AH45</f>
        <v>0</v>
      </c>
      <c r="AJ47" s="214">
        <f>+Q47+R47+S47+T47+U47++X47+AB47+AC47+AD47+AE47+AF47+AG47+AH47+AI47</f>
        <v>0</v>
      </c>
      <c r="AK47" s="215"/>
      <c r="AL47" s="214">
        <v>0</v>
      </c>
      <c r="AM47" s="215"/>
      <c r="AN47" s="214">
        <f>+O47+AJ47+AL47</f>
        <v>0</v>
      </c>
      <c r="AX47" s="20"/>
      <c r="AY47" s="20"/>
    </row>
    <row r="48" spans="1:51" s="21" customFormat="1" x14ac:dyDescent="0.25">
      <c r="A48" s="3"/>
      <c r="B48" s="3"/>
      <c r="C48" s="3"/>
      <c r="D48" s="3"/>
      <c r="E48" s="3"/>
      <c r="F48" s="3"/>
      <c r="G48" s="10" t="s">
        <v>965</v>
      </c>
      <c r="H48"/>
      <c r="I48" s="22" t="s">
        <v>459</v>
      </c>
      <c r="J48" s="23" t="s">
        <v>460</v>
      </c>
      <c r="K48" s="238">
        <f>+'0BJ PROGR. I-II Y III'!J46</f>
        <v>0</v>
      </c>
      <c r="L48" s="34">
        <f>+'0BJ PROGR. I-II Y III'!K46</f>
        <v>0</v>
      </c>
      <c r="M48" s="34">
        <f>+'0BJ PROGR. I-II Y III'!L46</f>
        <v>0</v>
      </c>
      <c r="N48" s="34">
        <f>+'0BJ PROGR. I-II Y III'!M46</f>
        <v>0</v>
      </c>
      <c r="O48" s="214">
        <f>SUM(K48:N48)</f>
        <v>0</v>
      </c>
      <c r="P48" s="42"/>
      <c r="Q48" s="238">
        <f>+'0BJ PROGR. I-II Y III'!P46</f>
        <v>0</v>
      </c>
      <c r="R48" s="34">
        <f>+'0BJ PROGR. I-II Y III'!Q46</f>
        <v>0</v>
      </c>
      <c r="S48" s="34">
        <f>+'0BJ PROGR. I-II Y III'!R46</f>
        <v>0</v>
      </c>
      <c r="T48" s="34">
        <f>+'0BJ PROGR. I-II Y III'!S46</f>
        <v>0</v>
      </c>
      <c r="U48" s="411">
        <f>+'0BJ PROGR. I-II Y III'!T46</f>
        <v>0</v>
      </c>
      <c r="V48" s="250">
        <f>+'0BJ PROGR. I-II Y III'!U46</f>
        <v>0</v>
      </c>
      <c r="W48" s="246">
        <f>+'0BJ PROGR. I-II Y III'!V46</f>
        <v>0</v>
      </c>
      <c r="X48" s="233">
        <f>SUM(V48:W48)</f>
        <v>0</v>
      </c>
      <c r="Y48" s="245">
        <f>+'0BJ PROGR. I-II Y III'!X46</f>
        <v>0</v>
      </c>
      <c r="Z48" s="245">
        <f>+'0BJ PROGR. I-II Y III'!Y46</f>
        <v>0</v>
      </c>
      <c r="AA48" s="245">
        <f>+'0BJ PROGR. I-II Y III'!Z46</f>
        <v>0</v>
      </c>
      <c r="AB48" s="215">
        <f>SUM(Y48:AA48)</f>
        <v>0</v>
      </c>
      <c r="AC48" s="232">
        <f>+'0BJ PROGR. I-II Y III'!AB46</f>
        <v>0</v>
      </c>
      <c r="AD48" s="215">
        <f>+'0BJ PROGR. I-II Y III'!AC46</f>
        <v>0</v>
      </c>
      <c r="AE48" s="215">
        <f>+'0BJ PROGR. I-II Y III'!AD46</f>
        <v>0</v>
      </c>
      <c r="AF48" s="215">
        <f>+'0BJ PROGR. I-II Y III'!AE46</f>
        <v>0</v>
      </c>
      <c r="AG48" s="215">
        <f>+'0BJ PROGR. I-II Y III'!AF46</f>
        <v>0</v>
      </c>
      <c r="AH48" s="215">
        <f>+'0BJ PROGR. I-II Y III'!AG46</f>
        <v>0</v>
      </c>
      <c r="AI48" s="215">
        <f>+'0BJ PROGR. I-II Y III'!AH46</f>
        <v>0</v>
      </c>
      <c r="AJ48" s="214">
        <f>+Q48+R48+S48+T48+U48++X48+AB48+AC48+AD48+AE48+AF48+AG48+AH48+AI48</f>
        <v>0</v>
      </c>
      <c r="AK48" s="215"/>
      <c r="AL48" s="214">
        <v>0</v>
      </c>
      <c r="AM48" s="215"/>
      <c r="AN48" s="214">
        <f>+O48+AJ48+AL48</f>
        <v>0</v>
      </c>
      <c r="AX48" s="20"/>
      <c r="AY48" s="20"/>
    </row>
    <row r="49" spans="1:51" s="21" customFormat="1" x14ac:dyDescent="0.25">
      <c r="A49" s="3"/>
      <c r="B49" s="3"/>
      <c r="C49" s="3"/>
      <c r="D49" s="3"/>
      <c r="E49" s="6"/>
      <c r="F49" s="3"/>
      <c r="G49" s="10" t="s">
        <v>327</v>
      </c>
      <c r="H49"/>
      <c r="I49" s="22"/>
      <c r="J49" s="23"/>
      <c r="K49" s="215"/>
      <c r="L49" s="215"/>
      <c r="M49" s="215"/>
      <c r="N49" s="215"/>
      <c r="O49" s="214"/>
      <c r="P49" s="42"/>
      <c r="Q49" s="232"/>
      <c r="R49" s="215"/>
      <c r="S49" s="215"/>
      <c r="T49" s="215"/>
      <c r="U49" s="233"/>
      <c r="V49" s="232"/>
      <c r="W49" s="215"/>
      <c r="X49" s="233"/>
      <c r="Y49" s="215"/>
      <c r="Z49" s="215"/>
      <c r="AA49" s="215"/>
      <c r="AB49" s="215"/>
      <c r="AC49" s="215"/>
      <c r="AD49" s="215"/>
      <c r="AE49" s="215"/>
      <c r="AF49" s="215"/>
      <c r="AG49" s="215"/>
      <c r="AH49" s="215"/>
      <c r="AI49" s="215"/>
      <c r="AJ49" s="233"/>
      <c r="AK49" s="215"/>
      <c r="AL49" s="214"/>
      <c r="AM49" s="215"/>
      <c r="AN49" s="214"/>
      <c r="AX49" s="20"/>
      <c r="AY49" s="20"/>
    </row>
    <row r="50" spans="1:51" s="21" customFormat="1" x14ac:dyDescent="0.25">
      <c r="A50" s="3"/>
      <c r="B50" s="3"/>
      <c r="C50" s="5" t="s">
        <v>968</v>
      </c>
      <c r="D50" s="179" t="s">
        <v>969</v>
      </c>
      <c r="E50" s="180"/>
      <c r="F50" s="180"/>
      <c r="G50" s="10"/>
      <c r="H50"/>
      <c r="I50" s="22"/>
      <c r="J50" s="23"/>
      <c r="K50" s="223">
        <f>SUM(K51:K161)</f>
        <v>171686128.96000001</v>
      </c>
      <c r="L50" s="223">
        <f>SUM(L51:L161)</f>
        <v>6434688.0300000003</v>
      </c>
      <c r="M50" s="223">
        <f>SUM(M51:M161)</f>
        <v>0</v>
      </c>
      <c r="N50" s="223">
        <f>SUM(N51:N161)</f>
        <v>0</v>
      </c>
      <c r="O50" s="220">
        <f>SUM(O51:O161)</f>
        <v>178120816.99000001</v>
      </c>
      <c r="P50" s="42"/>
      <c r="Q50" s="213">
        <f t="shared" ref="Q50:AJ50" si="8">SUM(Q51:Q161)</f>
        <v>4127174.98</v>
      </c>
      <c r="R50" s="223">
        <f t="shared" si="8"/>
        <v>134596100.98000002</v>
      </c>
      <c r="S50" s="223">
        <f t="shared" si="8"/>
        <v>500000</v>
      </c>
      <c r="T50" s="223">
        <f>SUM(T51:T161)</f>
        <v>7529000</v>
      </c>
      <c r="U50" s="231">
        <f t="shared" si="8"/>
        <v>2900000</v>
      </c>
      <c r="V50" s="248">
        <f t="shared" si="8"/>
        <v>19800928.440000001</v>
      </c>
      <c r="W50" s="244">
        <f t="shared" si="8"/>
        <v>15165242.02</v>
      </c>
      <c r="X50" s="231">
        <f t="shared" si="8"/>
        <v>34966170.460000001</v>
      </c>
      <c r="Y50" s="206">
        <f t="shared" si="8"/>
        <v>2211114.48</v>
      </c>
      <c r="Z50" s="206">
        <f t="shared" si="8"/>
        <v>5250000</v>
      </c>
      <c r="AA50" s="206">
        <f t="shared" si="8"/>
        <v>102387600</v>
      </c>
      <c r="AB50" s="223">
        <f t="shared" si="8"/>
        <v>109848714.48</v>
      </c>
      <c r="AC50" s="213">
        <f t="shared" si="8"/>
        <v>535000</v>
      </c>
      <c r="AD50" s="223">
        <f t="shared" si="8"/>
        <v>94000000</v>
      </c>
      <c r="AE50" s="223">
        <f t="shared" si="8"/>
        <v>0</v>
      </c>
      <c r="AF50" s="223">
        <f t="shared" si="8"/>
        <v>6673562.9399999995</v>
      </c>
      <c r="AG50" s="223">
        <f t="shared" si="8"/>
        <v>0</v>
      </c>
      <c r="AH50" s="223">
        <f t="shared" si="8"/>
        <v>2500000</v>
      </c>
      <c r="AI50" s="223">
        <f t="shared" si="8"/>
        <v>0</v>
      </c>
      <c r="AJ50" s="220">
        <f t="shared" si="8"/>
        <v>398175723.84000003</v>
      </c>
      <c r="AK50" s="215"/>
      <c r="AL50" s="220">
        <f>SUM(AL51:AL161)</f>
        <v>0</v>
      </c>
      <c r="AM50" s="215"/>
      <c r="AN50" s="220">
        <f>SUM(AN51:AN161)</f>
        <v>576296540.82999992</v>
      </c>
      <c r="AX50" s="20"/>
      <c r="AY50" s="20"/>
    </row>
    <row r="51" spans="1:51" s="21" customFormat="1" x14ac:dyDescent="0.25">
      <c r="A51" s="3"/>
      <c r="B51" s="3"/>
      <c r="H51"/>
      <c r="I51" s="24">
        <v>1</v>
      </c>
      <c r="J51" s="25" t="s">
        <v>461</v>
      </c>
      <c r="K51" s="216"/>
      <c r="L51" s="216"/>
      <c r="M51" s="216"/>
      <c r="N51" s="216"/>
      <c r="O51" s="212"/>
      <c r="P51" s="42"/>
      <c r="Q51" s="217"/>
      <c r="R51" s="216"/>
      <c r="S51" s="216"/>
      <c r="T51" s="216"/>
      <c r="U51" s="230"/>
      <c r="V51" s="247"/>
      <c r="W51" s="243"/>
      <c r="X51" s="230"/>
      <c r="Y51" s="204"/>
      <c r="Z51" s="204"/>
      <c r="AA51" s="204"/>
      <c r="AB51" s="216"/>
      <c r="AC51" s="232"/>
      <c r="AD51" s="215"/>
      <c r="AE51" s="215"/>
      <c r="AF51" s="215"/>
      <c r="AG51" s="215"/>
      <c r="AH51" s="215"/>
      <c r="AI51" s="215"/>
      <c r="AJ51" s="212"/>
      <c r="AK51" s="215"/>
      <c r="AL51" s="212"/>
      <c r="AM51" s="215"/>
      <c r="AN51" s="212"/>
      <c r="AX51" s="20"/>
      <c r="AY51" s="20"/>
    </row>
    <row r="52" spans="1:51" s="21" customFormat="1" x14ac:dyDescent="0.25">
      <c r="A52" s="1"/>
      <c r="B52" s="1"/>
      <c r="C52" s="1"/>
      <c r="D52" s="1"/>
      <c r="E52" s="1"/>
      <c r="F52" s="1"/>
      <c r="G52" s="5" t="s">
        <v>968</v>
      </c>
      <c r="H52"/>
      <c r="I52" s="24"/>
      <c r="J52" s="26"/>
      <c r="K52" s="215"/>
      <c r="L52" s="215"/>
      <c r="M52" s="215"/>
      <c r="N52" s="215"/>
      <c r="O52" s="214"/>
      <c r="P52" s="42"/>
      <c r="Q52" s="232"/>
      <c r="R52" s="215"/>
      <c r="S52" s="215"/>
      <c r="T52" s="215"/>
      <c r="U52" s="233"/>
      <c r="V52" s="249"/>
      <c r="W52" s="245"/>
      <c r="X52" s="233"/>
      <c r="Y52" s="205"/>
      <c r="Z52" s="205"/>
      <c r="AA52" s="205"/>
      <c r="AB52" s="215"/>
      <c r="AC52" s="232"/>
      <c r="AD52" s="215"/>
      <c r="AE52" s="215"/>
      <c r="AF52" s="215"/>
      <c r="AG52" s="215"/>
      <c r="AH52" s="215"/>
      <c r="AI52" s="215"/>
      <c r="AJ52" s="214"/>
      <c r="AK52" s="215"/>
      <c r="AL52" s="214"/>
      <c r="AM52" s="215"/>
      <c r="AN52" s="214"/>
      <c r="AX52" s="20"/>
      <c r="AY52" s="20"/>
    </row>
    <row r="53" spans="1:51" s="21" customFormat="1" x14ac:dyDescent="0.25">
      <c r="A53" s="3"/>
      <c r="B53" s="3"/>
      <c r="C53" s="3"/>
      <c r="D53" s="3"/>
      <c r="E53" s="3"/>
      <c r="F53" s="3"/>
      <c r="G53" s="5" t="s">
        <v>968</v>
      </c>
      <c r="H53"/>
      <c r="I53" s="24" t="s">
        <v>462</v>
      </c>
      <c r="J53" s="25" t="s">
        <v>463</v>
      </c>
      <c r="K53" s="216"/>
      <c r="L53" s="216"/>
      <c r="M53" s="216"/>
      <c r="N53" s="216"/>
      <c r="O53" s="212"/>
      <c r="P53" s="42"/>
      <c r="Q53" s="217"/>
      <c r="R53" s="216"/>
      <c r="S53" s="216"/>
      <c r="T53" s="216"/>
      <c r="U53" s="230"/>
      <c r="V53" s="247"/>
      <c r="W53" s="243"/>
      <c r="X53" s="230"/>
      <c r="Y53" s="204"/>
      <c r="Z53" s="204"/>
      <c r="AA53" s="204"/>
      <c r="AB53" s="216"/>
      <c r="AC53" s="232"/>
      <c r="AD53" s="215"/>
      <c r="AE53" s="215"/>
      <c r="AF53" s="215"/>
      <c r="AG53" s="215"/>
      <c r="AH53" s="215"/>
      <c r="AI53" s="215"/>
      <c r="AJ53" s="212"/>
      <c r="AK53" s="215"/>
      <c r="AL53" s="212"/>
      <c r="AM53" s="215"/>
      <c r="AN53" s="212"/>
      <c r="AX53" s="20"/>
      <c r="AY53" s="20"/>
    </row>
    <row r="54" spans="1:51" s="21" customFormat="1" x14ac:dyDescent="0.25">
      <c r="A54" s="3"/>
      <c r="B54" s="3"/>
      <c r="C54" s="3"/>
      <c r="D54" s="3"/>
      <c r="E54" s="3"/>
      <c r="F54" s="3"/>
      <c r="G54" s="10" t="s">
        <v>968</v>
      </c>
      <c r="H54"/>
      <c r="I54" s="22" t="s">
        <v>464</v>
      </c>
      <c r="J54" s="23" t="s">
        <v>465</v>
      </c>
      <c r="K54" s="215">
        <f>+'0BJ PROGR. I-II Y III'!J51</f>
        <v>150000</v>
      </c>
      <c r="L54" s="215">
        <f>+'0BJ PROGR. I-II Y III'!K51</f>
        <v>0</v>
      </c>
      <c r="M54" s="215">
        <f>+'0BJ PROGR. I-II Y III'!L51</f>
        <v>0</v>
      </c>
      <c r="N54" s="215">
        <f>+'0BJ PROGR. I-II Y III'!M51</f>
        <v>0</v>
      </c>
      <c r="O54" s="214">
        <f>SUM(K54:N54)</f>
        <v>150000</v>
      </c>
      <c r="P54" s="42"/>
      <c r="Q54" s="232">
        <f>+'0BJ PROGR. I-II Y III'!P51</f>
        <v>0</v>
      </c>
      <c r="R54" s="215">
        <f>+'0BJ PROGR. I-II Y III'!Q51</f>
        <v>0</v>
      </c>
      <c r="S54" s="215">
        <f>+'0BJ PROGR. I-II Y III'!R51</f>
        <v>0</v>
      </c>
      <c r="T54" s="215">
        <f>+'0BJ PROGR. I-II Y III'!S51</f>
        <v>0</v>
      </c>
      <c r="U54" s="233">
        <f>+'0BJ PROGR. I-II Y III'!T51</f>
        <v>0</v>
      </c>
      <c r="V54" s="249">
        <f>+'0BJ PROGR. I-II Y III'!U51</f>
        <v>0</v>
      </c>
      <c r="W54" s="245">
        <f>+'0BJ PROGR. I-II Y III'!V51</f>
        <v>0</v>
      </c>
      <c r="X54" s="233">
        <f>SUM(V54:W54)</f>
        <v>0</v>
      </c>
      <c r="Y54" s="245">
        <f>+'0BJ PROGR. I-II Y III'!X51</f>
        <v>0</v>
      </c>
      <c r="Z54" s="245">
        <f>+'0BJ PROGR. I-II Y III'!Y51</f>
        <v>0</v>
      </c>
      <c r="AA54" s="245">
        <f>+'0BJ PROGR. I-II Y III'!Z51</f>
        <v>0</v>
      </c>
      <c r="AB54" s="215">
        <f>SUM(Y54:AA54)</f>
        <v>0</v>
      </c>
      <c r="AC54" s="232">
        <f>+'0BJ PROGR. I-II Y III'!AB51</f>
        <v>0</v>
      </c>
      <c r="AD54" s="215">
        <f>+'0BJ PROGR. I-II Y III'!AC51</f>
        <v>0</v>
      </c>
      <c r="AE54" s="215">
        <f>+'0BJ PROGR. I-II Y III'!AD51</f>
        <v>0</v>
      </c>
      <c r="AF54" s="215">
        <f>+'0BJ PROGR. I-II Y III'!AE51</f>
        <v>0</v>
      </c>
      <c r="AG54" s="215">
        <f>+'0BJ PROGR. I-II Y III'!AF51</f>
        <v>0</v>
      </c>
      <c r="AH54" s="215">
        <f>+'0BJ PROGR. I-II Y III'!AG51</f>
        <v>0</v>
      </c>
      <c r="AI54" s="215">
        <f>+'0BJ PROGR. I-II Y III'!AH51</f>
        <v>0</v>
      </c>
      <c r="AJ54" s="214">
        <f>+Q54+R54+S54+T54+U54++X54+AB54+AC54+AD54+AE54+AF54+AG54+AH54+AI54</f>
        <v>0</v>
      </c>
      <c r="AK54" s="215"/>
      <c r="AL54" s="214">
        <v>0</v>
      </c>
      <c r="AM54" s="215"/>
      <c r="AN54" s="214">
        <f>+O54+AJ54+AL54</f>
        <v>150000</v>
      </c>
      <c r="AX54" s="20"/>
      <c r="AY54" s="20"/>
    </row>
    <row r="55" spans="1:51" s="21" customFormat="1" x14ac:dyDescent="0.25">
      <c r="A55" s="3"/>
      <c r="B55" s="3"/>
      <c r="C55" s="3"/>
      <c r="D55" s="3"/>
      <c r="E55" s="3"/>
      <c r="F55" s="3"/>
      <c r="G55" s="10" t="s">
        <v>968</v>
      </c>
      <c r="H55"/>
      <c r="I55" s="22" t="s">
        <v>466</v>
      </c>
      <c r="J55" s="23" t="s">
        <v>467</v>
      </c>
      <c r="K55" s="215">
        <f>+'0BJ PROGR. I-II Y III'!J52</f>
        <v>0</v>
      </c>
      <c r="L55" s="215">
        <f>+'0BJ PROGR. I-II Y III'!K52</f>
        <v>0</v>
      </c>
      <c r="M55" s="215">
        <f>+'0BJ PROGR. I-II Y III'!L52</f>
        <v>0</v>
      </c>
      <c r="N55" s="215">
        <f>+'0BJ PROGR. I-II Y III'!M52</f>
        <v>0</v>
      </c>
      <c r="O55" s="214">
        <f>SUM(K55:N55)</f>
        <v>0</v>
      </c>
      <c r="P55" s="42"/>
      <c r="Q55" s="232">
        <f>+'0BJ PROGR. I-II Y III'!P52</f>
        <v>0</v>
      </c>
      <c r="R55" s="215">
        <f>+'0BJ PROGR. I-II Y III'!Q52</f>
        <v>0</v>
      </c>
      <c r="S55" s="215">
        <f>+'0BJ PROGR. I-II Y III'!R52</f>
        <v>0</v>
      </c>
      <c r="T55" s="215">
        <f>+'0BJ PROGR. I-II Y III'!S52</f>
        <v>0</v>
      </c>
      <c r="U55" s="233">
        <f>+'0BJ PROGR. I-II Y III'!T52</f>
        <v>0</v>
      </c>
      <c r="V55" s="249">
        <f>+'0BJ PROGR. I-II Y III'!U52</f>
        <v>0</v>
      </c>
      <c r="W55" s="245">
        <f>+'0BJ PROGR. I-II Y III'!V52</f>
        <v>0</v>
      </c>
      <c r="X55" s="233">
        <f>SUM(V55:W55)</f>
        <v>0</v>
      </c>
      <c r="Y55" s="245">
        <f>+'0BJ PROGR. I-II Y III'!X52</f>
        <v>0</v>
      </c>
      <c r="Z55" s="245">
        <f>+'0BJ PROGR. I-II Y III'!Y52</f>
        <v>0</v>
      </c>
      <c r="AA55" s="245">
        <f>+'0BJ PROGR. I-II Y III'!Z52</f>
        <v>0</v>
      </c>
      <c r="AB55" s="215">
        <f>SUM(Y55:AA55)</f>
        <v>0</v>
      </c>
      <c r="AC55" s="232">
        <f>+'0BJ PROGR. I-II Y III'!AB52</f>
        <v>0</v>
      </c>
      <c r="AD55" s="215">
        <f>+'0BJ PROGR. I-II Y III'!AC52</f>
        <v>0</v>
      </c>
      <c r="AE55" s="215">
        <f>+'0BJ PROGR. I-II Y III'!AD52</f>
        <v>0</v>
      </c>
      <c r="AF55" s="215">
        <f>+'0BJ PROGR. I-II Y III'!AE52</f>
        <v>0</v>
      </c>
      <c r="AG55" s="215">
        <f>+'0BJ PROGR. I-II Y III'!AF52</f>
        <v>0</v>
      </c>
      <c r="AH55" s="215">
        <f>+'0BJ PROGR. I-II Y III'!AG52</f>
        <v>1500000</v>
      </c>
      <c r="AI55" s="215">
        <f>+'0BJ PROGR. I-II Y III'!AH52</f>
        <v>0</v>
      </c>
      <c r="AJ55" s="214">
        <f>+Q55+R55+S55+T55+U55++X55+AB55+AC55+AD55+AE55+AF55+AG55+AH55+AI55</f>
        <v>1500000</v>
      </c>
      <c r="AK55" s="215"/>
      <c r="AL55" s="214">
        <v>0</v>
      </c>
      <c r="AM55" s="215"/>
      <c r="AN55" s="214">
        <f>+O55+AJ55+AL55</f>
        <v>1500000</v>
      </c>
      <c r="AX55" s="20"/>
      <c r="AY55" s="20"/>
    </row>
    <row r="56" spans="1:51" s="21" customFormat="1" x14ac:dyDescent="0.25">
      <c r="A56" s="3"/>
      <c r="B56" s="3"/>
      <c r="C56" s="3"/>
      <c r="D56" s="3"/>
      <c r="E56" s="3"/>
      <c r="F56" s="3"/>
      <c r="G56" s="10" t="s">
        <v>968</v>
      </c>
      <c r="H56"/>
      <c r="I56" s="22" t="s">
        <v>468</v>
      </c>
      <c r="J56" s="23" t="s">
        <v>469</v>
      </c>
      <c r="K56" s="215">
        <f>+'0BJ PROGR. I-II Y III'!J53</f>
        <v>0</v>
      </c>
      <c r="L56" s="215">
        <f>+'0BJ PROGR. I-II Y III'!K53</f>
        <v>0</v>
      </c>
      <c r="M56" s="215">
        <f>+'0BJ PROGR. I-II Y III'!L53</f>
        <v>0</v>
      </c>
      <c r="N56" s="215">
        <f>+'0BJ PROGR. I-II Y III'!M53</f>
        <v>0</v>
      </c>
      <c r="O56" s="214">
        <f>SUM(K56:N56)</f>
        <v>0</v>
      </c>
      <c r="P56" s="42"/>
      <c r="Q56" s="232">
        <f>+'0BJ PROGR. I-II Y III'!P53</f>
        <v>0</v>
      </c>
      <c r="R56" s="215">
        <f>+'0BJ PROGR. I-II Y III'!Q53</f>
        <v>0</v>
      </c>
      <c r="S56" s="215">
        <f>+'0BJ PROGR. I-II Y III'!R53</f>
        <v>0</v>
      </c>
      <c r="T56" s="215">
        <f>+'0BJ PROGR. I-II Y III'!S53</f>
        <v>0</v>
      </c>
      <c r="U56" s="233">
        <f>+'0BJ PROGR. I-II Y III'!T53</f>
        <v>0</v>
      </c>
      <c r="V56" s="249">
        <f>+'0BJ PROGR. I-II Y III'!U53</f>
        <v>0</v>
      </c>
      <c r="W56" s="245">
        <f>+'0BJ PROGR. I-II Y III'!V53</f>
        <v>0</v>
      </c>
      <c r="X56" s="233">
        <f>SUM(V56:W56)</f>
        <v>0</v>
      </c>
      <c r="Y56" s="245">
        <f>+'0BJ PROGR. I-II Y III'!X53</f>
        <v>0</v>
      </c>
      <c r="Z56" s="245">
        <f>+'0BJ PROGR. I-II Y III'!Y53</f>
        <v>0</v>
      </c>
      <c r="AA56" s="245">
        <f>+'0BJ PROGR. I-II Y III'!Z53</f>
        <v>0</v>
      </c>
      <c r="AB56" s="215">
        <f>SUM(Y56:AA56)</f>
        <v>0</v>
      </c>
      <c r="AC56" s="232">
        <f>+'0BJ PROGR. I-II Y III'!AB53</f>
        <v>0</v>
      </c>
      <c r="AD56" s="215">
        <f>+'0BJ PROGR. I-II Y III'!AC53</f>
        <v>0</v>
      </c>
      <c r="AE56" s="215">
        <f>+'0BJ PROGR. I-II Y III'!AD53</f>
        <v>0</v>
      </c>
      <c r="AF56" s="215">
        <f>+'0BJ PROGR. I-II Y III'!AE53</f>
        <v>0</v>
      </c>
      <c r="AG56" s="215">
        <f>+'0BJ PROGR. I-II Y III'!AF53</f>
        <v>0</v>
      </c>
      <c r="AH56" s="215">
        <f>+'0BJ PROGR. I-II Y III'!AG53</f>
        <v>0</v>
      </c>
      <c r="AI56" s="215">
        <f>+'0BJ PROGR. I-II Y III'!AH53</f>
        <v>0</v>
      </c>
      <c r="AJ56" s="214">
        <f>+Q56+R56+S56+T56+U56++X56+AB56+AC56+AD56+AE56+AF56+AG56+AH56+AI56</f>
        <v>0</v>
      </c>
      <c r="AK56" s="215"/>
      <c r="AL56" s="214">
        <v>0</v>
      </c>
      <c r="AM56" s="215"/>
      <c r="AN56" s="214">
        <f>+O56+AJ56+AL56</f>
        <v>0</v>
      </c>
      <c r="AX56" s="20"/>
      <c r="AY56" s="20"/>
    </row>
    <row r="57" spans="1:51" s="21" customFormat="1" x14ac:dyDescent="0.25">
      <c r="A57" s="3"/>
      <c r="B57" s="3"/>
      <c r="C57" s="3"/>
      <c r="D57" s="3"/>
      <c r="E57" s="3"/>
      <c r="F57" s="3"/>
      <c r="G57" s="10" t="s">
        <v>968</v>
      </c>
      <c r="H57"/>
      <c r="I57" s="22" t="s">
        <v>470</v>
      </c>
      <c r="J57" s="23" t="s">
        <v>471</v>
      </c>
      <c r="K57" s="215">
        <f>+'0BJ PROGR. I-II Y III'!J54</f>
        <v>0</v>
      </c>
      <c r="L57" s="215">
        <f>+'0BJ PROGR. I-II Y III'!K54</f>
        <v>0</v>
      </c>
      <c r="M57" s="215">
        <f>+'0BJ PROGR. I-II Y III'!L54</f>
        <v>0</v>
      </c>
      <c r="N57" s="215">
        <f>+'0BJ PROGR. I-II Y III'!M54</f>
        <v>0</v>
      </c>
      <c r="O57" s="214">
        <f>SUM(K57:N57)</f>
        <v>0</v>
      </c>
      <c r="P57" s="42"/>
      <c r="Q57" s="232">
        <f>+'0BJ PROGR. I-II Y III'!P54</f>
        <v>0</v>
      </c>
      <c r="R57" s="215">
        <f>+'0BJ PROGR. I-II Y III'!Q54</f>
        <v>0</v>
      </c>
      <c r="S57" s="215">
        <f>+'0BJ PROGR. I-II Y III'!R54</f>
        <v>0</v>
      </c>
      <c r="T57" s="215">
        <f>+'0BJ PROGR. I-II Y III'!S54</f>
        <v>0</v>
      </c>
      <c r="U57" s="233">
        <f>+'0BJ PROGR. I-II Y III'!T54</f>
        <v>0</v>
      </c>
      <c r="V57" s="249">
        <f>+'0BJ PROGR. I-II Y III'!U54</f>
        <v>0</v>
      </c>
      <c r="W57" s="245">
        <f>+'0BJ PROGR. I-II Y III'!V54</f>
        <v>0</v>
      </c>
      <c r="X57" s="233">
        <f>SUM(V57:W57)</f>
        <v>0</v>
      </c>
      <c r="Y57" s="245">
        <f>+'0BJ PROGR. I-II Y III'!X54</f>
        <v>0</v>
      </c>
      <c r="Z57" s="245">
        <f>+'0BJ PROGR. I-II Y III'!Y54</f>
        <v>0</v>
      </c>
      <c r="AA57" s="245">
        <f>+'0BJ PROGR. I-II Y III'!Z54</f>
        <v>0</v>
      </c>
      <c r="AB57" s="215">
        <f>SUM(Y57:AA57)</f>
        <v>0</v>
      </c>
      <c r="AC57" s="232">
        <f>+'0BJ PROGR. I-II Y III'!AB54</f>
        <v>0</v>
      </c>
      <c r="AD57" s="215">
        <f>+'0BJ PROGR. I-II Y III'!AC54</f>
        <v>0</v>
      </c>
      <c r="AE57" s="215">
        <f>+'0BJ PROGR. I-II Y III'!AD54</f>
        <v>0</v>
      </c>
      <c r="AF57" s="215">
        <f>+'0BJ PROGR. I-II Y III'!AE54</f>
        <v>0</v>
      </c>
      <c r="AG57" s="215">
        <f>+'0BJ PROGR. I-II Y III'!AF54</f>
        <v>0</v>
      </c>
      <c r="AH57" s="215">
        <f>+'0BJ PROGR. I-II Y III'!AG54</f>
        <v>0</v>
      </c>
      <c r="AI57" s="215">
        <f>+'0BJ PROGR. I-II Y III'!AH54</f>
        <v>0</v>
      </c>
      <c r="AJ57" s="214">
        <f>+Q57+R57+S57+T57+U57++X57+AB57+AC57+AD57+AE57+AF57+AG57+AH57+AI57</f>
        <v>0</v>
      </c>
      <c r="AK57" s="215"/>
      <c r="AL57" s="214">
        <v>0</v>
      </c>
      <c r="AM57" s="215"/>
      <c r="AN57" s="214">
        <f>+O57+AJ57+AL57</f>
        <v>0</v>
      </c>
      <c r="AX57" s="20"/>
      <c r="AY57" s="20"/>
    </row>
    <row r="58" spans="1:51" s="21" customFormat="1" x14ac:dyDescent="0.25">
      <c r="A58" s="3"/>
      <c r="B58" s="3"/>
      <c r="C58" s="3"/>
      <c r="D58" s="3"/>
      <c r="E58" s="3"/>
      <c r="F58" s="3"/>
      <c r="G58" s="10" t="s">
        <v>968</v>
      </c>
      <c r="H58"/>
      <c r="I58" s="22" t="s">
        <v>472</v>
      </c>
      <c r="J58" s="23" t="s">
        <v>473</v>
      </c>
      <c r="K58" s="215">
        <f>+'0BJ PROGR. I-II Y III'!J55</f>
        <v>0</v>
      </c>
      <c r="L58" s="215">
        <f>+'0BJ PROGR. I-II Y III'!K55</f>
        <v>0</v>
      </c>
      <c r="M58" s="215">
        <f>+'0BJ PROGR. I-II Y III'!L55</f>
        <v>0</v>
      </c>
      <c r="N58" s="215">
        <f>+'0BJ PROGR. I-II Y III'!M55</f>
        <v>0</v>
      </c>
      <c r="O58" s="214">
        <f>SUM(K58:N58)</f>
        <v>0</v>
      </c>
      <c r="P58" s="42"/>
      <c r="Q58" s="232">
        <f>+'0BJ PROGR. I-II Y III'!P55</f>
        <v>0</v>
      </c>
      <c r="R58" s="215">
        <f>+'0BJ PROGR. I-II Y III'!Q55</f>
        <v>0</v>
      </c>
      <c r="S58" s="215">
        <f>+'0BJ PROGR. I-II Y III'!R55</f>
        <v>0</v>
      </c>
      <c r="T58" s="215">
        <f>+'0BJ PROGR. I-II Y III'!S55</f>
        <v>0</v>
      </c>
      <c r="U58" s="233">
        <f>+'0BJ PROGR. I-II Y III'!T55</f>
        <v>0</v>
      </c>
      <c r="V58" s="249">
        <f>+'0BJ PROGR. I-II Y III'!U55</f>
        <v>0</v>
      </c>
      <c r="W58" s="245">
        <f>+'0BJ PROGR. I-II Y III'!V55</f>
        <v>0</v>
      </c>
      <c r="X58" s="233">
        <f>SUM(V58:W58)</f>
        <v>0</v>
      </c>
      <c r="Y58" s="245">
        <f>+'0BJ PROGR. I-II Y III'!X55</f>
        <v>0</v>
      </c>
      <c r="Z58" s="245">
        <f>+'0BJ PROGR. I-II Y III'!Y55</f>
        <v>0</v>
      </c>
      <c r="AA58" s="245">
        <f>+'0BJ PROGR. I-II Y III'!Z55</f>
        <v>0</v>
      </c>
      <c r="AB58" s="215">
        <f>SUM(Y58:AA58)</f>
        <v>0</v>
      </c>
      <c r="AC58" s="232">
        <f>+'0BJ PROGR. I-II Y III'!AB55</f>
        <v>0</v>
      </c>
      <c r="AD58" s="215">
        <f>+'0BJ PROGR. I-II Y III'!AC55</f>
        <v>0</v>
      </c>
      <c r="AE58" s="215">
        <f>+'0BJ PROGR. I-II Y III'!AD55</f>
        <v>0</v>
      </c>
      <c r="AF58" s="215">
        <f>+'0BJ PROGR. I-II Y III'!AE55</f>
        <v>0</v>
      </c>
      <c r="AG58" s="215">
        <f>+'0BJ PROGR. I-II Y III'!AF55</f>
        <v>0</v>
      </c>
      <c r="AH58" s="215">
        <f>+'0BJ PROGR. I-II Y III'!AG55</f>
        <v>0</v>
      </c>
      <c r="AI58" s="215">
        <f>+'0BJ PROGR. I-II Y III'!AH55</f>
        <v>0</v>
      </c>
      <c r="AJ58" s="214">
        <f>+Q58+R58+S58+T58+U58++X58+AB58+AC58+AD58+AE58+AF58+AG58+AH58+AI58</f>
        <v>0</v>
      </c>
      <c r="AK58" s="215"/>
      <c r="AL58" s="214">
        <v>0</v>
      </c>
      <c r="AM58" s="215"/>
      <c r="AN58" s="214">
        <f>+O58+AJ58+AL58</f>
        <v>0</v>
      </c>
      <c r="AX58" s="20"/>
      <c r="AY58" s="20"/>
    </row>
    <row r="59" spans="1:51" s="21" customFormat="1" x14ac:dyDescent="0.25">
      <c r="A59" s="3"/>
      <c r="B59" s="3"/>
      <c r="C59" s="3"/>
      <c r="D59" s="3"/>
      <c r="E59" s="3"/>
      <c r="F59" s="3"/>
      <c r="G59" s="5" t="s">
        <v>968</v>
      </c>
      <c r="H59"/>
      <c r="I59" s="24" t="s">
        <v>474</v>
      </c>
      <c r="J59" s="25" t="s">
        <v>475</v>
      </c>
      <c r="K59" s="215"/>
      <c r="L59" s="215"/>
      <c r="M59" s="215"/>
      <c r="N59" s="215"/>
      <c r="O59" s="212"/>
      <c r="P59" s="42"/>
      <c r="Q59" s="232"/>
      <c r="R59" s="215"/>
      <c r="S59" s="215"/>
      <c r="T59" s="215"/>
      <c r="U59" s="233"/>
      <c r="V59" s="249"/>
      <c r="W59" s="245"/>
      <c r="X59" s="230"/>
      <c r="Y59" s="245"/>
      <c r="Z59" s="245"/>
      <c r="AA59" s="245"/>
      <c r="AB59" s="216"/>
      <c r="AC59" s="232"/>
      <c r="AD59" s="215"/>
      <c r="AE59" s="215"/>
      <c r="AF59" s="215"/>
      <c r="AG59" s="215"/>
      <c r="AH59" s="215"/>
      <c r="AI59" s="215"/>
      <c r="AJ59" s="214"/>
      <c r="AK59" s="215"/>
      <c r="AL59" s="214"/>
      <c r="AM59" s="215"/>
      <c r="AN59" s="212"/>
      <c r="AX59" s="20"/>
      <c r="AY59" s="20"/>
    </row>
    <row r="60" spans="1:51" s="21" customFormat="1" x14ac:dyDescent="0.25">
      <c r="A60" s="3"/>
      <c r="B60" s="3"/>
      <c r="C60" s="3"/>
      <c r="D60" s="3"/>
      <c r="E60" s="3"/>
      <c r="F60" s="3"/>
      <c r="G60" s="10" t="s">
        <v>968</v>
      </c>
      <c r="H60"/>
      <c r="I60" s="22" t="s">
        <v>476</v>
      </c>
      <c r="J60" s="23" t="s">
        <v>477</v>
      </c>
      <c r="K60" s="215">
        <f>+'0BJ PROGR. I-II Y III'!J57</f>
        <v>1918000</v>
      </c>
      <c r="L60" s="215">
        <f>+'0BJ PROGR. I-II Y III'!K57</f>
        <v>0</v>
      </c>
      <c r="M60" s="215">
        <f>+'0BJ PROGR. I-II Y III'!L57</f>
        <v>0</v>
      </c>
      <c r="N60" s="215">
        <f>+'0BJ PROGR. I-II Y III'!M57</f>
        <v>0</v>
      </c>
      <c r="O60" s="214">
        <f>SUM(K60:N60)</f>
        <v>1918000</v>
      </c>
      <c r="P60" s="42"/>
      <c r="Q60" s="232">
        <f>+'0BJ PROGR. I-II Y III'!P57</f>
        <v>0</v>
      </c>
      <c r="R60" s="215">
        <f>+'0BJ PROGR. I-II Y III'!Q57</f>
        <v>0</v>
      </c>
      <c r="S60" s="215">
        <f>+'0BJ PROGR. I-II Y III'!R57</f>
        <v>0</v>
      </c>
      <c r="T60" s="215">
        <f>+'0BJ PROGR. I-II Y III'!S57</f>
        <v>0</v>
      </c>
      <c r="U60" s="233">
        <f>+'0BJ PROGR. I-II Y III'!T57</f>
        <v>0</v>
      </c>
      <c r="V60" s="249">
        <f>+'0BJ PROGR. I-II Y III'!U57</f>
        <v>430000</v>
      </c>
      <c r="W60" s="245">
        <f>+'0BJ PROGR. I-II Y III'!V57</f>
        <v>0</v>
      </c>
      <c r="X60" s="233">
        <f>SUM(V60:W60)</f>
        <v>430000</v>
      </c>
      <c r="Y60" s="245">
        <f>+'0BJ PROGR. I-II Y III'!X57</f>
        <v>0</v>
      </c>
      <c r="Z60" s="245">
        <f>+'0BJ PROGR. I-II Y III'!Y57</f>
        <v>1000000</v>
      </c>
      <c r="AA60" s="245">
        <f>+'0BJ PROGR. I-II Y III'!Z57</f>
        <v>0</v>
      </c>
      <c r="AB60" s="215">
        <f>SUM(Y60:AA60)</f>
        <v>1000000</v>
      </c>
      <c r="AC60" s="232">
        <f>+'0BJ PROGR. I-II Y III'!AB57</f>
        <v>0</v>
      </c>
      <c r="AD60" s="215">
        <f>+'0BJ PROGR. I-II Y III'!AC57</f>
        <v>0</v>
      </c>
      <c r="AE60" s="215">
        <f>+'0BJ PROGR. I-II Y III'!AD57</f>
        <v>0</v>
      </c>
      <c r="AF60" s="215">
        <f>+'0BJ PROGR. I-II Y III'!AE57</f>
        <v>300000</v>
      </c>
      <c r="AG60" s="215">
        <f>+'0BJ PROGR. I-II Y III'!AF57</f>
        <v>0</v>
      </c>
      <c r="AH60" s="215">
        <f>+'0BJ PROGR. I-II Y III'!AG57</f>
        <v>0</v>
      </c>
      <c r="AI60" s="215">
        <f>+'0BJ PROGR. I-II Y III'!AH57</f>
        <v>0</v>
      </c>
      <c r="AJ60" s="214">
        <f>+Q60+R60+S60+T60+U60++X60+AB60+AC60+AD60+AE60+AF60+AG60+AH60+AI60</f>
        <v>1730000</v>
      </c>
      <c r="AK60" s="215"/>
      <c r="AL60" s="214">
        <v>0</v>
      </c>
      <c r="AM60" s="215"/>
      <c r="AN60" s="214">
        <f>+O60+AJ60+AL60</f>
        <v>3648000</v>
      </c>
      <c r="AX60" s="20"/>
      <c r="AY60" s="20"/>
    </row>
    <row r="61" spans="1:51" s="21" customFormat="1" x14ac:dyDescent="0.25">
      <c r="A61" s="3"/>
      <c r="B61" s="3"/>
      <c r="C61" s="3"/>
      <c r="D61" s="3"/>
      <c r="E61" s="3"/>
      <c r="F61" s="3"/>
      <c r="G61" s="10" t="s">
        <v>968</v>
      </c>
      <c r="H61"/>
      <c r="I61" s="22" t="s">
        <v>478</v>
      </c>
      <c r="J61" s="23" t="s">
        <v>479</v>
      </c>
      <c r="K61" s="215">
        <f>+'0BJ PROGR. I-II Y III'!J58</f>
        <v>15270000</v>
      </c>
      <c r="L61" s="215">
        <f>+'0BJ PROGR. I-II Y III'!K58</f>
        <v>0</v>
      </c>
      <c r="M61" s="215">
        <f>+'0BJ PROGR. I-II Y III'!L58</f>
        <v>0</v>
      </c>
      <c r="N61" s="215">
        <f>+'0BJ PROGR. I-II Y III'!M58</f>
        <v>0</v>
      </c>
      <c r="O61" s="214">
        <f>SUM(K61:N61)</f>
        <v>15270000</v>
      </c>
      <c r="P61" s="42"/>
      <c r="Q61" s="232">
        <f>+'0BJ PROGR. I-II Y III'!P58</f>
        <v>0</v>
      </c>
      <c r="R61" s="215">
        <f>+'0BJ PROGR. I-II Y III'!Q58</f>
        <v>0</v>
      </c>
      <c r="S61" s="215">
        <f>+'0BJ PROGR. I-II Y III'!R58</f>
        <v>0</v>
      </c>
      <c r="T61" s="215">
        <f>+'0BJ PROGR. I-II Y III'!S58</f>
        <v>0</v>
      </c>
      <c r="U61" s="233">
        <f>+'0BJ PROGR. I-II Y III'!T58</f>
        <v>0</v>
      </c>
      <c r="V61" s="249">
        <f>+'0BJ PROGR. I-II Y III'!U58</f>
        <v>506200</v>
      </c>
      <c r="W61" s="245">
        <f>+'0BJ PROGR. I-II Y III'!V58</f>
        <v>0</v>
      </c>
      <c r="X61" s="233">
        <f>SUM(V61:W61)</f>
        <v>506200</v>
      </c>
      <c r="Y61" s="245">
        <f>+'0BJ PROGR. I-II Y III'!X58</f>
        <v>0</v>
      </c>
      <c r="Z61" s="245">
        <f>+'0BJ PROGR. I-II Y III'!Y58</f>
        <v>1000000</v>
      </c>
      <c r="AA61" s="245">
        <f>+'0BJ PROGR. I-II Y III'!Z58</f>
        <v>0</v>
      </c>
      <c r="AB61" s="215">
        <f>SUM(Y61:AA61)</f>
        <v>1000000</v>
      </c>
      <c r="AC61" s="232">
        <f>+'0BJ PROGR. I-II Y III'!AB58</f>
        <v>0</v>
      </c>
      <c r="AD61" s="215">
        <f>+'0BJ PROGR. I-II Y III'!AC58</f>
        <v>0</v>
      </c>
      <c r="AE61" s="215">
        <f>+'0BJ PROGR. I-II Y III'!AD58</f>
        <v>0</v>
      </c>
      <c r="AF61" s="215">
        <f>+'0BJ PROGR. I-II Y III'!AE58</f>
        <v>480000</v>
      </c>
      <c r="AG61" s="215">
        <f>+'0BJ PROGR. I-II Y III'!AF58</f>
        <v>0</v>
      </c>
      <c r="AH61" s="215">
        <f>+'0BJ PROGR. I-II Y III'!AG58</f>
        <v>0</v>
      </c>
      <c r="AI61" s="215">
        <f>+'0BJ PROGR. I-II Y III'!AH58</f>
        <v>0</v>
      </c>
      <c r="AJ61" s="214">
        <f>+Q61+R61+S61+T61+U61++X61+AB61+AC61+AD61+AE61+AF61+AG61+AH61+AI61</f>
        <v>1986200</v>
      </c>
      <c r="AK61" s="215"/>
      <c r="AL61" s="214">
        <v>0</v>
      </c>
      <c r="AM61" s="215"/>
      <c r="AN61" s="214">
        <f>+O61+AJ61+AL61</f>
        <v>17256200</v>
      </c>
      <c r="AX61" s="20"/>
      <c r="AY61" s="20"/>
    </row>
    <row r="62" spans="1:51" s="21" customFormat="1" x14ac:dyDescent="0.25">
      <c r="A62" s="3"/>
      <c r="B62" s="3"/>
      <c r="C62" s="3"/>
      <c r="D62" s="3"/>
      <c r="E62" s="3"/>
      <c r="F62" s="3"/>
      <c r="G62" s="10" t="s">
        <v>968</v>
      </c>
      <c r="H62"/>
      <c r="I62" s="22" t="s">
        <v>480</v>
      </c>
      <c r="J62" s="23" t="s">
        <v>481</v>
      </c>
      <c r="K62" s="215">
        <f>+'0BJ PROGR. I-II Y III'!J59</f>
        <v>30000</v>
      </c>
      <c r="L62" s="215">
        <f>+'0BJ PROGR. I-II Y III'!K59</f>
        <v>100000</v>
      </c>
      <c r="M62" s="215">
        <f>+'0BJ PROGR. I-II Y III'!L59</f>
        <v>0</v>
      </c>
      <c r="N62" s="215">
        <f>+'0BJ PROGR. I-II Y III'!M59</f>
        <v>0</v>
      </c>
      <c r="O62" s="214">
        <f>SUM(K62:N62)</f>
        <v>130000</v>
      </c>
      <c r="P62" s="42"/>
      <c r="Q62" s="232">
        <f>+'0BJ PROGR. I-II Y III'!P59</f>
        <v>0</v>
      </c>
      <c r="R62" s="215">
        <f>+'0BJ PROGR. I-II Y III'!Q59</f>
        <v>0</v>
      </c>
      <c r="S62" s="215">
        <f>+'0BJ PROGR. I-II Y III'!R59</f>
        <v>0</v>
      </c>
      <c r="T62" s="215">
        <f>+'0BJ PROGR. I-II Y III'!S59</f>
        <v>0</v>
      </c>
      <c r="U62" s="233">
        <f>+'0BJ PROGR. I-II Y III'!T59</f>
        <v>0</v>
      </c>
      <c r="V62" s="249">
        <f>+'0BJ PROGR. I-II Y III'!U59</f>
        <v>17000</v>
      </c>
      <c r="W62" s="245">
        <f>+'0BJ PROGR. I-II Y III'!V59</f>
        <v>0</v>
      </c>
      <c r="X62" s="233">
        <f>SUM(V62:W62)</f>
        <v>17000</v>
      </c>
      <c r="Y62" s="245">
        <f>+'0BJ PROGR. I-II Y III'!X59</f>
        <v>0</v>
      </c>
      <c r="Z62" s="245">
        <f>+'0BJ PROGR. I-II Y III'!Y59</f>
        <v>0</v>
      </c>
      <c r="AA62" s="245">
        <f>+'0BJ PROGR. I-II Y III'!Z59</f>
        <v>0</v>
      </c>
      <c r="AB62" s="215">
        <f>SUM(Y62:AA62)</f>
        <v>0</v>
      </c>
      <c r="AC62" s="232">
        <f>+'0BJ PROGR. I-II Y III'!AB59</f>
        <v>0</v>
      </c>
      <c r="AD62" s="215">
        <f>+'0BJ PROGR. I-II Y III'!AC59</f>
        <v>0</v>
      </c>
      <c r="AE62" s="215">
        <f>+'0BJ PROGR. I-II Y III'!AD59</f>
        <v>0</v>
      </c>
      <c r="AF62" s="215">
        <f>+'0BJ PROGR. I-II Y III'!AE59</f>
        <v>0</v>
      </c>
      <c r="AG62" s="215">
        <f>+'0BJ PROGR. I-II Y III'!AF59</f>
        <v>0</v>
      </c>
      <c r="AH62" s="215">
        <f>+'0BJ PROGR. I-II Y III'!AG59</f>
        <v>0</v>
      </c>
      <c r="AI62" s="215">
        <f>+'0BJ PROGR. I-II Y III'!AH59</f>
        <v>0</v>
      </c>
      <c r="AJ62" s="214">
        <f>+Q62+R62+S62+T62+U62++X62+AB62+AC62+AD62+AE62+AF62+AG62+AH62+AI62</f>
        <v>17000</v>
      </c>
      <c r="AK62" s="215"/>
      <c r="AL62" s="214">
        <v>0</v>
      </c>
      <c r="AM62" s="215"/>
      <c r="AN62" s="214">
        <f>+O62+AJ62+AL62</f>
        <v>147000</v>
      </c>
      <c r="AX62" s="20"/>
      <c r="AY62" s="20"/>
    </row>
    <row r="63" spans="1:51" s="21" customFormat="1" x14ac:dyDescent="0.25">
      <c r="A63" s="3"/>
      <c r="B63" s="3"/>
      <c r="C63" s="3"/>
      <c r="D63" s="3"/>
      <c r="E63" s="3"/>
      <c r="F63" s="3"/>
      <c r="G63" s="10" t="s">
        <v>968</v>
      </c>
      <c r="H63"/>
      <c r="I63" s="22" t="s">
        <v>482</v>
      </c>
      <c r="J63" s="23" t="s">
        <v>483</v>
      </c>
      <c r="K63" s="215">
        <f>+'0BJ PROGR. I-II Y III'!J60</f>
        <v>24474200</v>
      </c>
      <c r="L63" s="215">
        <f>+'0BJ PROGR. I-II Y III'!K60</f>
        <v>700000</v>
      </c>
      <c r="M63" s="215">
        <f>+'0BJ PROGR. I-II Y III'!L60</f>
        <v>0</v>
      </c>
      <c r="N63" s="215">
        <f>+'0BJ PROGR. I-II Y III'!M60</f>
        <v>0</v>
      </c>
      <c r="O63" s="214">
        <f>SUM(K63:N63)</f>
        <v>25174200</v>
      </c>
      <c r="P63" s="42"/>
      <c r="Q63" s="232">
        <f>+'0BJ PROGR. I-II Y III'!P60</f>
        <v>0</v>
      </c>
      <c r="R63" s="215">
        <f>+'0BJ PROGR. I-II Y III'!Q60</f>
        <v>0</v>
      </c>
      <c r="S63" s="215">
        <f>+'0BJ PROGR. I-II Y III'!R60</f>
        <v>0</v>
      </c>
      <c r="T63" s="215">
        <f>+'0BJ PROGR. I-II Y III'!S60</f>
        <v>0</v>
      </c>
      <c r="U63" s="233">
        <f>+'0BJ PROGR. I-II Y III'!T60</f>
        <v>0</v>
      </c>
      <c r="V63" s="249">
        <f>+'0BJ PROGR. I-II Y III'!U60</f>
        <v>353000</v>
      </c>
      <c r="W63" s="245">
        <f>+'0BJ PROGR. I-II Y III'!V60</f>
        <v>0</v>
      </c>
      <c r="X63" s="233">
        <f>SUM(V63:W63)</f>
        <v>353000</v>
      </c>
      <c r="Y63" s="245">
        <f>+'0BJ PROGR. I-II Y III'!X60</f>
        <v>0</v>
      </c>
      <c r="Z63" s="245">
        <f>+'0BJ PROGR. I-II Y III'!Y60</f>
        <v>0</v>
      </c>
      <c r="AA63" s="245">
        <f>+'0BJ PROGR. I-II Y III'!Z60</f>
        <v>0</v>
      </c>
      <c r="AB63" s="215">
        <f>SUM(Y63:AA63)</f>
        <v>0</v>
      </c>
      <c r="AC63" s="232">
        <f>+'0BJ PROGR. I-II Y III'!AB60</f>
        <v>0</v>
      </c>
      <c r="AD63" s="215">
        <f>+'0BJ PROGR. I-II Y III'!AC60</f>
        <v>0</v>
      </c>
      <c r="AE63" s="215">
        <f>+'0BJ PROGR. I-II Y III'!AD60</f>
        <v>0</v>
      </c>
      <c r="AF63" s="215">
        <f>+'0BJ PROGR. I-II Y III'!AE60</f>
        <v>0</v>
      </c>
      <c r="AG63" s="215">
        <f>+'0BJ PROGR. I-II Y III'!AF60</f>
        <v>0</v>
      </c>
      <c r="AH63" s="215">
        <f>+'0BJ PROGR. I-II Y III'!AG60</f>
        <v>0</v>
      </c>
      <c r="AI63" s="215">
        <f>+'0BJ PROGR. I-II Y III'!AH60</f>
        <v>0</v>
      </c>
      <c r="AJ63" s="214">
        <f>+Q63+R63+S63+T63+U63++X63+AB63+AC63+AD63+AE63+AF63+AG63+AH63+AI63</f>
        <v>353000</v>
      </c>
      <c r="AK63" s="215"/>
      <c r="AL63" s="214">
        <v>0</v>
      </c>
      <c r="AM63" s="215"/>
      <c r="AN63" s="214">
        <f>+O63+AJ63+AL63</f>
        <v>25527200</v>
      </c>
      <c r="AX63" s="20"/>
      <c r="AY63" s="20"/>
    </row>
    <row r="64" spans="1:51" s="21" customFormat="1" x14ac:dyDescent="0.25">
      <c r="A64" s="3"/>
      <c r="B64" s="3"/>
      <c r="C64" s="3"/>
      <c r="D64" s="3"/>
      <c r="E64" s="3"/>
      <c r="F64" s="3"/>
      <c r="G64" s="10" t="s">
        <v>968</v>
      </c>
      <c r="H64"/>
      <c r="I64" s="22" t="s">
        <v>484</v>
      </c>
      <c r="J64" s="23" t="s">
        <v>485</v>
      </c>
      <c r="K64" s="215">
        <f>+'0BJ PROGR. I-II Y III'!J61</f>
        <v>70000</v>
      </c>
      <c r="L64" s="215">
        <f>+'0BJ PROGR. I-II Y III'!K61</f>
        <v>0</v>
      </c>
      <c r="M64" s="215">
        <f>+'0BJ PROGR. I-II Y III'!L61</f>
        <v>0</v>
      </c>
      <c r="N64" s="215">
        <f>+'0BJ PROGR. I-II Y III'!M61</f>
        <v>0</v>
      </c>
      <c r="O64" s="214">
        <f>SUM(K64:N64)</f>
        <v>70000</v>
      </c>
      <c r="P64" s="42"/>
      <c r="Q64" s="232">
        <f>+'0BJ PROGR. I-II Y III'!P61</f>
        <v>0</v>
      </c>
      <c r="R64" s="215">
        <f>+'0BJ PROGR. I-II Y III'!Q61</f>
        <v>0</v>
      </c>
      <c r="S64" s="215">
        <f>+'0BJ PROGR. I-II Y III'!R61</f>
        <v>0</v>
      </c>
      <c r="T64" s="215">
        <f>+'0BJ PROGR. I-II Y III'!S61</f>
        <v>0</v>
      </c>
      <c r="U64" s="233">
        <f>+'0BJ PROGR. I-II Y III'!T61</f>
        <v>0</v>
      </c>
      <c r="V64" s="249">
        <f>+'0BJ PROGR. I-II Y III'!U61</f>
        <v>0</v>
      </c>
      <c r="W64" s="245">
        <f>+'0BJ PROGR. I-II Y III'!V61</f>
        <v>0</v>
      </c>
      <c r="X64" s="233">
        <f>SUM(V64:W64)</f>
        <v>0</v>
      </c>
      <c r="Y64" s="245">
        <f>+'0BJ PROGR. I-II Y III'!X61</f>
        <v>0</v>
      </c>
      <c r="Z64" s="245">
        <f>+'0BJ PROGR. I-II Y III'!Y61</f>
        <v>0</v>
      </c>
      <c r="AA64" s="245">
        <f>+'0BJ PROGR. I-II Y III'!Z61</f>
        <v>0</v>
      </c>
      <c r="AB64" s="215">
        <f>SUM(Y64:AA64)</f>
        <v>0</v>
      </c>
      <c r="AC64" s="232">
        <f>+'0BJ PROGR. I-II Y III'!AB61</f>
        <v>0</v>
      </c>
      <c r="AD64" s="215">
        <f>+'0BJ PROGR. I-II Y III'!AC61</f>
        <v>94000000</v>
      </c>
      <c r="AE64" s="215">
        <f>+'0BJ PROGR. I-II Y III'!AD61</f>
        <v>0</v>
      </c>
      <c r="AF64" s="215">
        <f>+'0BJ PROGR. I-II Y III'!AE61</f>
        <v>0</v>
      </c>
      <c r="AG64" s="215">
        <f>+'0BJ PROGR. I-II Y III'!AF61</f>
        <v>0</v>
      </c>
      <c r="AH64" s="215">
        <f>+'0BJ PROGR. I-II Y III'!AG61</f>
        <v>0</v>
      </c>
      <c r="AI64" s="215">
        <f>+'0BJ PROGR. I-II Y III'!AH61</f>
        <v>0</v>
      </c>
      <c r="AJ64" s="214">
        <f>+Q64+R64+S64+T64+U64++X64+AB64+AC64+AD64+AE64+AF64+AG64+AH64+AI64</f>
        <v>94000000</v>
      </c>
      <c r="AK64" s="215"/>
      <c r="AL64" s="214">
        <v>0</v>
      </c>
      <c r="AM64" s="215"/>
      <c r="AN64" s="214">
        <f>+O64+AJ64+AL64</f>
        <v>94070000</v>
      </c>
      <c r="AX64" s="20"/>
      <c r="AY64" s="20"/>
    </row>
    <row r="65" spans="1:51" s="21" customFormat="1" x14ac:dyDescent="0.25">
      <c r="A65" s="3"/>
      <c r="B65" s="3"/>
      <c r="C65" s="3"/>
      <c r="D65" s="3"/>
      <c r="E65" s="3"/>
      <c r="F65" s="3"/>
      <c r="G65" s="5" t="s">
        <v>968</v>
      </c>
      <c r="H65"/>
      <c r="I65" s="24" t="s">
        <v>486</v>
      </c>
      <c r="J65" s="25" t="s">
        <v>487</v>
      </c>
      <c r="K65" s="216"/>
      <c r="L65" s="216"/>
      <c r="M65" s="216"/>
      <c r="N65" s="216"/>
      <c r="O65" s="212"/>
      <c r="P65" s="42"/>
      <c r="Q65" s="217"/>
      <c r="R65" s="216"/>
      <c r="S65" s="216"/>
      <c r="T65" s="216"/>
      <c r="U65" s="230"/>
      <c r="V65" s="247"/>
      <c r="W65" s="243"/>
      <c r="X65" s="230"/>
      <c r="Y65" s="245"/>
      <c r="Z65" s="245"/>
      <c r="AA65" s="245"/>
      <c r="AB65" s="216"/>
      <c r="AC65" s="232"/>
      <c r="AD65" s="215"/>
      <c r="AE65" s="215"/>
      <c r="AF65" s="215"/>
      <c r="AG65" s="215"/>
      <c r="AH65" s="215"/>
      <c r="AI65" s="215"/>
      <c r="AJ65" s="214"/>
      <c r="AK65" s="215"/>
      <c r="AL65" s="214"/>
      <c r="AM65" s="215"/>
      <c r="AN65" s="212"/>
      <c r="AX65" s="20"/>
      <c r="AY65" s="20"/>
    </row>
    <row r="66" spans="1:51" s="21" customFormat="1" x14ac:dyDescent="0.25">
      <c r="A66" s="3"/>
      <c r="B66" s="3"/>
      <c r="C66" s="3"/>
      <c r="D66" s="3"/>
      <c r="E66" s="3"/>
      <c r="F66" s="3"/>
      <c r="G66" s="10" t="s">
        <v>968</v>
      </c>
      <c r="H66"/>
      <c r="I66" s="22" t="s">
        <v>488</v>
      </c>
      <c r="J66" s="23" t="s">
        <v>489</v>
      </c>
      <c r="K66" s="215">
        <f>+'0BJ PROGR. I-II Y III'!J63</f>
        <v>3100000</v>
      </c>
      <c r="L66" s="215">
        <f>+'0BJ PROGR. I-II Y III'!K63</f>
        <v>100000</v>
      </c>
      <c r="M66" s="215">
        <f>+'0BJ PROGR. I-II Y III'!L63</f>
        <v>0</v>
      </c>
      <c r="N66" s="215">
        <f>+'0BJ PROGR. I-II Y III'!M63</f>
        <v>0</v>
      </c>
      <c r="O66" s="214">
        <f t="shared" ref="O66:O72" si="9">SUM(K66:N66)</f>
        <v>3200000</v>
      </c>
      <c r="P66" s="42"/>
      <c r="Q66" s="232">
        <f>+'0BJ PROGR. I-II Y III'!P63</f>
        <v>0</v>
      </c>
      <c r="R66" s="215">
        <f>+'0BJ PROGR. I-II Y III'!Q63</f>
        <v>0</v>
      </c>
      <c r="S66" s="215">
        <f>+'0BJ PROGR. I-II Y III'!R63</f>
        <v>0</v>
      </c>
      <c r="T66" s="215">
        <f>+'0BJ PROGR. I-II Y III'!S63</f>
        <v>0</v>
      </c>
      <c r="U66" s="233">
        <f>+'0BJ PROGR. I-II Y III'!T63</f>
        <v>0</v>
      </c>
      <c r="V66" s="249">
        <f>+'0BJ PROGR. I-II Y III'!U63</f>
        <v>0</v>
      </c>
      <c r="W66" s="245">
        <f>+'0BJ PROGR. I-II Y III'!V63</f>
        <v>0</v>
      </c>
      <c r="X66" s="233">
        <f t="shared" ref="X66:X72" si="10">SUM(V66:W66)</f>
        <v>0</v>
      </c>
      <c r="Y66" s="245">
        <f>+'0BJ PROGR. I-II Y III'!X63</f>
        <v>0</v>
      </c>
      <c r="Z66" s="245">
        <f>+'0BJ PROGR. I-II Y III'!Y63</f>
        <v>0</v>
      </c>
      <c r="AA66" s="245">
        <f>+'0BJ PROGR. I-II Y III'!Z63</f>
        <v>0</v>
      </c>
      <c r="AB66" s="215">
        <f t="shared" ref="AB66:AB72" si="11">SUM(Y66:AA66)</f>
        <v>0</v>
      </c>
      <c r="AC66" s="232">
        <f>+'0BJ PROGR. I-II Y III'!AB63</f>
        <v>0</v>
      </c>
      <c r="AD66" s="215">
        <f>+'0BJ PROGR. I-II Y III'!AC63</f>
        <v>0</v>
      </c>
      <c r="AE66" s="215">
        <f>+'0BJ PROGR. I-II Y III'!AD63</f>
        <v>0</v>
      </c>
      <c r="AF66" s="215">
        <f>+'0BJ PROGR. I-II Y III'!AE63</f>
        <v>0</v>
      </c>
      <c r="AG66" s="215">
        <f>+'0BJ PROGR. I-II Y III'!AF63</f>
        <v>0</v>
      </c>
      <c r="AH66" s="215">
        <f>+'0BJ PROGR. I-II Y III'!AG63</f>
        <v>0</v>
      </c>
      <c r="AI66" s="215">
        <f>+'0BJ PROGR. I-II Y III'!AH63</f>
        <v>0</v>
      </c>
      <c r="AJ66" s="214">
        <f t="shared" ref="AJ66:AJ72" si="12">+Q66+R66+S66+T66+U66++X66+AB66+AC66+AD66+AE66+AF66+AG66+AH66+AI66</f>
        <v>0</v>
      </c>
      <c r="AK66" s="215"/>
      <c r="AL66" s="214">
        <v>0</v>
      </c>
      <c r="AM66" s="215"/>
      <c r="AN66" s="214">
        <f t="shared" ref="AN66:AN72" si="13">+O66+AJ66+AL66</f>
        <v>3200000</v>
      </c>
      <c r="AX66" s="20"/>
      <c r="AY66" s="20"/>
    </row>
    <row r="67" spans="1:51" s="21" customFormat="1" x14ac:dyDescent="0.25">
      <c r="A67" s="3"/>
      <c r="B67" s="3"/>
      <c r="C67" s="3"/>
      <c r="D67" s="3"/>
      <c r="E67" s="3"/>
      <c r="F67" s="3"/>
      <c r="G67" s="10" t="s">
        <v>968</v>
      </c>
      <c r="H67"/>
      <c r="I67" s="22" t="s">
        <v>490</v>
      </c>
      <c r="J67" s="23" t="s">
        <v>491</v>
      </c>
      <c r="K67" s="215">
        <f>+'0BJ PROGR. I-II Y III'!J64</f>
        <v>5391400</v>
      </c>
      <c r="L67" s="215">
        <f>+'0BJ PROGR. I-II Y III'!K64</f>
        <v>200000</v>
      </c>
      <c r="M67" s="215">
        <f>+'0BJ PROGR. I-II Y III'!L64</f>
        <v>0</v>
      </c>
      <c r="N67" s="215">
        <f>+'0BJ PROGR. I-II Y III'!M64</f>
        <v>0</v>
      </c>
      <c r="O67" s="214">
        <f t="shared" si="9"/>
        <v>5591400</v>
      </c>
      <c r="P67" s="42"/>
      <c r="Q67" s="232">
        <f>+'0BJ PROGR. I-II Y III'!P64</f>
        <v>0</v>
      </c>
      <c r="R67" s="215">
        <f>+'0BJ PROGR. I-II Y III'!Q64</f>
        <v>0</v>
      </c>
      <c r="S67" s="215">
        <f>+'0BJ PROGR. I-II Y III'!R64</f>
        <v>0</v>
      </c>
      <c r="T67" s="215">
        <f>+'0BJ PROGR. I-II Y III'!S64</f>
        <v>0</v>
      </c>
      <c r="U67" s="233">
        <f>+'0BJ PROGR. I-II Y III'!T64</f>
        <v>0</v>
      </c>
      <c r="V67" s="249">
        <f>+'0BJ PROGR. I-II Y III'!U64</f>
        <v>200000</v>
      </c>
      <c r="W67" s="245">
        <f>+'0BJ PROGR. I-II Y III'!V64</f>
        <v>0</v>
      </c>
      <c r="X67" s="233">
        <f t="shared" si="10"/>
        <v>200000</v>
      </c>
      <c r="Y67" s="245">
        <f>+'0BJ PROGR. I-II Y III'!X64</f>
        <v>0</v>
      </c>
      <c r="Z67" s="245">
        <f>+'0BJ PROGR. I-II Y III'!Y64</f>
        <v>0</v>
      </c>
      <c r="AA67" s="245">
        <f>+'0BJ PROGR. I-II Y III'!Z64</f>
        <v>0</v>
      </c>
      <c r="AB67" s="215">
        <f t="shared" si="11"/>
        <v>0</v>
      </c>
      <c r="AC67" s="232">
        <f>+'0BJ PROGR. I-II Y III'!AB64</f>
        <v>0</v>
      </c>
      <c r="AD67" s="215">
        <f>+'0BJ PROGR. I-II Y III'!AC64</f>
        <v>0</v>
      </c>
      <c r="AE67" s="215">
        <f>+'0BJ PROGR. I-II Y III'!AD64</f>
        <v>0</v>
      </c>
      <c r="AF67" s="215">
        <f>+'0BJ PROGR. I-II Y III'!AE64</f>
        <v>0</v>
      </c>
      <c r="AG67" s="215">
        <f>+'0BJ PROGR. I-II Y III'!AF64</f>
        <v>0</v>
      </c>
      <c r="AH67" s="215">
        <f>+'0BJ PROGR. I-II Y III'!AG64</f>
        <v>0</v>
      </c>
      <c r="AI67" s="215">
        <f>+'0BJ PROGR. I-II Y III'!AH64</f>
        <v>0</v>
      </c>
      <c r="AJ67" s="214">
        <f t="shared" si="12"/>
        <v>200000</v>
      </c>
      <c r="AK67" s="215"/>
      <c r="AL67" s="214">
        <v>0</v>
      </c>
      <c r="AM67" s="215"/>
      <c r="AN67" s="214">
        <f t="shared" si="13"/>
        <v>5791400</v>
      </c>
      <c r="AX67" s="20"/>
      <c r="AY67" s="20"/>
    </row>
    <row r="68" spans="1:51" s="21" customFormat="1" x14ac:dyDescent="0.25">
      <c r="A68" s="3"/>
      <c r="B68" s="3"/>
      <c r="C68" s="3"/>
      <c r="D68" s="3"/>
      <c r="E68" s="3"/>
      <c r="F68" s="3"/>
      <c r="G68" s="10" t="s">
        <v>968</v>
      </c>
      <c r="H68"/>
      <c r="I68" s="22" t="s">
        <v>492</v>
      </c>
      <c r="J68" s="23" t="s">
        <v>493</v>
      </c>
      <c r="K68" s="215">
        <f>+'0BJ PROGR. I-II Y III'!J65</f>
        <v>1270000</v>
      </c>
      <c r="L68" s="215">
        <f>+'0BJ PROGR. I-II Y III'!K65</f>
        <v>200000</v>
      </c>
      <c r="M68" s="215">
        <f>+'0BJ PROGR. I-II Y III'!L65</f>
        <v>0</v>
      </c>
      <c r="N68" s="215">
        <f>+'0BJ PROGR. I-II Y III'!M65</f>
        <v>0</v>
      </c>
      <c r="O68" s="214">
        <f t="shared" si="9"/>
        <v>1470000</v>
      </c>
      <c r="P68" s="42"/>
      <c r="Q68" s="232">
        <f>+'0BJ PROGR. I-II Y III'!P65</f>
        <v>0</v>
      </c>
      <c r="R68" s="215">
        <f>+'0BJ PROGR. I-II Y III'!Q65</f>
        <v>0</v>
      </c>
      <c r="S68" s="215">
        <f>+'0BJ PROGR. I-II Y III'!R65</f>
        <v>0</v>
      </c>
      <c r="T68" s="215">
        <f>+'0BJ PROGR. I-II Y III'!S65</f>
        <v>0</v>
      </c>
      <c r="U68" s="233">
        <f>+'0BJ PROGR. I-II Y III'!T65</f>
        <v>0</v>
      </c>
      <c r="V68" s="249">
        <f>+'0BJ PROGR. I-II Y III'!U65</f>
        <v>50000</v>
      </c>
      <c r="W68" s="245">
        <f>+'0BJ PROGR. I-II Y III'!V65</f>
        <v>0</v>
      </c>
      <c r="X68" s="233">
        <f t="shared" si="10"/>
        <v>50000</v>
      </c>
      <c r="Y68" s="245">
        <f>+'0BJ PROGR. I-II Y III'!X65</f>
        <v>50000</v>
      </c>
      <c r="Z68" s="245">
        <f>+'0BJ PROGR. I-II Y III'!Y65</f>
        <v>0</v>
      </c>
      <c r="AA68" s="245">
        <f>+'0BJ PROGR. I-II Y III'!Z65</f>
        <v>0</v>
      </c>
      <c r="AB68" s="215">
        <f t="shared" si="11"/>
        <v>50000</v>
      </c>
      <c r="AC68" s="232">
        <f>+'0BJ PROGR. I-II Y III'!AB65</f>
        <v>0</v>
      </c>
      <c r="AD68" s="215">
        <f>+'0BJ PROGR. I-II Y III'!AC65</f>
        <v>0</v>
      </c>
      <c r="AE68" s="215">
        <f>+'0BJ PROGR. I-II Y III'!AD65</f>
        <v>0</v>
      </c>
      <c r="AF68" s="215">
        <f>+'0BJ PROGR. I-II Y III'!AE65</f>
        <v>0</v>
      </c>
      <c r="AG68" s="215">
        <f>+'0BJ PROGR. I-II Y III'!AF65</f>
        <v>0</v>
      </c>
      <c r="AH68" s="215">
        <f>+'0BJ PROGR. I-II Y III'!AG65</f>
        <v>0</v>
      </c>
      <c r="AI68" s="215">
        <f>+'0BJ PROGR. I-II Y III'!AH65</f>
        <v>0</v>
      </c>
      <c r="AJ68" s="214">
        <f t="shared" si="12"/>
        <v>100000</v>
      </c>
      <c r="AK68" s="215"/>
      <c r="AL68" s="214">
        <v>0</v>
      </c>
      <c r="AM68" s="215"/>
      <c r="AN68" s="214">
        <f t="shared" si="13"/>
        <v>1570000</v>
      </c>
      <c r="AX68" s="20"/>
      <c r="AY68" s="20"/>
    </row>
    <row r="69" spans="1:51" s="21" customFormat="1" x14ac:dyDescent="0.25">
      <c r="A69" s="3"/>
      <c r="B69" s="3"/>
      <c r="C69" s="3"/>
      <c r="D69" s="3"/>
      <c r="E69" s="3"/>
      <c r="F69" s="3"/>
      <c r="G69" s="10" t="s">
        <v>968</v>
      </c>
      <c r="H69"/>
      <c r="I69" s="22" t="s">
        <v>494</v>
      </c>
      <c r="J69" s="23" t="s">
        <v>495</v>
      </c>
      <c r="K69" s="215">
        <f>+'0BJ PROGR. I-II Y III'!J66</f>
        <v>0</v>
      </c>
      <c r="L69" s="215">
        <f>+'0BJ PROGR. I-II Y III'!K66</f>
        <v>0</v>
      </c>
      <c r="M69" s="215">
        <f>+'0BJ PROGR. I-II Y III'!L66</f>
        <v>0</v>
      </c>
      <c r="N69" s="215">
        <f>+'0BJ PROGR. I-II Y III'!M66</f>
        <v>0</v>
      </c>
      <c r="O69" s="214">
        <f t="shared" si="9"/>
        <v>0</v>
      </c>
      <c r="P69" s="42"/>
      <c r="Q69" s="232">
        <f>+'0BJ PROGR. I-II Y III'!P66</f>
        <v>0</v>
      </c>
      <c r="R69" s="215">
        <f>+'0BJ PROGR. I-II Y III'!Q66</f>
        <v>0</v>
      </c>
      <c r="S69" s="215">
        <f>+'0BJ PROGR. I-II Y III'!R66</f>
        <v>0</v>
      </c>
      <c r="T69" s="215">
        <f>+'0BJ PROGR. I-II Y III'!S66</f>
        <v>0</v>
      </c>
      <c r="U69" s="233">
        <f>+'0BJ PROGR. I-II Y III'!T66</f>
        <v>0</v>
      </c>
      <c r="V69" s="249">
        <f>+'0BJ PROGR. I-II Y III'!U66</f>
        <v>0</v>
      </c>
      <c r="W69" s="245">
        <f>+'0BJ PROGR. I-II Y III'!V66</f>
        <v>0</v>
      </c>
      <c r="X69" s="233">
        <f t="shared" si="10"/>
        <v>0</v>
      </c>
      <c r="Y69" s="245">
        <f>+'0BJ PROGR. I-II Y III'!X66</f>
        <v>0</v>
      </c>
      <c r="Z69" s="245">
        <f>+'0BJ PROGR. I-II Y III'!Y66</f>
        <v>0</v>
      </c>
      <c r="AA69" s="245">
        <f>+'0BJ PROGR. I-II Y III'!Z66</f>
        <v>0</v>
      </c>
      <c r="AB69" s="215">
        <f t="shared" si="11"/>
        <v>0</v>
      </c>
      <c r="AC69" s="232">
        <f>+'0BJ PROGR. I-II Y III'!AB66</f>
        <v>0</v>
      </c>
      <c r="AD69" s="215">
        <f>+'0BJ PROGR. I-II Y III'!AC66</f>
        <v>0</v>
      </c>
      <c r="AE69" s="215">
        <f>+'0BJ PROGR. I-II Y III'!AD66</f>
        <v>0</v>
      </c>
      <c r="AF69" s="215">
        <f>+'0BJ PROGR. I-II Y III'!AE66</f>
        <v>0</v>
      </c>
      <c r="AG69" s="215">
        <f>+'0BJ PROGR. I-II Y III'!AF66</f>
        <v>0</v>
      </c>
      <c r="AH69" s="215">
        <f>+'0BJ PROGR. I-II Y III'!AG66</f>
        <v>0</v>
      </c>
      <c r="AI69" s="215">
        <f>+'0BJ PROGR. I-II Y III'!AH66</f>
        <v>0</v>
      </c>
      <c r="AJ69" s="214">
        <f t="shared" si="12"/>
        <v>0</v>
      </c>
      <c r="AK69" s="215"/>
      <c r="AL69" s="214">
        <v>0</v>
      </c>
      <c r="AM69" s="215"/>
      <c r="AN69" s="214">
        <f t="shared" si="13"/>
        <v>0</v>
      </c>
      <c r="AX69" s="20"/>
      <c r="AY69" s="20"/>
    </row>
    <row r="70" spans="1:51" s="21" customFormat="1" x14ac:dyDescent="0.25">
      <c r="A70" s="3"/>
      <c r="B70" s="3"/>
      <c r="C70" s="3"/>
      <c r="D70" s="3"/>
      <c r="E70" s="3"/>
      <c r="F70" s="3"/>
      <c r="G70" s="10" t="s">
        <v>968</v>
      </c>
      <c r="H70"/>
      <c r="I70" s="22" t="s">
        <v>496</v>
      </c>
      <c r="J70" s="23" t="s">
        <v>497</v>
      </c>
      <c r="K70" s="215">
        <f>+'0BJ PROGR. I-II Y III'!J67</f>
        <v>0</v>
      </c>
      <c r="L70" s="215">
        <f>+'0BJ PROGR. I-II Y III'!K67</f>
        <v>0</v>
      </c>
      <c r="M70" s="215">
        <f>+'0BJ PROGR. I-II Y III'!L67</f>
        <v>0</v>
      </c>
      <c r="N70" s="215">
        <f>+'0BJ PROGR. I-II Y III'!M67</f>
        <v>0</v>
      </c>
      <c r="O70" s="214">
        <f t="shared" si="9"/>
        <v>0</v>
      </c>
      <c r="P70" s="42"/>
      <c r="Q70" s="232">
        <f>+'0BJ PROGR. I-II Y III'!P67</f>
        <v>0</v>
      </c>
      <c r="R70" s="215">
        <f>+'0BJ PROGR. I-II Y III'!Q67</f>
        <v>0</v>
      </c>
      <c r="S70" s="215">
        <f>+'0BJ PROGR. I-II Y III'!R67</f>
        <v>0</v>
      </c>
      <c r="T70" s="215">
        <f>+'0BJ PROGR. I-II Y III'!S67</f>
        <v>0</v>
      </c>
      <c r="U70" s="233">
        <f>+'0BJ PROGR. I-II Y III'!T67</f>
        <v>0</v>
      </c>
      <c r="V70" s="249">
        <f>+'0BJ PROGR. I-II Y III'!U67</f>
        <v>0</v>
      </c>
      <c r="W70" s="245">
        <f>+'0BJ PROGR. I-II Y III'!V67</f>
        <v>0</v>
      </c>
      <c r="X70" s="233">
        <f t="shared" si="10"/>
        <v>0</v>
      </c>
      <c r="Y70" s="245">
        <f>+'0BJ PROGR. I-II Y III'!X67</f>
        <v>0</v>
      </c>
      <c r="Z70" s="245">
        <f>+'0BJ PROGR. I-II Y III'!Y67</f>
        <v>0</v>
      </c>
      <c r="AA70" s="245">
        <f>+'0BJ PROGR. I-II Y III'!Z67</f>
        <v>0</v>
      </c>
      <c r="AB70" s="215">
        <f t="shared" si="11"/>
        <v>0</v>
      </c>
      <c r="AC70" s="232">
        <f>+'0BJ PROGR. I-II Y III'!AB67</f>
        <v>0</v>
      </c>
      <c r="AD70" s="215">
        <f>+'0BJ PROGR. I-II Y III'!AC67</f>
        <v>0</v>
      </c>
      <c r="AE70" s="215">
        <f>+'0BJ PROGR. I-II Y III'!AD67</f>
        <v>0</v>
      </c>
      <c r="AF70" s="215">
        <f>+'0BJ PROGR. I-II Y III'!AE67</f>
        <v>0</v>
      </c>
      <c r="AG70" s="215">
        <f>+'0BJ PROGR. I-II Y III'!AF67</f>
        <v>0</v>
      </c>
      <c r="AH70" s="215">
        <f>+'0BJ PROGR. I-II Y III'!AG67</f>
        <v>0</v>
      </c>
      <c r="AI70" s="215">
        <f>+'0BJ PROGR. I-II Y III'!AH67</f>
        <v>0</v>
      </c>
      <c r="AJ70" s="214">
        <f t="shared" si="12"/>
        <v>0</v>
      </c>
      <c r="AK70" s="215"/>
      <c r="AL70" s="214">
        <v>0</v>
      </c>
      <c r="AM70" s="215"/>
      <c r="AN70" s="214">
        <f t="shared" si="13"/>
        <v>0</v>
      </c>
      <c r="AX70" s="20"/>
      <c r="AY70" s="20"/>
    </row>
    <row r="71" spans="1:51" s="21" customFormat="1" x14ac:dyDescent="0.25">
      <c r="A71" s="3"/>
      <c r="B71" s="3"/>
      <c r="C71" s="3"/>
      <c r="D71" s="3"/>
      <c r="E71" s="3"/>
      <c r="F71" s="3"/>
      <c r="G71" s="10" t="s">
        <v>968</v>
      </c>
      <c r="H71"/>
      <c r="I71" s="22" t="s">
        <v>498</v>
      </c>
      <c r="J71" s="23" t="s">
        <v>499</v>
      </c>
      <c r="K71" s="215">
        <f>+'0BJ PROGR. I-II Y III'!J68</f>
        <v>6000000</v>
      </c>
      <c r="L71" s="215">
        <f>+'0BJ PROGR. I-II Y III'!K68</f>
        <v>0</v>
      </c>
      <c r="M71" s="215">
        <f>+'0BJ PROGR. I-II Y III'!L68</f>
        <v>0</v>
      </c>
      <c r="N71" s="215">
        <f>+'0BJ PROGR. I-II Y III'!M68</f>
        <v>0</v>
      </c>
      <c r="O71" s="214">
        <f t="shared" si="9"/>
        <v>6000000</v>
      </c>
      <c r="P71" s="42"/>
      <c r="Q71" s="232">
        <f>+'0BJ PROGR. I-II Y III'!P68</f>
        <v>0</v>
      </c>
      <c r="R71" s="215">
        <f>+'0BJ PROGR. I-II Y III'!Q68</f>
        <v>0</v>
      </c>
      <c r="S71" s="215">
        <f>+'0BJ PROGR. I-II Y III'!R68</f>
        <v>0</v>
      </c>
      <c r="T71" s="215">
        <f>+'0BJ PROGR. I-II Y III'!S68</f>
        <v>0</v>
      </c>
      <c r="U71" s="233">
        <f>+'0BJ PROGR. I-II Y III'!T68</f>
        <v>0</v>
      </c>
      <c r="V71" s="249">
        <f>+'0BJ PROGR. I-II Y III'!U68</f>
        <v>0</v>
      </c>
      <c r="W71" s="245">
        <f>+'0BJ PROGR. I-II Y III'!V68</f>
        <v>0</v>
      </c>
      <c r="X71" s="233">
        <f t="shared" si="10"/>
        <v>0</v>
      </c>
      <c r="Y71" s="245">
        <f>+'0BJ PROGR. I-II Y III'!X68</f>
        <v>0</v>
      </c>
      <c r="Z71" s="245">
        <f>+'0BJ PROGR. I-II Y III'!Y68</f>
        <v>0</v>
      </c>
      <c r="AA71" s="245">
        <f>+'0BJ PROGR. I-II Y III'!Z68</f>
        <v>0</v>
      </c>
      <c r="AB71" s="215">
        <f t="shared" si="11"/>
        <v>0</v>
      </c>
      <c r="AC71" s="232">
        <f>+'0BJ PROGR. I-II Y III'!AB68</f>
        <v>0</v>
      </c>
      <c r="AD71" s="215">
        <f>+'0BJ PROGR. I-II Y III'!AC68</f>
        <v>0</v>
      </c>
      <c r="AE71" s="215">
        <f>+'0BJ PROGR. I-II Y III'!AD68</f>
        <v>0</v>
      </c>
      <c r="AF71" s="215">
        <f>+'0BJ PROGR. I-II Y III'!AE68</f>
        <v>0</v>
      </c>
      <c r="AG71" s="215">
        <f>+'0BJ PROGR. I-II Y III'!AF68</f>
        <v>0</v>
      </c>
      <c r="AH71" s="215">
        <f>+'0BJ PROGR. I-II Y III'!AG68</f>
        <v>0</v>
      </c>
      <c r="AI71" s="215">
        <f>+'0BJ PROGR. I-II Y III'!AH68</f>
        <v>0</v>
      </c>
      <c r="AJ71" s="214">
        <f t="shared" si="12"/>
        <v>0</v>
      </c>
      <c r="AK71" s="215"/>
      <c r="AL71" s="214">
        <v>0</v>
      </c>
      <c r="AM71" s="215"/>
      <c r="AN71" s="214">
        <f t="shared" si="13"/>
        <v>6000000</v>
      </c>
      <c r="AX71" s="20"/>
      <c r="AY71" s="20"/>
    </row>
    <row r="72" spans="1:51" s="21" customFormat="1" x14ac:dyDescent="0.25">
      <c r="A72" s="3"/>
      <c r="B72" s="3"/>
      <c r="C72" s="3"/>
      <c r="D72" s="3"/>
      <c r="E72" s="3"/>
      <c r="F72" s="3"/>
      <c r="G72" s="10" t="s">
        <v>968</v>
      </c>
      <c r="H72"/>
      <c r="I72" s="22" t="s">
        <v>500</v>
      </c>
      <c r="J72" s="27" t="s">
        <v>501</v>
      </c>
      <c r="K72" s="215">
        <f>+'0BJ PROGR. I-II Y III'!J69</f>
        <v>6200000</v>
      </c>
      <c r="L72" s="215">
        <f>+'0BJ PROGR. I-II Y III'!K69</f>
        <v>0</v>
      </c>
      <c r="M72" s="215">
        <f>+'0BJ PROGR. I-II Y III'!L69</f>
        <v>0</v>
      </c>
      <c r="N72" s="215">
        <f>+'0BJ PROGR. I-II Y III'!M69</f>
        <v>0</v>
      </c>
      <c r="O72" s="214">
        <f t="shared" si="9"/>
        <v>6200000</v>
      </c>
      <c r="P72" s="42"/>
      <c r="Q72" s="232">
        <f>+'0BJ PROGR. I-II Y III'!P69</f>
        <v>0</v>
      </c>
      <c r="R72" s="215">
        <f>+'0BJ PROGR. I-II Y III'!Q69</f>
        <v>0</v>
      </c>
      <c r="S72" s="215">
        <f>+'0BJ PROGR. I-II Y III'!R69</f>
        <v>0</v>
      </c>
      <c r="T72" s="215">
        <f>+'0BJ PROGR. I-II Y III'!S69</f>
        <v>0</v>
      </c>
      <c r="U72" s="233">
        <f>+'0BJ PROGR. I-II Y III'!T69</f>
        <v>0</v>
      </c>
      <c r="V72" s="249">
        <f>+'0BJ PROGR. I-II Y III'!U69</f>
        <v>0</v>
      </c>
      <c r="W72" s="245">
        <f>+'0BJ PROGR. I-II Y III'!V69</f>
        <v>0</v>
      </c>
      <c r="X72" s="233">
        <f t="shared" si="10"/>
        <v>0</v>
      </c>
      <c r="Y72" s="245">
        <f>+'0BJ PROGR. I-II Y III'!X69</f>
        <v>0</v>
      </c>
      <c r="Z72" s="245">
        <f>+'0BJ PROGR. I-II Y III'!Y69</f>
        <v>0</v>
      </c>
      <c r="AA72" s="245">
        <f>+'0BJ PROGR. I-II Y III'!Z69</f>
        <v>0</v>
      </c>
      <c r="AB72" s="215">
        <f t="shared" si="11"/>
        <v>0</v>
      </c>
      <c r="AC72" s="232">
        <f>+'0BJ PROGR. I-II Y III'!AB69</f>
        <v>0</v>
      </c>
      <c r="AD72" s="215">
        <f>+'0BJ PROGR. I-II Y III'!AC69</f>
        <v>0</v>
      </c>
      <c r="AE72" s="215">
        <f>+'0BJ PROGR. I-II Y III'!AD69</f>
        <v>0</v>
      </c>
      <c r="AF72" s="215">
        <f>+'0BJ PROGR. I-II Y III'!AE69</f>
        <v>0</v>
      </c>
      <c r="AG72" s="215">
        <f>+'0BJ PROGR. I-II Y III'!AF69</f>
        <v>0</v>
      </c>
      <c r="AH72" s="215">
        <f>+'0BJ PROGR. I-II Y III'!AG69</f>
        <v>0</v>
      </c>
      <c r="AI72" s="215">
        <f>+'0BJ PROGR. I-II Y III'!AH69</f>
        <v>0</v>
      </c>
      <c r="AJ72" s="214">
        <f t="shared" si="12"/>
        <v>0</v>
      </c>
      <c r="AK72" s="215"/>
      <c r="AL72" s="214">
        <v>0</v>
      </c>
      <c r="AM72" s="215"/>
      <c r="AN72" s="214">
        <f t="shared" si="13"/>
        <v>6200000</v>
      </c>
      <c r="AX72" s="20"/>
      <c r="AY72" s="20"/>
    </row>
    <row r="73" spans="1:51" s="21" customFormat="1" x14ac:dyDescent="0.25">
      <c r="A73" s="3"/>
      <c r="B73" s="3"/>
      <c r="C73" s="3"/>
      <c r="D73" s="3"/>
      <c r="E73" s="3"/>
      <c r="F73" s="3"/>
      <c r="G73" s="5" t="s">
        <v>968</v>
      </c>
      <c r="H73"/>
      <c r="I73" s="24" t="s">
        <v>502</v>
      </c>
      <c r="J73" s="25" t="s">
        <v>503</v>
      </c>
      <c r="K73" s="215"/>
      <c r="L73" s="215"/>
      <c r="M73" s="215"/>
      <c r="N73" s="215"/>
      <c r="O73" s="212"/>
      <c r="P73" s="42"/>
      <c r="Q73" s="232"/>
      <c r="R73" s="215"/>
      <c r="S73" s="215"/>
      <c r="T73" s="215"/>
      <c r="U73" s="233"/>
      <c r="V73" s="249"/>
      <c r="W73" s="245"/>
      <c r="X73" s="230"/>
      <c r="Y73" s="245"/>
      <c r="Z73" s="245"/>
      <c r="AA73" s="245"/>
      <c r="AB73" s="216"/>
      <c r="AC73" s="232"/>
      <c r="AD73" s="215"/>
      <c r="AE73" s="215"/>
      <c r="AF73" s="215"/>
      <c r="AG73" s="215"/>
      <c r="AH73" s="215"/>
      <c r="AI73" s="215"/>
      <c r="AJ73" s="214"/>
      <c r="AK73" s="215"/>
      <c r="AL73" s="214"/>
      <c r="AM73" s="215"/>
      <c r="AN73" s="212"/>
      <c r="AX73" s="20"/>
      <c r="AY73" s="20"/>
    </row>
    <row r="74" spans="1:51" s="21" customFormat="1" x14ac:dyDescent="0.25">
      <c r="A74" s="3"/>
      <c r="B74" s="3"/>
      <c r="C74" s="3"/>
      <c r="D74" s="3"/>
      <c r="E74" s="3"/>
      <c r="F74" s="3"/>
      <c r="G74" s="10" t="s">
        <v>968</v>
      </c>
      <c r="H74"/>
      <c r="I74" s="22" t="s">
        <v>504</v>
      </c>
      <c r="J74" s="27" t="s">
        <v>505</v>
      </c>
      <c r="K74" s="215">
        <f>+'0BJ PROGR. I-II Y III'!J71</f>
        <v>0</v>
      </c>
      <c r="L74" s="215">
        <f>+'0BJ PROGR. I-II Y III'!K71</f>
        <v>0</v>
      </c>
      <c r="M74" s="215">
        <f>+'0BJ PROGR. I-II Y III'!L71</f>
        <v>0</v>
      </c>
      <c r="N74" s="215">
        <f>+'0BJ PROGR. I-II Y III'!M71</f>
        <v>0</v>
      </c>
      <c r="O74" s="214">
        <f t="shared" ref="O74:O80" si="14">SUM(K74:N74)</f>
        <v>0</v>
      </c>
      <c r="P74" s="42"/>
      <c r="Q74" s="232">
        <f>+'0BJ PROGR. I-II Y III'!P71</f>
        <v>0</v>
      </c>
      <c r="R74" s="215">
        <f>+'0BJ PROGR. I-II Y III'!Q71</f>
        <v>0</v>
      </c>
      <c r="S74" s="215">
        <f>+'0BJ PROGR. I-II Y III'!R71</f>
        <v>0</v>
      </c>
      <c r="T74" s="215">
        <f>+'0BJ PROGR. I-II Y III'!S71</f>
        <v>0</v>
      </c>
      <c r="U74" s="233">
        <f>+'0BJ PROGR. I-II Y III'!T71</f>
        <v>0</v>
      </c>
      <c r="V74" s="249">
        <f>+'0BJ PROGR. I-II Y III'!U71</f>
        <v>0</v>
      </c>
      <c r="W74" s="245">
        <f>+'0BJ PROGR. I-II Y III'!V71</f>
        <v>0</v>
      </c>
      <c r="X74" s="233">
        <f t="shared" ref="X74:X80" si="15">SUM(V74:W74)</f>
        <v>0</v>
      </c>
      <c r="Y74" s="245">
        <f>+'0BJ PROGR. I-II Y III'!X71</f>
        <v>0</v>
      </c>
      <c r="Z74" s="245">
        <f>+'0BJ PROGR. I-II Y III'!Y71</f>
        <v>0</v>
      </c>
      <c r="AA74" s="245">
        <f>+'0BJ PROGR. I-II Y III'!Z71</f>
        <v>0</v>
      </c>
      <c r="AB74" s="215">
        <f t="shared" ref="AB74:AB80" si="16">SUM(Y74:AA74)</f>
        <v>0</v>
      </c>
      <c r="AC74" s="232">
        <f>+'0BJ PROGR. I-II Y III'!AB71</f>
        <v>0</v>
      </c>
      <c r="AD74" s="215">
        <f>+'0BJ PROGR. I-II Y III'!AC71</f>
        <v>0</v>
      </c>
      <c r="AE74" s="215">
        <f>+'0BJ PROGR. I-II Y III'!AD71</f>
        <v>0</v>
      </c>
      <c r="AF74" s="215">
        <f>+'0BJ PROGR. I-II Y III'!AE71</f>
        <v>0</v>
      </c>
      <c r="AG74" s="215">
        <f>+'0BJ PROGR. I-II Y III'!AF71</f>
        <v>0</v>
      </c>
      <c r="AH74" s="215">
        <f>+'0BJ PROGR. I-II Y III'!AG71</f>
        <v>0</v>
      </c>
      <c r="AI74" s="215">
        <f>+'0BJ PROGR. I-II Y III'!AH71</f>
        <v>0</v>
      </c>
      <c r="AJ74" s="214">
        <f t="shared" ref="AJ74:AJ80" si="17">+Q74+R74+S74+T74+U74++X74+AB74+AC74+AD74+AE74+AF74+AG74+AH74+AI74</f>
        <v>0</v>
      </c>
      <c r="AK74" s="215"/>
      <c r="AL74" s="214">
        <v>0</v>
      </c>
      <c r="AM74" s="215"/>
      <c r="AN74" s="214">
        <f t="shared" ref="AN74:AN80" si="18">+O74+AJ74+AL74</f>
        <v>0</v>
      </c>
      <c r="AX74" s="20"/>
      <c r="AY74" s="20"/>
    </row>
    <row r="75" spans="1:51" s="21" customFormat="1" x14ac:dyDescent="0.25">
      <c r="A75" s="3"/>
      <c r="B75" s="3"/>
      <c r="C75" s="3"/>
      <c r="D75" s="3"/>
      <c r="E75" s="3"/>
      <c r="F75" s="3"/>
      <c r="G75" s="10" t="s">
        <v>968</v>
      </c>
      <c r="H75"/>
      <c r="I75" s="22" t="s">
        <v>506</v>
      </c>
      <c r="J75" s="23" t="s">
        <v>507</v>
      </c>
      <c r="K75" s="215">
        <f>+'0BJ PROGR. I-II Y III'!J72</f>
        <v>0</v>
      </c>
      <c r="L75" s="215">
        <f>+'0BJ PROGR. I-II Y III'!K72</f>
        <v>0</v>
      </c>
      <c r="M75" s="215">
        <f>+'0BJ PROGR. I-II Y III'!L72</f>
        <v>0</v>
      </c>
      <c r="N75" s="215">
        <f>+'0BJ PROGR. I-II Y III'!M72</f>
        <v>0</v>
      </c>
      <c r="O75" s="214">
        <f t="shared" si="14"/>
        <v>0</v>
      </c>
      <c r="P75" s="42"/>
      <c r="Q75" s="232">
        <f>+'0BJ PROGR. I-II Y III'!P72</f>
        <v>0</v>
      </c>
      <c r="R75" s="215">
        <f>+'0BJ PROGR. I-II Y III'!Q72</f>
        <v>0</v>
      </c>
      <c r="S75" s="215">
        <f>+'0BJ PROGR. I-II Y III'!R72</f>
        <v>0</v>
      </c>
      <c r="T75" s="215">
        <f>+'0BJ PROGR. I-II Y III'!S72</f>
        <v>0</v>
      </c>
      <c r="U75" s="233">
        <f>+'0BJ PROGR. I-II Y III'!T72</f>
        <v>0</v>
      </c>
      <c r="V75" s="249">
        <f>+'0BJ PROGR. I-II Y III'!U72</f>
        <v>0</v>
      </c>
      <c r="W75" s="245">
        <f>+'0BJ PROGR. I-II Y III'!V72</f>
        <v>0</v>
      </c>
      <c r="X75" s="233">
        <f t="shared" si="15"/>
        <v>0</v>
      </c>
      <c r="Y75" s="245">
        <f>+'0BJ PROGR. I-II Y III'!X72</f>
        <v>0</v>
      </c>
      <c r="Z75" s="245">
        <f>+'0BJ PROGR. I-II Y III'!Y72</f>
        <v>0</v>
      </c>
      <c r="AA75" s="245">
        <f>+'0BJ PROGR. I-II Y III'!Z72</f>
        <v>0</v>
      </c>
      <c r="AB75" s="215">
        <f t="shared" si="16"/>
        <v>0</v>
      </c>
      <c r="AC75" s="232">
        <f>+'0BJ PROGR. I-II Y III'!AB72</f>
        <v>0</v>
      </c>
      <c r="AD75" s="215">
        <f>+'0BJ PROGR. I-II Y III'!AC72</f>
        <v>0</v>
      </c>
      <c r="AE75" s="215">
        <f>+'0BJ PROGR. I-II Y III'!AD72</f>
        <v>0</v>
      </c>
      <c r="AF75" s="215">
        <f>+'0BJ PROGR. I-II Y III'!AE72</f>
        <v>0</v>
      </c>
      <c r="AG75" s="215">
        <f>+'0BJ PROGR. I-II Y III'!AF72</f>
        <v>0</v>
      </c>
      <c r="AH75" s="215">
        <f>+'0BJ PROGR. I-II Y III'!AG72</f>
        <v>0</v>
      </c>
      <c r="AI75" s="215">
        <f>+'0BJ PROGR. I-II Y III'!AH72</f>
        <v>0</v>
      </c>
      <c r="AJ75" s="214">
        <f t="shared" si="17"/>
        <v>0</v>
      </c>
      <c r="AK75" s="215"/>
      <c r="AL75" s="214">
        <v>0</v>
      </c>
      <c r="AM75" s="215"/>
      <c r="AN75" s="214">
        <f t="shared" si="18"/>
        <v>0</v>
      </c>
      <c r="AX75" s="20"/>
      <c r="AY75" s="20"/>
    </row>
    <row r="76" spans="1:51" s="21" customFormat="1" x14ac:dyDescent="0.25">
      <c r="A76" s="3"/>
      <c r="B76" s="3"/>
      <c r="C76" s="3"/>
      <c r="D76" s="3"/>
      <c r="E76" s="3"/>
      <c r="F76" s="3"/>
      <c r="G76" s="10" t="s">
        <v>968</v>
      </c>
      <c r="H76"/>
      <c r="I76" s="22" t="s">
        <v>508</v>
      </c>
      <c r="J76" s="23" t="s">
        <v>509</v>
      </c>
      <c r="K76" s="215">
        <f>+'0BJ PROGR. I-II Y III'!J73</f>
        <v>0</v>
      </c>
      <c r="L76" s="215">
        <f>+'0BJ PROGR. I-II Y III'!K73</f>
        <v>0</v>
      </c>
      <c r="M76" s="215">
        <f>+'0BJ PROGR. I-II Y III'!L73</f>
        <v>0</v>
      </c>
      <c r="N76" s="215">
        <f>+'0BJ PROGR. I-II Y III'!M73</f>
        <v>0</v>
      </c>
      <c r="O76" s="214">
        <f t="shared" si="14"/>
        <v>0</v>
      </c>
      <c r="P76" s="42"/>
      <c r="Q76" s="232">
        <f>+'0BJ PROGR. I-II Y III'!P73</f>
        <v>0</v>
      </c>
      <c r="R76" s="215">
        <f>+'0BJ PROGR. I-II Y III'!Q73</f>
        <v>0</v>
      </c>
      <c r="S76" s="215">
        <f>+'0BJ PROGR. I-II Y III'!R73</f>
        <v>0</v>
      </c>
      <c r="T76" s="215">
        <f>+'0BJ PROGR. I-II Y III'!S73</f>
        <v>0</v>
      </c>
      <c r="U76" s="233">
        <f>+'0BJ PROGR. I-II Y III'!T73</f>
        <v>0</v>
      </c>
      <c r="V76" s="249">
        <f>+'0BJ PROGR. I-II Y III'!U73</f>
        <v>0</v>
      </c>
      <c r="W76" s="245">
        <f>+'0BJ PROGR. I-II Y III'!V73</f>
        <v>0</v>
      </c>
      <c r="X76" s="233">
        <f t="shared" si="15"/>
        <v>0</v>
      </c>
      <c r="Y76" s="245">
        <f>+'0BJ PROGR. I-II Y III'!X73</f>
        <v>0</v>
      </c>
      <c r="Z76" s="245">
        <f>+'0BJ PROGR. I-II Y III'!Y73</f>
        <v>0</v>
      </c>
      <c r="AA76" s="245">
        <f>+'0BJ PROGR. I-II Y III'!Z73</f>
        <v>0</v>
      </c>
      <c r="AB76" s="215">
        <f t="shared" si="16"/>
        <v>0</v>
      </c>
      <c r="AC76" s="232">
        <f>+'0BJ PROGR. I-II Y III'!AB73</f>
        <v>0</v>
      </c>
      <c r="AD76" s="215">
        <f>+'0BJ PROGR. I-II Y III'!AC73</f>
        <v>0</v>
      </c>
      <c r="AE76" s="215">
        <f>+'0BJ PROGR. I-II Y III'!AD73</f>
        <v>0</v>
      </c>
      <c r="AF76" s="215">
        <f>+'0BJ PROGR. I-II Y III'!AE73</f>
        <v>0</v>
      </c>
      <c r="AG76" s="215">
        <f>+'0BJ PROGR. I-II Y III'!AF73</f>
        <v>0</v>
      </c>
      <c r="AH76" s="215">
        <f>+'0BJ PROGR. I-II Y III'!AG73</f>
        <v>0</v>
      </c>
      <c r="AI76" s="215">
        <f>+'0BJ PROGR. I-II Y III'!AH73</f>
        <v>0</v>
      </c>
      <c r="AJ76" s="214">
        <f t="shared" si="17"/>
        <v>0</v>
      </c>
      <c r="AK76" s="215"/>
      <c r="AL76" s="214">
        <v>0</v>
      </c>
      <c r="AM76" s="215"/>
      <c r="AN76" s="214">
        <f t="shared" si="18"/>
        <v>0</v>
      </c>
      <c r="AX76" s="20"/>
      <c r="AY76" s="20"/>
    </row>
    <row r="77" spans="1:51" s="21" customFormat="1" x14ac:dyDescent="0.25">
      <c r="A77" s="3"/>
      <c r="B77" s="3"/>
      <c r="C77" s="3"/>
      <c r="D77" s="3"/>
      <c r="E77" s="3"/>
      <c r="F77" s="3"/>
      <c r="G77" s="10" t="s">
        <v>968</v>
      </c>
      <c r="H77"/>
      <c r="I77" s="22" t="s">
        <v>510</v>
      </c>
      <c r="J77" s="23" t="s">
        <v>511</v>
      </c>
      <c r="K77" s="215">
        <f>+'0BJ PROGR. I-II Y III'!J74</f>
        <v>0</v>
      </c>
      <c r="L77" s="215">
        <f>+'0BJ PROGR. I-II Y III'!K74</f>
        <v>0</v>
      </c>
      <c r="M77" s="215">
        <f>+'0BJ PROGR. I-II Y III'!L74</f>
        <v>0</v>
      </c>
      <c r="N77" s="215">
        <f>+'0BJ PROGR. I-II Y III'!M74</f>
        <v>0</v>
      </c>
      <c r="O77" s="214">
        <f t="shared" si="14"/>
        <v>0</v>
      </c>
      <c r="P77" s="42"/>
      <c r="Q77" s="232">
        <f>+'0BJ PROGR. I-II Y III'!P74</f>
        <v>0</v>
      </c>
      <c r="R77" s="215">
        <f>+'0BJ PROGR. I-II Y III'!Q74</f>
        <v>0</v>
      </c>
      <c r="S77" s="215">
        <f>+'0BJ PROGR. I-II Y III'!R74</f>
        <v>0</v>
      </c>
      <c r="T77" s="215">
        <f>+'0BJ PROGR. I-II Y III'!S74</f>
        <v>0</v>
      </c>
      <c r="U77" s="233">
        <f>+'0BJ PROGR. I-II Y III'!T74</f>
        <v>0</v>
      </c>
      <c r="V77" s="249">
        <f>+'0BJ PROGR. I-II Y III'!U74</f>
        <v>0</v>
      </c>
      <c r="W77" s="245">
        <f>+'0BJ PROGR. I-II Y III'!V74</f>
        <v>0</v>
      </c>
      <c r="X77" s="233">
        <f t="shared" si="15"/>
        <v>0</v>
      </c>
      <c r="Y77" s="245">
        <f>+'0BJ PROGR. I-II Y III'!X74</f>
        <v>0</v>
      </c>
      <c r="Z77" s="245">
        <f>+'0BJ PROGR. I-II Y III'!Y74</f>
        <v>0</v>
      </c>
      <c r="AA77" s="245">
        <f>+'0BJ PROGR. I-II Y III'!Z74</f>
        <v>8160000</v>
      </c>
      <c r="AB77" s="215">
        <f t="shared" si="16"/>
        <v>8160000</v>
      </c>
      <c r="AC77" s="232">
        <f>+'0BJ PROGR. I-II Y III'!AB74</f>
        <v>0</v>
      </c>
      <c r="AD77" s="215">
        <f>+'0BJ PROGR. I-II Y III'!AC74</f>
        <v>0</v>
      </c>
      <c r="AE77" s="215">
        <f>+'0BJ PROGR. I-II Y III'!AD74</f>
        <v>0</v>
      </c>
      <c r="AF77" s="215">
        <f>+'0BJ PROGR. I-II Y III'!AE74</f>
        <v>0</v>
      </c>
      <c r="AG77" s="215">
        <f>+'0BJ PROGR. I-II Y III'!AF74</f>
        <v>0</v>
      </c>
      <c r="AH77" s="215">
        <f>+'0BJ PROGR. I-II Y III'!AG74</f>
        <v>0</v>
      </c>
      <c r="AI77" s="215">
        <f>+'0BJ PROGR. I-II Y III'!AH74</f>
        <v>0</v>
      </c>
      <c r="AJ77" s="214">
        <f t="shared" si="17"/>
        <v>8160000</v>
      </c>
      <c r="AK77" s="215"/>
      <c r="AL77" s="214">
        <v>0</v>
      </c>
      <c r="AM77" s="215"/>
      <c r="AN77" s="214">
        <f t="shared" si="18"/>
        <v>8160000</v>
      </c>
      <c r="AX77" s="20"/>
      <c r="AY77" s="20"/>
    </row>
    <row r="78" spans="1:51" s="21" customFormat="1" x14ac:dyDescent="0.25">
      <c r="A78" s="3"/>
      <c r="B78" s="3"/>
      <c r="C78" s="3"/>
      <c r="D78" s="3"/>
      <c r="E78" s="3"/>
      <c r="F78" s="3"/>
      <c r="G78" s="10" t="s">
        <v>968</v>
      </c>
      <c r="H78"/>
      <c r="I78" s="22" t="s">
        <v>512</v>
      </c>
      <c r="J78" s="27" t="s">
        <v>513</v>
      </c>
      <c r="K78" s="215">
        <f>+'0BJ PROGR. I-II Y III'!J75</f>
        <v>0</v>
      </c>
      <c r="L78" s="215">
        <f>+'0BJ PROGR. I-II Y III'!K75</f>
        <v>0</v>
      </c>
      <c r="M78" s="215">
        <f>+'0BJ PROGR. I-II Y III'!L75</f>
        <v>0</v>
      </c>
      <c r="N78" s="215">
        <f>+'0BJ PROGR. I-II Y III'!M75</f>
        <v>0</v>
      </c>
      <c r="O78" s="214">
        <f t="shared" si="14"/>
        <v>0</v>
      </c>
      <c r="P78" s="42"/>
      <c r="Q78" s="232">
        <f>+'0BJ PROGR. I-II Y III'!P75</f>
        <v>0</v>
      </c>
      <c r="R78" s="215">
        <f>+'0BJ PROGR. I-II Y III'!Q75</f>
        <v>0</v>
      </c>
      <c r="S78" s="215">
        <f>+'0BJ PROGR. I-II Y III'!R75</f>
        <v>0</v>
      </c>
      <c r="T78" s="215">
        <f>+'0BJ PROGR. I-II Y III'!S75</f>
        <v>0</v>
      </c>
      <c r="U78" s="233">
        <f>+'0BJ PROGR. I-II Y III'!T75</f>
        <v>0</v>
      </c>
      <c r="V78" s="249">
        <f>+'0BJ PROGR. I-II Y III'!U75</f>
        <v>0</v>
      </c>
      <c r="W78" s="245">
        <f>+'0BJ PROGR. I-II Y III'!V75</f>
        <v>0</v>
      </c>
      <c r="X78" s="233">
        <f t="shared" si="15"/>
        <v>0</v>
      </c>
      <c r="Y78" s="245">
        <f>+'0BJ PROGR. I-II Y III'!X75</f>
        <v>0</v>
      </c>
      <c r="Z78" s="245">
        <f>+'0BJ PROGR. I-II Y III'!Y75</f>
        <v>0</v>
      </c>
      <c r="AA78" s="245">
        <f>+'0BJ PROGR. I-II Y III'!Z75</f>
        <v>0</v>
      </c>
      <c r="AB78" s="215">
        <f t="shared" si="16"/>
        <v>0</v>
      </c>
      <c r="AC78" s="232">
        <f>+'0BJ PROGR. I-II Y III'!AB75</f>
        <v>0</v>
      </c>
      <c r="AD78" s="215">
        <f>+'0BJ PROGR. I-II Y III'!AC75</f>
        <v>0</v>
      </c>
      <c r="AE78" s="215">
        <f>+'0BJ PROGR. I-II Y III'!AD75</f>
        <v>0</v>
      </c>
      <c r="AF78" s="215">
        <f>+'0BJ PROGR. I-II Y III'!AE75</f>
        <v>0</v>
      </c>
      <c r="AG78" s="215">
        <f>+'0BJ PROGR. I-II Y III'!AF75</f>
        <v>0</v>
      </c>
      <c r="AH78" s="215">
        <f>+'0BJ PROGR. I-II Y III'!AG75</f>
        <v>0</v>
      </c>
      <c r="AI78" s="215">
        <f>+'0BJ PROGR. I-II Y III'!AH75</f>
        <v>0</v>
      </c>
      <c r="AJ78" s="214">
        <f t="shared" si="17"/>
        <v>0</v>
      </c>
      <c r="AK78" s="215"/>
      <c r="AL78" s="214">
        <v>0</v>
      </c>
      <c r="AM78" s="215"/>
      <c r="AN78" s="214">
        <f t="shared" si="18"/>
        <v>0</v>
      </c>
      <c r="AX78" s="20"/>
      <c r="AY78" s="20"/>
    </row>
    <row r="79" spans="1:51" s="21" customFormat="1" x14ac:dyDescent="0.25">
      <c r="A79" s="3"/>
      <c r="B79" s="3"/>
      <c r="C79" s="3"/>
      <c r="D79" s="3"/>
      <c r="E79" s="3"/>
      <c r="F79" s="3"/>
      <c r="G79" s="10" t="s">
        <v>968</v>
      </c>
      <c r="H79"/>
      <c r="I79" s="22" t="s">
        <v>514</v>
      </c>
      <c r="J79" s="23" t="s">
        <v>515</v>
      </c>
      <c r="K79" s="215">
        <f>+'0BJ PROGR. I-II Y III'!J76</f>
        <v>14200000</v>
      </c>
      <c r="L79" s="215">
        <f>+'0BJ PROGR. I-II Y III'!K76</f>
        <v>0</v>
      </c>
      <c r="M79" s="215">
        <f>+'0BJ PROGR. I-II Y III'!L76</f>
        <v>0</v>
      </c>
      <c r="N79" s="215">
        <f>+'0BJ PROGR. I-II Y III'!M76</f>
        <v>0</v>
      </c>
      <c r="O79" s="214">
        <f t="shared" si="14"/>
        <v>14200000</v>
      </c>
      <c r="P79" s="42"/>
      <c r="Q79" s="232">
        <f>+'0BJ PROGR. I-II Y III'!P76</f>
        <v>0</v>
      </c>
      <c r="R79" s="215">
        <f>+'0BJ PROGR. I-II Y III'!Q76</f>
        <v>18975000</v>
      </c>
      <c r="S79" s="215">
        <f>+'0BJ PROGR. I-II Y III'!R76</f>
        <v>0</v>
      </c>
      <c r="T79" s="215">
        <f>+'0BJ PROGR. I-II Y III'!S76</f>
        <v>6180000</v>
      </c>
      <c r="U79" s="233">
        <f>+'0BJ PROGR. I-II Y III'!T76</f>
        <v>2400000</v>
      </c>
      <c r="V79" s="249">
        <f>+'0BJ PROGR. I-II Y III'!U76</f>
        <v>15110000</v>
      </c>
      <c r="W79" s="245">
        <f>+'0BJ PROGR. I-II Y III'!V76</f>
        <v>0</v>
      </c>
      <c r="X79" s="233">
        <f t="shared" si="15"/>
        <v>15110000</v>
      </c>
      <c r="Y79" s="245">
        <f>+'0BJ PROGR. I-II Y III'!X76</f>
        <v>0</v>
      </c>
      <c r="Z79" s="245">
        <f>+'0BJ PROGR. I-II Y III'!Y76</f>
        <v>0</v>
      </c>
      <c r="AA79" s="245">
        <f>+'0BJ PROGR. I-II Y III'!Z76</f>
        <v>0</v>
      </c>
      <c r="AB79" s="215">
        <f t="shared" si="16"/>
        <v>0</v>
      </c>
      <c r="AC79" s="232">
        <f>+'0BJ PROGR. I-II Y III'!AB76</f>
        <v>535000</v>
      </c>
      <c r="AD79" s="215">
        <f>+'0BJ PROGR. I-II Y III'!AC76</f>
        <v>0</v>
      </c>
      <c r="AE79" s="215">
        <f>+'0BJ PROGR. I-II Y III'!AD76</f>
        <v>0</v>
      </c>
      <c r="AF79" s="215">
        <f>+'0BJ PROGR. I-II Y III'!AE76</f>
        <v>0</v>
      </c>
      <c r="AG79" s="215">
        <f>+'0BJ PROGR. I-II Y III'!AF76</f>
        <v>0</v>
      </c>
      <c r="AH79" s="215">
        <f>+'0BJ PROGR. I-II Y III'!AG76</f>
        <v>500000</v>
      </c>
      <c r="AI79" s="215">
        <f>+'0BJ PROGR. I-II Y III'!AH76</f>
        <v>0</v>
      </c>
      <c r="AJ79" s="214">
        <f t="shared" si="17"/>
        <v>43700000</v>
      </c>
      <c r="AK79" s="215"/>
      <c r="AL79" s="214">
        <v>0</v>
      </c>
      <c r="AM79" s="215"/>
      <c r="AN79" s="214">
        <f t="shared" si="18"/>
        <v>57900000</v>
      </c>
      <c r="AX79" s="20"/>
      <c r="AY79" s="20"/>
    </row>
    <row r="80" spans="1:51" s="21" customFormat="1" x14ac:dyDescent="0.25">
      <c r="A80" s="3"/>
      <c r="B80" s="3"/>
      <c r="C80" s="3"/>
      <c r="D80" s="3"/>
      <c r="E80" s="3"/>
      <c r="F80" s="3"/>
      <c r="G80" s="10" t="s">
        <v>968</v>
      </c>
      <c r="H80"/>
      <c r="I80" s="22" t="s">
        <v>516</v>
      </c>
      <c r="J80" s="23" t="s">
        <v>517</v>
      </c>
      <c r="K80" s="215">
        <f>+'0BJ PROGR. I-II Y III'!J77</f>
        <v>500000</v>
      </c>
      <c r="L80" s="215">
        <f>+'0BJ PROGR. I-II Y III'!K77</f>
        <v>0</v>
      </c>
      <c r="M80" s="215">
        <f>+'0BJ PROGR. I-II Y III'!L77</f>
        <v>0</v>
      </c>
      <c r="N80" s="215">
        <f>+'0BJ PROGR. I-II Y III'!M77</f>
        <v>0</v>
      </c>
      <c r="O80" s="214">
        <f t="shared" si="14"/>
        <v>500000</v>
      </c>
      <c r="P80" s="42"/>
      <c r="Q80" s="232">
        <f>+'0BJ PROGR. I-II Y III'!P77</f>
        <v>0</v>
      </c>
      <c r="R80" s="215">
        <f>+'0BJ PROGR. I-II Y III'!Q77</f>
        <v>0</v>
      </c>
      <c r="S80" s="215">
        <f>+'0BJ PROGR. I-II Y III'!R77</f>
        <v>0</v>
      </c>
      <c r="T80" s="215">
        <f>+'0BJ PROGR. I-II Y III'!S77</f>
        <v>0</v>
      </c>
      <c r="U80" s="233">
        <f>+'0BJ PROGR. I-II Y III'!T77</f>
        <v>0</v>
      </c>
      <c r="V80" s="249">
        <f>+'0BJ PROGR. I-II Y III'!U77</f>
        <v>0</v>
      </c>
      <c r="W80" s="245">
        <f>+'0BJ PROGR. I-II Y III'!V77</f>
        <v>0</v>
      </c>
      <c r="X80" s="233">
        <f t="shared" si="15"/>
        <v>0</v>
      </c>
      <c r="Y80" s="245">
        <f>+'0BJ PROGR. I-II Y III'!X77</f>
        <v>0</v>
      </c>
      <c r="Z80" s="245">
        <f>+'0BJ PROGR. I-II Y III'!Y77</f>
        <v>0</v>
      </c>
      <c r="AA80" s="245">
        <f>+'0BJ PROGR. I-II Y III'!Z77</f>
        <v>4560000</v>
      </c>
      <c r="AB80" s="215">
        <f t="shared" si="16"/>
        <v>4560000</v>
      </c>
      <c r="AC80" s="232">
        <f>+'0BJ PROGR. I-II Y III'!AB77</f>
        <v>0</v>
      </c>
      <c r="AD80" s="215">
        <f>+'0BJ PROGR. I-II Y III'!AC77</f>
        <v>0</v>
      </c>
      <c r="AE80" s="215">
        <f>+'0BJ PROGR. I-II Y III'!AD77</f>
        <v>0</v>
      </c>
      <c r="AF80" s="215">
        <f>+'0BJ PROGR. I-II Y III'!AE77</f>
        <v>0</v>
      </c>
      <c r="AG80" s="215">
        <f>+'0BJ PROGR. I-II Y III'!AF77</f>
        <v>0</v>
      </c>
      <c r="AH80" s="215">
        <f>+'0BJ PROGR. I-II Y III'!AG77</f>
        <v>0</v>
      </c>
      <c r="AI80" s="215">
        <f>+'0BJ PROGR. I-II Y III'!AH77</f>
        <v>0</v>
      </c>
      <c r="AJ80" s="214">
        <f t="shared" si="17"/>
        <v>4560000</v>
      </c>
      <c r="AK80" s="215"/>
      <c r="AL80" s="214">
        <v>0</v>
      </c>
      <c r="AM80" s="215"/>
      <c r="AN80" s="214">
        <f t="shared" si="18"/>
        <v>5060000</v>
      </c>
      <c r="AX80" s="20"/>
      <c r="AY80" s="20"/>
    </row>
    <row r="81" spans="1:51" s="21" customFormat="1" x14ac:dyDescent="0.25">
      <c r="A81" s="3"/>
      <c r="B81" s="3"/>
      <c r="C81" s="3"/>
      <c r="D81" s="3"/>
      <c r="E81" s="3"/>
      <c r="F81" s="3"/>
      <c r="G81" s="10"/>
      <c r="H81"/>
      <c r="I81" s="22"/>
      <c r="J81" s="23"/>
      <c r="K81" s="215"/>
      <c r="L81" s="215"/>
      <c r="M81" s="215"/>
      <c r="N81" s="215"/>
      <c r="O81" s="214"/>
      <c r="P81" s="42"/>
      <c r="Q81" s="232"/>
      <c r="R81" s="215"/>
      <c r="S81" s="215"/>
      <c r="T81" s="215"/>
      <c r="U81" s="233"/>
      <c r="V81" s="249"/>
      <c r="W81" s="245"/>
      <c r="X81" s="233"/>
      <c r="Y81" s="245"/>
      <c r="Z81" s="245"/>
      <c r="AA81" s="245"/>
      <c r="AB81" s="215"/>
      <c r="AC81" s="232"/>
      <c r="AD81" s="215"/>
      <c r="AE81" s="215"/>
      <c r="AF81" s="215"/>
      <c r="AG81" s="215"/>
      <c r="AH81" s="215"/>
      <c r="AI81" s="215"/>
      <c r="AJ81" s="214"/>
      <c r="AK81" s="215"/>
      <c r="AL81" s="214"/>
      <c r="AM81" s="215"/>
      <c r="AN81" s="214"/>
      <c r="AX81" s="20"/>
      <c r="AY81" s="20"/>
    </row>
    <row r="82" spans="1:51" s="21" customFormat="1" x14ac:dyDescent="0.25">
      <c r="A82" s="3"/>
      <c r="B82" s="3"/>
      <c r="C82" s="3"/>
      <c r="D82" s="3"/>
      <c r="E82" s="3"/>
      <c r="F82" s="3"/>
      <c r="G82" s="5" t="s">
        <v>968</v>
      </c>
      <c r="H82"/>
      <c r="I82" s="24" t="s">
        <v>518</v>
      </c>
      <c r="J82" s="25" t="s">
        <v>519</v>
      </c>
      <c r="K82" s="216"/>
      <c r="L82" s="216"/>
      <c r="M82" s="216"/>
      <c r="N82" s="216"/>
      <c r="O82" s="212"/>
      <c r="P82" s="42"/>
      <c r="Q82" s="217"/>
      <c r="R82" s="216"/>
      <c r="S82" s="216"/>
      <c r="T82" s="216"/>
      <c r="U82" s="230"/>
      <c r="V82" s="247"/>
      <c r="W82" s="243"/>
      <c r="X82" s="230"/>
      <c r="Y82" s="245"/>
      <c r="Z82" s="245"/>
      <c r="AA82" s="245"/>
      <c r="AB82" s="216"/>
      <c r="AC82" s="232"/>
      <c r="AD82" s="215"/>
      <c r="AE82" s="215"/>
      <c r="AF82" s="215"/>
      <c r="AG82" s="215"/>
      <c r="AH82" s="215"/>
      <c r="AI82" s="215"/>
      <c r="AJ82" s="214"/>
      <c r="AK82" s="215"/>
      <c r="AL82" s="214"/>
      <c r="AM82" s="215"/>
      <c r="AN82" s="212"/>
      <c r="AX82" s="20"/>
      <c r="AY82" s="20"/>
    </row>
    <row r="83" spans="1:51" s="21" customFormat="1" x14ac:dyDescent="0.25">
      <c r="A83" s="3"/>
      <c r="B83" s="3"/>
      <c r="C83" s="3"/>
      <c r="D83" s="3"/>
      <c r="E83" s="3"/>
      <c r="F83" s="3"/>
      <c r="G83" s="10" t="s">
        <v>968</v>
      </c>
      <c r="H83"/>
      <c r="I83" s="22" t="s">
        <v>520</v>
      </c>
      <c r="J83" s="23" t="s">
        <v>521</v>
      </c>
      <c r="K83" s="215">
        <f>+'0BJ PROGR. I-II Y III'!J80</f>
        <v>347500</v>
      </c>
      <c r="L83" s="215">
        <f>+'0BJ PROGR. I-II Y III'!K80</f>
        <v>500000</v>
      </c>
      <c r="M83" s="215">
        <f>+'0BJ PROGR. I-II Y III'!L80</f>
        <v>0</v>
      </c>
      <c r="N83" s="215">
        <f>+'0BJ PROGR. I-II Y III'!M80</f>
        <v>0</v>
      </c>
      <c r="O83" s="214">
        <f>SUM(K83:N83)</f>
        <v>847500</v>
      </c>
      <c r="P83" s="42"/>
      <c r="Q83" s="232">
        <f>+'0BJ PROGR. I-II Y III'!P80</f>
        <v>0</v>
      </c>
      <c r="R83" s="215">
        <f>+'0BJ PROGR. I-II Y III'!Q80</f>
        <v>0</v>
      </c>
      <c r="S83" s="215">
        <f>+'0BJ PROGR. I-II Y III'!R80</f>
        <v>0</v>
      </c>
      <c r="T83" s="215">
        <f>+'0BJ PROGR. I-II Y III'!S80</f>
        <v>0</v>
      </c>
      <c r="U83" s="233">
        <f>+'0BJ PROGR. I-II Y III'!T80</f>
        <v>0</v>
      </c>
      <c r="V83" s="249">
        <f>+'0BJ PROGR. I-II Y III'!U80</f>
        <v>100000</v>
      </c>
      <c r="W83" s="245">
        <f>+'0BJ PROGR. I-II Y III'!V80</f>
        <v>0</v>
      </c>
      <c r="X83" s="233">
        <f>SUM(V83:W83)</f>
        <v>100000</v>
      </c>
      <c r="Y83" s="245">
        <f>+'0BJ PROGR. I-II Y III'!X80</f>
        <v>85000</v>
      </c>
      <c r="Z83" s="245">
        <f>+'0BJ PROGR. I-II Y III'!Y80</f>
        <v>0</v>
      </c>
      <c r="AA83" s="245">
        <f>+'0BJ PROGR. I-II Y III'!Z80</f>
        <v>0</v>
      </c>
      <c r="AB83" s="215">
        <f>SUM(Y83:AA83)</f>
        <v>85000</v>
      </c>
      <c r="AC83" s="232">
        <f>+'0BJ PROGR. I-II Y III'!AB80</f>
        <v>0</v>
      </c>
      <c r="AD83" s="215">
        <f>+'0BJ PROGR. I-II Y III'!AC80</f>
        <v>0</v>
      </c>
      <c r="AE83" s="215">
        <f>+'0BJ PROGR. I-II Y III'!AD80</f>
        <v>0</v>
      </c>
      <c r="AF83" s="215">
        <f>+'0BJ PROGR. I-II Y III'!AE80</f>
        <v>0</v>
      </c>
      <c r="AG83" s="215">
        <f>+'0BJ PROGR. I-II Y III'!AF80</f>
        <v>0</v>
      </c>
      <c r="AH83" s="215">
        <f>+'0BJ PROGR. I-II Y III'!AG80</f>
        <v>0</v>
      </c>
      <c r="AI83" s="215">
        <f>+'0BJ PROGR. I-II Y III'!AH80</f>
        <v>0</v>
      </c>
      <c r="AJ83" s="214">
        <f>+Q83+R83+S83+T83+U83++X83+AB83+AC83+AD83+AE83+AF83+AG83+AH83+AI83</f>
        <v>185000</v>
      </c>
      <c r="AK83" s="215"/>
      <c r="AL83" s="214">
        <v>0</v>
      </c>
      <c r="AM83" s="215"/>
      <c r="AN83" s="214">
        <f>+O83+AJ83+AL83</f>
        <v>1032500</v>
      </c>
      <c r="AX83" s="20"/>
      <c r="AY83" s="20"/>
    </row>
    <row r="84" spans="1:51" s="21" customFormat="1" x14ac:dyDescent="0.25">
      <c r="A84" s="3"/>
      <c r="B84" s="3"/>
      <c r="C84" s="3"/>
      <c r="D84" s="3"/>
      <c r="E84" s="3"/>
      <c r="F84" s="3"/>
      <c r="G84" s="10" t="s">
        <v>968</v>
      </c>
      <c r="H84"/>
      <c r="I84" s="22" t="s">
        <v>522</v>
      </c>
      <c r="J84" s="23" t="s">
        <v>523</v>
      </c>
      <c r="K84" s="215">
        <f>+'0BJ PROGR. I-II Y III'!J81</f>
        <v>1192500</v>
      </c>
      <c r="L84" s="215">
        <f>+'0BJ PROGR. I-II Y III'!K81</f>
        <v>500000</v>
      </c>
      <c r="M84" s="215">
        <f>+'0BJ PROGR. I-II Y III'!L81</f>
        <v>0</v>
      </c>
      <c r="N84" s="215">
        <f>+'0BJ PROGR. I-II Y III'!M81</f>
        <v>0</v>
      </c>
      <c r="O84" s="214">
        <f>SUM(K84:N84)</f>
        <v>1692500</v>
      </c>
      <c r="P84" s="42"/>
      <c r="Q84" s="232">
        <f>+'0BJ PROGR. I-II Y III'!P81</f>
        <v>0</v>
      </c>
      <c r="R84" s="215">
        <f>+'0BJ PROGR. I-II Y III'!Q81</f>
        <v>300000</v>
      </c>
      <c r="S84" s="215">
        <f>+'0BJ PROGR. I-II Y III'!R81</f>
        <v>0</v>
      </c>
      <c r="T84" s="215">
        <f>+'0BJ PROGR. I-II Y III'!S81</f>
        <v>0</v>
      </c>
      <c r="U84" s="233">
        <f>+'0BJ PROGR. I-II Y III'!T81</f>
        <v>0</v>
      </c>
      <c r="V84" s="249">
        <f>+'0BJ PROGR. I-II Y III'!U81</f>
        <v>100000</v>
      </c>
      <c r="W84" s="245">
        <f>+'0BJ PROGR. I-II Y III'!V81</f>
        <v>0</v>
      </c>
      <c r="X84" s="233">
        <f>SUM(V84:W84)</f>
        <v>100000</v>
      </c>
      <c r="Y84" s="245">
        <f>+'0BJ PROGR. I-II Y III'!X81</f>
        <v>150000</v>
      </c>
      <c r="Z84" s="245">
        <f>+'0BJ PROGR. I-II Y III'!Y81</f>
        <v>0</v>
      </c>
      <c r="AA84" s="245">
        <f>+'0BJ PROGR. I-II Y III'!Z81</f>
        <v>0</v>
      </c>
      <c r="AB84" s="215">
        <f>SUM(Y84:AA84)</f>
        <v>150000</v>
      </c>
      <c r="AC84" s="232">
        <f>+'0BJ PROGR. I-II Y III'!AB81</f>
        <v>0</v>
      </c>
      <c r="AD84" s="215">
        <f>+'0BJ PROGR. I-II Y III'!AC81</f>
        <v>0</v>
      </c>
      <c r="AE84" s="215">
        <f>+'0BJ PROGR. I-II Y III'!AD81</f>
        <v>0</v>
      </c>
      <c r="AF84" s="215">
        <f>+'0BJ PROGR. I-II Y III'!AE81</f>
        <v>200000</v>
      </c>
      <c r="AG84" s="215">
        <f>+'0BJ PROGR. I-II Y III'!AF81</f>
        <v>0</v>
      </c>
      <c r="AH84" s="215">
        <f>+'0BJ PROGR. I-II Y III'!AG81</f>
        <v>0</v>
      </c>
      <c r="AI84" s="215">
        <f>+'0BJ PROGR. I-II Y III'!AH81</f>
        <v>0</v>
      </c>
      <c r="AJ84" s="214">
        <f>+Q84+R84+S84+T84+U84++X84+AB84+AC84+AD84+AE84+AF84+AG84+AH84+AI84</f>
        <v>750000</v>
      </c>
      <c r="AK84" s="215"/>
      <c r="AL84" s="214">
        <v>0</v>
      </c>
      <c r="AM84" s="215"/>
      <c r="AN84" s="214">
        <f>+O84+AJ84+AL84</f>
        <v>2442500</v>
      </c>
      <c r="AX84" s="20"/>
      <c r="AY84" s="20"/>
    </row>
    <row r="85" spans="1:51" s="21" customFormat="1" x14ac:dyDescent="0.25">
      <c r="A85" s="3"/>
      <c r="B85" s="3"/>
      <c r="C85" s="3"/>
      <c r="D85" s="3"/>
      <c r="E85" s="3"/>
      <c r="F85" s="3"/>
      <c r="G85" s="10" t="s">
        <v>968</v>
      </c>
      <c r="H85"/>
      <c r="I85" s="22" t="s">
        <v>524</v>
      </c>
      <c r="J85" s="23" t="s">
        <v>525</v>
      </c>
      <c r="K85" s="215">
        <f>+'0BJ PROGR. I-II Y III'!J82</f>
        <v>3000000</v>
      </c>
      <c r="L85" s="215">
        <f>+'0BJ PROGR. I-II Y III'!K82</f>
        <v>0</v>
      </c>
      <c r="M85" s="215">
        <f>+'0BJ PROGR. I-II Y III'!L82</f>
        <v>0</v>
      </c>
      <c r="N85" s="215">
        <f>+'0BJ PROGR. I-II Y III'!M82</f>
        <v>0</v>
      </c>
      <c r="O85" s="214">
        <f>SUM(K85:N85)</f>
        <v>3000000</v>
      </c>
      <c r="P85" s="42"/>
      <c r="Q85" s="232">
        <f>+'0BJ PROGR. I-II Y III'!P82</f>
        <v>0</v>
      </c>
      <c r="R85" s="215">
        <f>+'0BJ PROGR. I-II Y III'!Q82</f>
        <v>0</v>
      </c>
      <c r="S85" s="215">
        <f>+'0BJ PROGR. I-II Y III'!R82</f>
        <v>0</v>
      </c>
      <c r="T85" s="215">
        <f>+'0BJ PROGR. I-II Y III'!S82</f>
        <v>0</v>
      </c>
      <c r="U85" s="233">
        <f>+'0BJ PROGR. I-II Y III'!T82</f>
        <v>0</v>
      </c>
      <c r="V85" s="249">
        <f>+'0BJ PROGR. I-II Y III'!U82</f>
        <v>0</v>
      </c>
      <c r="W85" s="245">
        <f>+'0BJ PROGR. I-II Y III'!V82</f>
        <v>0</v>
      </c>
      <c r="X85" s="233">
        <f>SUM(V85:W85)</f>
        <v>0</v>
      </c>
      <c r="Y85" s="245">
        <f>+'0BJ PROGR. I-II Y III'!X82</f>
        <v>0</v>
      </c>
      <c r="Z85" s="245">
        <f>+'0BJ PROGR. I-II Y III'!Y82</f>
        <v>0</v>
      </c>
      <c r="AA85" s="245">
        <f>+'0BJ PROGR. I-II Y III'!Z82</f>
        <v>0</v>
      </c>
      <c r="AB85" s="215">
        <f>SUM(Y85:AA85)</f>
        <v>0</v>
      </c>
      <c r="AC85" s="232">
        <f>+'0BJ PROGR. I-II Y III'!AB82</f>
        <v>0</v>
      </c>
      <c r="AD85" s="215">
        <f>+'0BJ PROGR. I-II Y III'!AC82</f>
        <v>0</v>
      </c>
      <c r="AE85" s="215">
        <f>+'0BJ PROGR. I-II Y III'!AD82</f>
        <v>0</v>
      </c>
      <c r="AF85" s="215">
        <f>+'0BJ PROGR. I-II Y III'!AE82</f>
        <v>0</v>
      </c>
      <c r="AG85" s="215">
        <f>+'0BJ PROGR. I-II Y III'!AF82</f>
        <v>0</v>
      </c>
      <c r="AH85" s="215">
        <f>+'0BJ PROGR. I-II Y III'!AG82</f>
        <v>0</v>
      </c>
      <c r="AI85" s="215">
        <f>+'0BJ PROGR. I-II Y III'!AH82</f>
        <v>0</v>
      </c>
      <c r="AJ85" s="214">
        <f>+Q85+R85+S85+T85+U85++X85+AB85+AC85+AD85+AE85+AF85+AG85+AH85+AI85</f>
        <v>0</v>
      </c>
      <c r="AK85" s="215"/>
      <c r="AL85" s="214">
        <v>0</v>
      </c>
      <c r="AM85" s="215"/>
      <c r="AN85" s="214">
        <f>+O85+AJ85+AL85</f>
        <v>3000000</v>
      </c>
      <c r="AX85" s="20"/>
      <c r="AY85" s="20"/>
    </row>
    <row r="86" spans="1:51" s="21" customFormat="1" x14ac:dyDescent="0.25">
      <c r="A86" s="3"/>
      <c r="B86" s="3"/>
      <c r="C86" s="3"/>
      <c r="D86" s="3"/>
      <c r="E86" s="3"/>
      <c r="F86" s="3"/>
      <c r="G86" s="10" t="s">
        <v>968</v>
      </c>
      <c r="H86"/>
      <c r="I86" s="22" t="s">
        <v>526</v>
      </c>
      <c r="J86" s="23" t="s">
        <v>527</v>
      </c>
      <c r="K86" s="215">
        <f>+'0BJ PROGR. I-II Y III'!J83</f>
        <v>3000000</v>
      </c>
      <c r="L86" s="215">
        <f>+'0BJ PROGR. I-II Y III'!K83</f>
        <v>0</v>
      </c>
      <c r="M86" s="215">
        <f>+'0BJ PROGR. I-II Y III'!L83</f>
        <v>0</v>
      </c>
      <c r="N86" s="215">
        <f>+'0BJ PROGR. I-II Y III'!M83</f>
        <v>0</v>
      </c>
      <c r="O86" s="214">
        <f>SUM(K86:N86)</f>
        <v>3000000</v>
      </c>
      <c r="P86" s="42"/>
      <c r="Q86" s="232">
        <f>+'0BJ PROGR. I-II Y III'!P83</f>
        <v>0</v>
      </c>
      <c r="R86" s="215">
        <f>+'0BJ PROGR. I-II Y III'!Q83</f>
        <v>0</v>
      </c>
      <c r="S86" s="215">
        <f>+'0BJ PROGR. I-II Y III'!R83</f>
        <v>0</v>
      </c>
      <c r="T86" s="215">
        <f>+'0BJ PROGR. I-II Y III'!S83</f>
        <v>0</v>
      </c>
      <c r="U86" s="233">
        <f>+'0BJ PROGR. I-II Y III'!T83</f>
        <v>0</v>
      </c>
      <c r="V86" s="249">
        <f>+'0BJ PROGR. I-II Y III'!U83</f>
        <v>0</v>
      </c>
      <c r="W86" s="245">
        <f>+'0BJ PROGR. I-II Y III'!V83</f>
        <v>0</v>
      </c>
      <c r="X86" s="233">
        <f>SUM(V86:W86)</f>
        <v>0</v>
      </c>
      <c r="Y86" s="245">
        <f>+'0BJ PROGR. I-II Y III'!X83</f>
        <v>0</v>
      </c>
      <c r="Z86" s="245">
        <f>+'0BJ PROGR. I-II Y III'!Y83</f>
        <v>0</v>
      </c>
      <c r="AA86" s="245">
        <f>+'0BJ PROGR. I-II Y III'!Z83</f>
        <v>0</v>
      </c>
      <c r="AB86" s="215">
        <f>SUM(Y86:AA86)</f>
        <v>0</v>
      </c>
      <c r="AC86" s="232">
        <f>+'0BJ PROGR. I-II Y III'!AB83</f>
        <v>0</v>
      </c>
      <c r="AD86" s="215">
        <f>+'0BJ PROGR. I-II Y III'!AC83</f>
        <v>0</v>
      </c>
      <c r="AE86" s="215">
        <f>+'0BJ PROGR. I-II Y III'!AD83</f>
        <v>0</v>
      </c>
      <c r="AF86" s="215">
        <f>+'0BJ PROGR. I-II Y III'!AE83</f>
        <v>0</v>
      </c>
      <c r="AG86" s="215">
        <f>+'0BJ PROGR. I-II Y III'!AF83</f>
        <v>0</v>
      </c>
      <c r="AH86" s="215">
        <f>+'0BJ PROGR. I-II Y III'!AG83</f>
        <v>0</v>
      </c>
      <c r="AI86" s="215">
        <f>+'0BJ PROGR. I-II Y III'!AH83</f>
        <v>0</v>
      </c>
      <c r="AJ86" s="214">
        <f>+Q86+R86+S86+T86+U86++X86+AB86+AC86+AD86+AE86+AF86+AG86+AH86+AI86</f>
        <v>0</v>
      </c>
      <c r="AK86" s="215"/>
      <c r="AL86" s="214">
        <v>0</v>
      </c>
      <c r="AM86" s="215"/>
      <c r="AN86" s="214">
        <f>+O86+AJ86+AL86</f>
        <v>3000000</v>
      </c>
      <c r="AX86" s="20"/>
      <c r="AY86" s="20"/>
    </row>
    <row r="87" spans="1:51" s="21" customFormat="1" x14ac:dyDescent="0.25">
      <c r="A87" s="3"/>
      <c r="B87" s="3"/>
      <c r="C87" s="3"/>
      <c r="D87" s="3"/>
      <c r="E87" s="3"/>
      <c r="F87" s="3"/>
      <c r="G87" s="5" t="s">
        <v>968</v>
      </c>
      <c r="H87"/>
      <c r="I87" s="24" t="s">
        <v>528</v>
      </c>
      <c r="J87" s="25" t="s">
        <v>529</v>
      </c>
      <c r="K87" s="215"/>
      <c r="L87" s="216"/>
      <c r="M87" s="216"/>
      <c r="N87" s="216"/>
      <c r="O87" s="212"/>
      <c r="P87" s="42"/>
      <c r="Q87" s="232"/>
      <c r="R87" s="215"/>
      <c r="S87" s="215"/>
      <c r="T87" s="215"/>
      <c r="U87" s="233"/>
      <c r="V87" s="249"/>
      <c r="W87" s="245"/>
      <c r="X87" s="230"/>
      <c r="Y87" s="245"/>
      <c r="Z87" s="245"/>
      <c r="AA87" s="245"/>
      <c r="AB87" s="216"/>
      <c r="AC87" s="232"/>
      <c r="AD87" s="215"/>
      <c r="AE87" s="215"/>
      <c r="AF87" s="215"/>
      <c r="AG87" s="215"/>
      <c r="AH87" s="215"/>
      <c r="AI87" s="215"/>
      <c r="AJ87" s="214"/>
      <c r="AK87" s="215"/>
      <c r="AL87" s="214"/>
      <c r="AM87" s="215"/>
      <c r="AN87" s="212"/>
      <c r="AX87" s="20"/>
      <c r="AY87" s="20"/>
    </row>
    <row r="88" spans="1:51" s="21" customFormat="1" x14ac:dyDescent="0.25">
      <c r="A88" s="3"/>
      <c r="B88" s="3"/>
      <c r="C88" s="3"/>
      <c r="D88" s="3"/>
      <c r="E88" s="3"/>
      <c r="F88" s="3"/>
      <c r="G88" s="10" t="s">
        <v>968</v>
      </c>
      <c r="H88"/>
      <c r="I88" s="22" t="s">
        <v>530</v>
      </c>
      <c r="J88" s="23" t="s">
        <v>531</v>
      </c>
      <c r="K88" s="215">
        <f>+'0BJ PROGR. I-II Y III'!J85</f>
        <v>19458328.960000001</v>
      </c>
      <c r="L88" s="215">
        <f>+'0BJ PROGR. I-II Y III'!K85</f>
        <v>406417.78</v>
      </c>
      <c r="M88" s="215">
        <f>+'0BJ PROGR. I-II Y III'!L85</f>
        <v>0</v>
      </c>
      <c r="N88" s="215">
        <f>+'0BJ PROGR. I-II Y III'!M85</f>
        <v>0</v>
      </c>
      <c r="O88" s="214">
        <f>SUM(K88:N88)</f>
        <v>19864746.740000002</v>
      </c>
      <c r="P88" s="42"/>
      <c r="Q88" s="232">
        <f>+'0BJ PROGR. I-II Y III'!P85</f>
        <v>488174.98</v>
      </c>
      <c r="R88" s="215">
        <f>+'0BJ PROGR. I-II Y III'!Q85</f>
        <v>23246270.420000002</v>
      </c>
      <c r="S88" s="215">
        <f>+'0BJ PROGR. I-II Y III'!R85</f>
        <v>500000</v>
      </c>
      <c r="T88" s="215">
        <f>+'0BJ PROGR. I-II Y III'!S85</f>
        <v>0</v>
      </c>
      <c r="U88" s="233">
        <f>+'0BJ PROGR. I-II Y III'!T85</f>
        <v>0</v>
      </c>
      <c r="V88" s="249">
        <f>+'0BJ PROGR. I-II Y III'!U85</f>
        <v>584728.44000000006</v>
      </c>
      <c r="W88" s="245">
        <f>+'0BJ PROGR. I-II Y III'!V85</f>
        <v>0</v>
      </c>
      <c r="X88" s="233">
        <f>SUM(V88:W88)</f>
        <v>584728.44000000006</v>
      </c>
      <c r="Y88" s="245">
        <f>+'0BJ PROGR. I-II Y III'!X85</f>
        <v>426114.48</v>
      </c>
      <c r="Z88" s="245">
        <f>+'0BJ PROGR. I-II Y III'!Y85</f>
        <v>0</v>
      </c>
      <c r="AA88" s="245">
        <f>+'0BJ PROGR. I-II Y III'!Z85</f>
        <v>0</v>
      </c>
      <c r="AB88" s="215">
        <f>SUM(Y88:AA88)</f>
        <v>426114.48</v>
      </c>
      <c r="AC88" s="232">
        <f>+'0BJ PROGR. I-II Y III'!AB85</f>
        <v>0</v>
      </c>
      <c r="AD88" s="215">
        <f>+'0BJ PROGR. I-II Y III'!AC85</f>
        <v>0</v>
      </c>
      <c r="AE88" s="215">
        <f>+'0BJ PROGR. I-II Y III'!AD85</f>
        <v>0</v>
      </c>
      <c r="AF88" s="215">
        <f>+'0BJ PROGR. I-II Y III'!AE85</f>
        <v>1383032.94</v>
      </c>
      <c r="AG88" s="215">
        <f>+'0BJ PROGR. I-II Y III'!AF85</f>
        <v>0</v>
      </c>
      <c r="AH88" s="215">
        <f>+'0BJ PROGR. I-II Y III'!AG85</f>
        <v>0</v>
      </c>
      <c r="AI88" s="215">
        <f>+'0BJ PROGR. I-II Y III'!AH85</f>
        <v>0</v>
      </c>
      <c r="AJ88" s="214">
        <f>+Q88+R88+S88+T88+U88++X88+AB88+AC88+AD88+AE88+AF88+AG88+AH88+AI88</f>
        <v>26628321.260000005</v>
      </c>
      <c r="AK88" s="215"/>
      <c r="AL88" s="214">
        <v>0</v>
      </c>
      <c r="AM88" s="215"/>
      <c r="AN88" s="214">
        <f>+O88+AJ88+AL88</f>
        <v>46493068.000000007</v>
      </c>
      <c r="AX88" s="20"/>
      <c r="AY88" s="20"/>
    </row>
    <row r="89" spans="1:51" s="21" customFormat="1" x14ac:dyDescent="0.25">
      <c r="A89" s="3"/>
      <c r="B89" s="3"/>
      <c r="C89" s="3"/>
      <c r="D89" s="3"/>
      <c r="E89" s="3"/>
      <c r="F89" s="3"/>
      <c r="G89" s="10" t="s">
        <v>968</v>
      </c>
      <c r="H89"/>
      <c r="I89" s="22" t="s">
        <v>532</v>
      </c>
      <c r="J89" s="23" t="s">
        <v>533</v>
      </c>
      <c r="K89" s="215">
        <f>+'0BJ PROGR. I-II Y III'!F88</f>
        <v>0</v>
      </c>
      <c r="L89" s="215">
        <f>+'0BJ PROGR. I-II Y III'!G88</f>
        <v>0</v>
      </c>
      <c r="M89" s="215">
        <f>+'0BJ PROGR. I-II Y III'!H88</f>
        <v>0</v>
      </c>
      <c r="N89" s="215">
        <f>+'0BJ PROGR. I-II Y III'!I88</f>
        <v>0</v>
      </c>
      <c r="O89" s="214">
        <f>SUM(K89:N89)</f>
        <v>0</v>
      </c>
      <c r="P89" s="42"/>
      <c r="Q89" s="232">
        <f>+'0BJ PROGR. I-II Y III'!P88</f>
        <v>0</v>
      </c>
      <c r="R89" s="215">
        <f>+'0BJ PROGR. I-II Y III'!Q88</f>
        <v>0</v>
      </c>
      <c r="S89" s="215">
        <f>+'0BJ PROGR. I-II Y III'!R88</f>
        <v>0</v>
      </c>
      <c r="T89" s="215">
        <f>+'0BJ PROGR. I-II Y III'!S88</f>
        <v>0</v>
      </c>
      <c r="U89" s="233">
        <f>+'0BJ PROGR. I-II Y III'!T88</f>
        <v>0</v>
      </c>
      <c r="V89" s="249">
        <f>+'0BJ PROGR. I-II Y III'!U88</f>
        <v>0</v>
      </c>
      <c r="W89" s="245">
        <f>+'0BJ PROGR. I-II Y III'!V88</f>
        <v>0</v>
      </c>
      <c r="X89" s="233">
        <f>SUM(V89:W89)</f>
        <v>0</v>
      </c>
      <c r="Y89" s="245">
        <f>+'0BJ PROGR. I-II Y III'!X88</f>
        <v>0</v>
      </c>
      <c r="Z89" s="245">
        <f>+'0BJ PROGR. I-II Y III'!Y88</f>
        <v>0</v>
      </c>
      <c r="AA89" s="245">
        <f>+'0BJ PROGR. I-II Y III'!Z88</f>
        <v>0</v>
      </c>
      <c r="AB89" s="215">
        <f>SUM(Y89:AA89)</f>
        <v>0</v>
      </c>
      <c r="AC89" s="232">
        <f>+'0BJ PROGR. I-II Y III'!AB88</f>
        <v>0</v>
      </c>
      <c r="AD89" s="215">
        <f>+'0BJ PROGR. I-II Y III'!AC88</f>
        <v>0</v>
      </c>
      <c r="AE89" s="215">
        <f>+'0BJ PROGR. I-II Y III'!AD88</f>
        <v>0</v>
      </c>
      <c r="AF89" s="215">
        <f>+'0BJ PROGR. I-II Y III'!AE88</f>
        <v>0</v>
      </c>
      <c r="AG89" s="215">
        <f>+'0BJ PROGR. I-II Y III'!AF88</f>
        <v>0</v>
      </c>
      <c r="AH89" s="215">
        <f>+'0BJ PROGR. I-II Y III'!AG88</f>
        <v>0</v>
      </c>
      <c r="AI89" s="215">
        <f>+'0BJ PROGR. I-II Y III'!AH88</f>
        <v>0</v>
      </c>
      <c r="AJ89" s="214">
        <f>+Q89+R89+S89+T89+U89++X89+AB89+AC89+AD89+AE89+AF89+AG89+AH89+AI89</f>
        <v>0</v>
      </c>
      <c r="AK89" s="215"/>
      <c r="AL89" s="214">
        <v>0</v>
      </c>
      <c r="AM89" s="215"/>
      <c r="AN89" s="214">
        <f>+O89+AJ89+AL89</f>
        <v>0</v>
      </c>
      <c r="AX89" s="20"/>
      <c r="AY89" s="20"/>
    </row>
    <row r="90" spans="1:51" s="21" customFormat="1" x14ac:dyDescent="0.25">
      <c r="A90" s="3"/>
      <c r="B90" s="3"/>
      <c r="C90" s="3"/>
      <c r="D90" s="3"/>
      <c r="E90" s="3"/>
      <c r="F90" s="3"/>
      <c r="G90" s="10" t="s">
        <v>968</v>
      </c>
      <c r="H90"/>
      <c r="I90" s="22" t="s">
        <v>534</v>
      </c>
      <c r="J90" s="23" t="s">
        <v>535</v>
      </c>
      <c r="K90" s="215">
        <f>+'0BJ PROGR. I-II Y III'!F89</f>
        <v>0</v>
      </c>
      <c r="L90" s="215">
        <f>+'0BJ PROGR. I-II Y III'!G89</f>
        <v>0</v>
      </c>
      <c r="M90" s="215">
        <f>+'0BJ PROGR. I-II Y III'!H89</f>
        <v>0</v>
      </c>
      <c r="N90" s="215">
        <f>+'0BJ PROGR. I-II Y III'!I89</f>
        <v>0</v>
      </c>
      <c r="O90" s="214">
        <f>SUM(K90:N90)</f>
        <v>0</v>
      </c>
      <c r="P90" s="42"/>
      <c r="Q90" s="232">
        <f>+'0BJ PROGR. I-II Y III'!P89</f>
        <v>0</v>
      </c>
      <c r="R90" s="215">
        <f>+'0BJ PROGR. I-II Y III'!Q89</f>
        <v>0</v>
      </c>
      <c r="S90" s="215">
        <f>+'0BJ PROGR. I-II Y III'!R89</f>
        <v>0</v>
      </c>
      <c r="T90" s="215">
        <f>+'0BJ PROGR. I-II Y III'!S89</f>
        <v>0</v>
      </c>
      <c r="U90" s="233">
        <f>+'0BJ PROGR. I-II Y III'!T89</f>
        <v>0</v>
      </c>
      <c r="V90" s="249">
        <f>+'0BJ PROGR. I-II Y III'!U89</f>
        <v>0</v>
      </c>
      <c r="W90" s="245">
        <f>+'0BJ PROGR. I-II Y III'!V89</f>
        <v>0</v>
      </c>
      <c r="X90" s="233">
        <f>SUM(V90:W90)</f>
        <v>0</v>
      </c>
      <c r="Y90" s="245">
        <f>+'0BJ PROGR. I-II Y III'!X89</f>
        <v>0</v>
      </c>
      <c r="Z90" s="245">
        <f>+'0BJ PROGR. I-II Y III'!Y89</f>
        <v>0</v>
      </c>
      <c r="AA90" s="245">
        <f>+'0BJ PROGR. I-II Y III'!Z89</f>
        <v>0</v>
      </c>
      <c r="AB90" s="215">
        <f>SUM(Y90:AA90)</f>
        <v>0</v>
      </c>
      <c r="AC90" s="232">
        <f>+'0BJ PROGR. I-II Y III'!AB89</f>
        <v>0</v>
      </c>
      <c r="AD90" s="215">
        <f>+'0BJ PROGR. I-II Y III'!AC89</f>
        <v>0</v>
      </c>
      <c r="AE90" s="215">
        <f>+'0BJ PROGR. I-II Y III'!AD89</f>
        <v>0</v>
      </c>
      <c r="AF90" s="215">
        <f>+'0BJ PROGR. I-II Y III'!AE89</f>
        <v>0</v>
      </c>
      <c r="AG90" s="215">
        <f>+'0BJ PROGR. I-II Y III'!AF89</f>
        <v>0</v>
      </c>
      <c r="AH90" s="215">
        <f>+'0BJ PROGR. I-II Y III'!AG89</f>
        <v>0</v>
      </c>
      <c r="AI90" s="215">
        <f>+'0BJ PROGR. I-II Y III'!AH89</f>
        <v>0</v>
      </c>
      <c r="AJ90" s="214">
        <f>+Q90+R90+S90+T90+U90++X90+AB90+AC90+AD90+AE90+AF90+AG90+AH90+AI90</f>
        <v>0</v>
      </c>
      <c r="AK90" s="215"/>
      <c r="AL90" s="214">
        <v>0</v>
      </c>
      <c r="AM90" s="215"/>
      <c r="AN90" s="214">
        <f>+O90+AJ90+AL90</f>
        <v>0</v>
      </c>
      <c r="AX90" s="20"/>
      <c r="AY90" s="20"/>
    </row>
    <row r="91" spans="1:51" s="21" customFormat="1" x14ac:dyDescent="0.25">
      <c r="A91" s="3"/>
      <c r="B91" s="3"/>
      <c r="C91" s="3"/>
      <c r="D91" s="3"/>
      <c r="E91" s="3"/>
      <c r="F91" s="3"/>
      <c r="G91" s="5" t="s">
        <v>968</v>
      </c>
      <c r="H91"/>
      <c r="I91" s="24" t="s">
        <v>536</v>
      </c>
      <c r="J91" s="25" t="s">
        <v>537</v>
      </c>
      <c r="K91" s="215"/>
      <c r="L91" s="215"/>
      <c r="M91" s="215"/>
      <c r="N91" s="215"/>
      <c r="O91" s="212"/>
      <c r="P91" s="42"/>
      <c r="Q91" s="232"/>
      <c r="R91" s="215"/>
      <c r="S91" s="215"/>
      <c r="T91" s="215"/>
      <c r="U91" s="233"/>
      <c r="V91" s="249"/>
      <c r="W91" s="245"/>
      <c r="X91" s="230"/>
      <c r="Y91" s="245"/>
      <c r="Z91" s="245"/>
      <c r="AA91" s="245"/>
      <c r="AB91" s="216"/>
      <c r="AC91" s="232"/>
      <c r="AD91" s="215"/>
      <c r="AE91" s="215"/>
      <c r="AF91" s="215"/>
      <c r="AG91" s="215"/>
      <c r="AH91" s="215"/>
      <c r="AI91" s="215"/>
      <c r="AJ91" s="214"/>
      <c r="AK91" s="215"/>
      <c r="AL91" s="214"/>
      <c r="AM91" s="215"/>
      <c r="AN91" s="212"/>
      <c r="AX91" s="20"/>
      <c r="AY91" s="20"/>
    </row>
    <row r="92" spans="1:51" s="21" customFormat="1" x14ac:dyDescent="0.25">
      <c r="A92" s="3"/>
      <c r="B92" s="3"/>
      <c r="C92" s="3"/>
      <c r="D92" s="3"/>
      <c r="E92" s="3"/>
      <c r="F92" s="3"/>
      <c r="G92" s="10" t="s">
        <v>968</v>
      </c>
      <c r="H92"/>
      <c r="I92" s="22" t="s">
        <v>538</v>
      </c>
      <c r="J92" s="23" t="s">
        <v>539</v>
      </c>
      <c r="K92" s="215">
        <f>+'0BJ PROGR. I-II Y III'!J91</f>
        <v>0</v>
      </c>
      <c r="L92" s="215">
        <f>+'0BJ PROGR. I-II Y III'!K91</f>
        <v>1228270.25</v>
      </c>
      <c r="M92" s="215">
        <f>+'0BJ PROGR. I-II Y III'!L91</f>
        <v>0</v>
      </c>
      <c r="N92" s="215">
        <f>+'0BJ PROGR. I-II Y III'!M91</f>
        <v>0</v>
      </c>
      <c r="O92" s="214">
        <f>SUM(K92:N92)</f>
        <v>1228270.25</v>
      </c>
      <c r="P92" s="42"/>
      <c r="Q92" s="232">
        <f>+'0BJ PROGR. I-II Y III'!P91</f>
        <v>0</v>
      </c>
      <c r="R92" s="215">
        <f>+'0BJ PROGR. I-II Y III'!Q91</f>
        <v>0</v>
      </c>
      <c r="S92" s="215">
        <f>+'0BJ PROGR. I-II Y III'!R91</f>
        <v>0</v>
      </c>
      <c r="T92" s="215">
        <f>+'0BJ PROGR. I-II Y III'!S91</f>
        <v>0</v>
      </c>
      <c r="U92" s="233">
        <f>+'0BJ PROGR. I-II Y III'!T91</f>
        <v>0</v>
      </c>
      <c r="V92" s="249">
        <f>+'0BJ PROGR. I-II Y III'!U91</f>
        <v>500000</v>
      </c>
      <c r="W92" s="245">
        <f>+'0BJ PROGR. I-II Y III'!V91</f>
        <v>0</v>
      </c>
      <c r="X92" s="233">
        <f>SUM(V92:W92)</f>
        <v>500000</v>
      </c>
      <c r="Y92" s="245">
        <f>+'0BJ PROGR. I-II Y III'!X91</f>
        <v>500000</v>
      </c>
      <c r="Z92" s="245">
        <f>+'0BJ PROGR. I-II Y III'!Y91</f>
        <v>0</v>
      </c>
      <c r="AA92" s="245">
        <f>+'0BJ PROGR. I-II Y III'!Z91</f>
        <v>0</v>
      </c>
      <c r="AB92" s="215">
        <f>SUM(Y92:AA92)</f>
        <v>500000</v>
      </c>
      <c r="AC92" s="232">
        <f>+'0BJ PROGR. I-II Y III'!AB91</f>
        <v>0</v>
      </c>
      <c r="AD92" s="215">
        <f>+'0BJ PROGR. I-II Y III'!AC91</f>
        <v>0</v>
      </c>
      <c r="AE92" s="215">
        <f>+'0BJ PROGR. I-II Y III'!AD91</f>
        <v>0</v>
      </c>
      <c r="AF92" s="215">
        <f>+'0BJ PROGR. I-II Y III'!AE91</f>
        <v>0</v>
      </c>
      <c r="AG92" s="215">
        <f>+'0BJ PROGR. I-II Y III'!AF91</f>
        <v>0</v>
      </c>
      <c r="AH92" s="215">
        <f>+'0BJ PROGR. I-II Y III'!AG91</f>
        <v>0</v>
      </c>
      <c r="AI92" s="215">
        <f>+'0BJ PROGR. I-II Y III'!AH91</f>
        <v>0</v>
      </c>
      <c r="AJ92" s="214">
        <f>+Q92+R92+S92+T92+U92++X92+AB92+AC92+AD92+AE92+AF92+AG92+AH92+AI92</f>
        <v>1000000</v>
      </c>
      <c r="AK92" s="215"/>
      <c r="AL92" s="214">
        <v>0</v>
      </c>
      <c r="AM92" s="215"/>
      <c r="AN92" s="214">
        <f>+O92+AJ92+AL92</f>
        <v>2228270.25</v>
      </c>
      <c r="AX92" s="20"/>
      <c r="AY92" s="20"/>
    </row>
    <row r="93" spans="1:51" s="21" customFormat="1" x14ac:dyDescent="0.25">
      <c r="A93" s="3"/>
      <c r="B93" s="3"/>
      <c r="C93" s="3"/>
      <c r="D93" s="3"/>
      <c r="E93" s="3"/>
      <c r="F93" s="3"/>
      <c r="G93" s="10" t="s">
        <v>968</v>
      </c>
      <c r="H93"/>
      <c r="I93" s="22" t="s">
        <v>540</v>
      </c>
      <c r="J93" s="23" t="s">
        <v>541</v>
      </c>
      <c r="K93" s="215">
        <f>+'0BJ PROGR. I-II Y III'!J92</f>
        <v>1500000</v>
      </c>
      <c r="L93" s="215">
        <f>+'0BJ PROGR. I-II Y III'!K92</f>
        <v>0</v>
      </c>
      <c r="M93" s="215">
        <f>+'0BJ PROGR. I-II Y III'!L92</f>
        <v>0</v>
      </c>
      <c r="N93" s="215">
        <f>+'0BJ PROGR. I-II Y III'!M92</f>
        <v>0</v>
      </c>
      <c r="O93" s="214">
        <f>SUM(K93:N93)</f>
        <v>1500000</v>
      </c>
      <c r="P93" s="42"/>
      <c r="Q93" s="232">
        <f>+'0BJ PROGR. I-II Y III'!P92</f>
        <v>0</v>
      </c>
      <c r="R93" s="215">
        <f>+'0BJ PROGR. I-II Y III'!Q92</f>
        <v>0</v>
      </c>
      <c r="S93" s="215">
        <f>+'0BJ PROGR. I-II Y III'!R92</f>
        <v>0</v>
      </c>
      <c r="T93" s="215">
        <f>+'0BJ PROGR. I-II Y III'!S92</f>
        <v>0</v>
      </c>
      <c r="U93" s="233">
        <f>+'0BJ PROGR. I-II Y III'!T92</f>
        <v>0</v>
      </c>
      <c r="V93" s="249">
        <f>+'0BJ PROGR. I-II Y III'!U92</f>
        <v>0</v>
      </c>
      <c r="W93" s="245">
        <f>+'0BJ PROGR. I-II Y III'!V92</f>
        <v>15165242.02</v>
      </c>
      <c r="X93" s="233">
        <f>SUM(V93:W93)</f>
        <v>15165242.02</v>
      </c>
      <c r="Y93" s="245">
        <f>+'0BJ PROGR. I-II Y III'!X92</f>
        <v>400000</v>
      </c>
      <c r="Z93" s="245">
        <f>+'0BJ PROGR. I-II Y III'!Y92</f>
        <v>0</v>
      </c>
      <c r="AA93" s="245">
        <f>+'0BJ PROGR. I-II Y III'!Z92</f>
        <v>0</v>
      </c>
      <c r="AB93" s="215">
        <f>SUM(Y93:AA93)</f>
        <v>400000</v>
      </c>
      <c r="AC93" s="232">
        <f>+'0BJ PROGR. I-II Y III'!AB92</f>
        <v>0</v>
      </c>
      <c r="AD93" s="215">
        <f>+'0BJ PROGR. I-II Y III'!AC92</f>
        <v>0</v>
      </c>
      <c r="AE93" s="215">
        <f>+'0BJ PROGR. I-II Y III'!AD92</f>
        <v>0</v>
      </c>
      <c r="AF93" s="215">
        <f>+'0BJ PROGR. I-II Y III'!AE92</f>
        <v>0</v>
      </c>
      <c r="AG93" s="215">
        <f>+'0BJ PROGR. I-II Y III'!AF92</f>
        <v>0</v>
      </c>
      <c r="AH93" s="215">
        <f>+'0BJ PROGR. I-II Y III'!AG92</f>
        <v>0</v>
      </c>
      <c r="AI93" s="215">
        <f>+'0BJ PROGR. I-II Y III'!AH92</f>
        <v>0</v>
      </c>
      <c r="AJ93" s="214">
        <f>+Q93+R93+S93+T93+U93++X93+AB93+AC93+AD93+AE93+AF93+AG93+AH93+AI93</f>
        <v>15565242.02</v>
      </c>
      <c r="AK93" s="215"/>
      <c r="AL93" s="214">
        <v>0</v>
      </c>
      <c r="AM93" s="215"/>
      <c r="AN93" s="214">
        <f>+O93+AJ93+AL93</f>
        <v>17065242.02</v>
      </c>
      <c r="AX93" s="20"/>
      <c r="AY93" s="20"/>
    </row>
    <row r="94" spans="1:51" s="21" customFormat="1" x14ac:dyDescent="0.25">
      <c r="A94" s="3"/>
      <c r="B94" s="3"/>
      <c r="C94" s="3"/>
      <c r="D94" s="3"/>
      <c r="E94" s="3"/>
      <c r="F94" s="3"/>
      <c r="G94" s="10" t="s">
        <v>968</v>
      </c>
      <c r="H94"/>
      <c r="I94" s="22" t="s">
        <v>542</v>
      </c>
      <c r="J94" s="23" t="s">
        <v>543</v>
      </c>
      <c r="K94" s="215">
        <f>+'0BJ PROGR. I-II Y III'!J93</f>
        <v>3000000</v>
      </c>
      <c r="L94" s="215">
        <f>+'0BJ PROGR. I-II Y III'!K93</f>
        <v>0</v>
      </c>
      <c r="M94" s="215">
        <f>+'0BJ PROGR. I-II Y III'!L93</f>
        <v>0</v>
      </c>
      <c r="N94" s="215">
        <f>+'0BJ PROGR. I-II Y III'!M93</f>
        <v>0</v>
      </c>
      <c r="O94" s="214">
        <f>SUM(K94:N94)</f>
        <v>3000000</v>
      </c>
      <c r="P94" s="42"/>
      <c r="Q94" s="232">
        <f>+'0BJ PROGR. I-II Y III'!P93</f>
        <v>0</v>
      </c>
      <c r="R94" s="215">
        <f>+'0BJ PROGR. I-II Y III'!Q93</f>
        <v>0</v>
      </c>
      <c r="S94" s="215">
        <f>+'0BJ PROGR. I-II Y III'!R93</f>
        <v>0</v>
      </c>
      <c r="T94" s="215">
        <f>+'0BJ PROGR. I-II Y III'!S93</f>
        <v>0</v>
      </c>
      <c r="U94" s="233">
        <f>+'0BJ PROGR. I-II Y III'!T93</f>
        <v>0</v>
      </c>
      <c r="V94" s="249">
        <f>+'0BJ PROGR. I-II Y III'!U93</f>
        <v>0</v>
      </c>
      <c r="W94" s="245">
        <f>+'0BJ PROGR. I-II Y III'!V93</f>
        <v>0</v>
      </c>
      <c r="X94" s="233">
        <f>SUM(V94:W94)</f>
        <v>0</v>
      </c>
      <c r="Y94" s="245">
        <f>+'0BJ PROGR. I-II Y III'!X93</f>
        <v>0</v>
      </c>
      <c r="Z94" s="245">
        <f>+'0BJ PROGR. I-II Y III'!Y93</f>
        <v>0</v>
      </c>
      <c r="AA94" s="245">
        <f>+'0BJ PROGR. I-II Y III'!Z93</f>
        <v>0</v>
      </c>
      <c r="AB94" s="215">
        <f>SUM(Y94:AA94)</f>
        <v>0</v>
      </c>
      <c r="AC94" s="232">
        <f>+'0BJ PROGR. I-II Y III'!AB93</f>
        <v>0</v>
      </c>
      <c r="AD94" s="215">
        <f>+'0BJ PROGR. I-II Y III'!AC93</f>
        <v>0</v>
      </c>
      <c r="AE94" s="215">
        <f>+'0BJ PROGR. I-II Y III'!AD93</f>
        <v>0</v>
      </c>
      <c r="AF94" s="215">
        <f>+'0BJ PROGR. I-II Y III'!AE93</f>
        <v>0</v>
      </c>
      <c r="AG94" s="215">
        <f>+'0BJ PROGR. I-II Y III'!AF93</f>
        <v>0</v>
      </c>
      <c r="AH94" s="215">
        <f>+'0BJ PROGR. I-II Y III'!AG93</f>
        <v>0</v>
      </c>
      <c r="AI94" s="215">
        <f>+'0BJ PROGR. I-II Y III'!AH93</f>
        <v>0</v>
      </c>
      <c r="AJ94" s="214">
        <f>+Q94+R94+S94+T94+U94++X94+AB94+AC94+AD94+AE94+AF94+AG94+AH94+AI94</f>
        <v>0</v>
      </c>
      <c r="AK94" s="215"/>
      <c r="AL94" s="214">
        <v>0</v>
      </c>
      <c r="AM94" s="215"/>
      <c r="AN94" s="214">
        <f>+O94+AJ94+AL94</f>
        <v>3000000</v>
      </c>
      <c r="AX94" s="20"/>
      <c r="AY94" s="20"/>
    </row>
    <row r="95" spans="1:51" s="21" customFormat="1" x14ac:dyDescent="0.25">
      <c r="A95" s="3"/>
      <c r="B95" s="3"/>
      <c r="C95" s="3"/>
      <c r="D95" s="3"/>
      <c r="E95" s="3"/>
      <c r="F95" s="3"/>
      <c r="G95" s="5" t="s">
        <v>968</v>
      </c>
      <c r="H95"/>
      <c r="I95" s="24" t="s">
        <v>544</v>
      </c>
      <c r="J95" s="25" t="s">
        <v>545</v>
      </c>
      <c r="K95" s="215"/>
      <c r="L95" s="215"/>
      <c r="M95" s="215"/>
      <c r="N95" s="215"/>
      <c r="O95" s="212"/>
      <c r="P95" s="42"/>
      <c r="Q95" s="232"/>
      <c r="R95" s="215"/>
      <c r="S95" s="215"/>
      <c r="T95" s="215"/>
      <c r="U95" s="233"/>
      <c r="V95" s="249"/>
      <c r="W95" s="245"/>
      <c r="X95" s="230"/>
      <c r="Y95" s="245"/>
      <c r="Z95" s="245"/>
      <c r="AA95" s="245"/>
      <c r="AB95" s="216"/>
      <c r="AC95" s="232"/>
      <c r="AD95" s="215"/>
      <c r="AE95" s="215"/>
      <c r="AF95" s="215"/>
      <c r="AG95" s="215"/>
      <c r="AH95" s="215"/>
      <c r="AI95" s="215"/>
      <c r="AJ95" s="214"/>
      <c r="AK95" s="215"/>
      <c r="AL95" s="214"/>
      <c r="AM95" s="215"/>
      <c r="AN95" s="212"/>
      <c r="AX95" s="20"/>
      <c r="AY95" s="20"/>
    </row>
    <row r="96" spans="1:51" s="21" customFormat="1" x14ac:dyDescent="0.25">
      <c r="A96" s="3"/>
      <c r="B96" s="3"/>
      <c r="C96" s="3"/>
      <c r="D96" s="3"/>
      <c r="E96" s="3"/>
      <c r="F96" s="3"/>
      <c r="G96" s="10" t="s">
        <v>968</v>
      </c>
      <c r="H96"/>
      <c r="I96" s="22" t="s">
        <v>546</v>
      </c>
      <c r="J96" s="23" t="s">
        <v>547</v>
      </c>
      <c r="K96" s="215">
        <f>+'0BJ PROGR. I-II Y III'!J95</f>
        <v>5200000</v>
      </c>
      <c r="L96" s="215">
        <f>+'0BJ PROGR. I-II Y III'!K95</f>
        <v>0</v>
      </c>
      <c r="M96" s="215">
        <f>+'0BJ PROGR. I-II Y III'!L95</f>
        <v>0</v>
      </c>
      <c r="N96" s="215">
        <f>+'0BJ PROGR. I-II Y III'!M95</f>
        <v>0</v>
      </c>
      <c r="O96" s="214">
        <f t="shared" ref="O96:O104" si="19">SUM(K96:N96)</f>
        <v>5200000</v>
      </c>
      <c r="P96" s="42"/>
      <c r="Q96" s="232">
        <f>+'0BJ PROGR. I-II Y III'!P95</f>
        <v>0</v>
      </c>
      <c r="R96" s="215">
        <f>+'0BJ PROGR. I-II Y III'!Q95</f>
        <v>50000</v>
      </c>
      <c r="S96" s="215">
        <f>+'0BJ PROGR. I-II Y III'!R95</f>
        <v>0</v>
      </c>
      <c r="T96" s="215">
        <f>+'0BJ PROGR. I-II Y III'!S95</f>
        <v>0</v>
      </c>
      <c r="U96" s="233">
        <f>+'0BJ PROGR. I-II Y III'!T95</f>
        <v>0</v>
      </c>
      <c r="V96" s="249">
        <f>+'0BJ PROGR. I-II Y III'!U95</f>
        <v>0</v>
      </c>
      <c r="W96" s="245">
        <f>+'0BJ PROGR. I-II Y III'!V95</f>
        <v>0</v>
      </c>
      <c r="X96" s="233">
        <f t="shared" ref="X96:X104" si="20">SUM(V96:W96)</f>
        <v>0</v>
      </c>
      <c r="Y96" s="245">
        <f>+'0BJ PROGR. I-II Y III'!X95</f>
        <v>0</v>
      </c>
      <c r="Z96" s="245">
        <f>+'0BJ PROGR. I-II Y III'!Y95</f>
        <v>0</v>
      </c>
      <c r="AA96" s="245">
        <f>+'0BJ PROGR. I-II Y III'!Z95</f>
        <v>0</v>
      </c>
      <c r="AB96" s="215">
        <f t="shared" ref="AB96:AB104" si="21">SUM(Y96:AA96)</f>
        <v>0</v>
      </c>
      <c r="AC96" s="232">
        <f>+'0BJ PROGR. I-II Y III'!AB95</f>
        <v>0</v>
      </c>
      <c r="AD96" s="215">
        <f>+'0BJ PROGR. I-II Y III'!AC95</f>
        <v>0</v>
      </c>
      <c r="AE96" s="215">
        <f>+'0BJ PROGR. I-II Y III'!AD95</f>
        <v>0</v>
      </c>
      <c r="AF96" s="215">
        <f>+'0BJ PROGR. I-II Y III'!AE95</f>
        <v>400000</v>
      </c>
      <c r="AG96" s="215">
        <f>+'0BJ PROGR. I-II Y III'!AF95</f>
        <v>0</v>
      </c>
      <c r="AH96" s="215">
        <f>+'0BJ PROGR. I-II Y III'!AG95</f>
        <v>0</v>
      </c>
      <c r="AI96" s="215">
        <f>+'0BJ PROGR. I-II Y III'!AH95</f>
        <v>0</v>
      </c>
      <c r="AJ96" s="214">
        <f t="shared" ref="AJ96:AJ104" si="22">+Q96+R96+S96+T96+U96++X96+AB96+AC96+AD96+AE96+AF96+AG96+AH96+AI96</f>
        <v>450000</v>
      </c>
      <c r="AK96" s="215"/>
      <c r="AL96" s="214">
        <v>0</v>
      </c>
      <c r="AM96" s="215"/>
      <c r="AN96" s="214">
        <f t="shared" ref="AN96:AN104" si="23">+O96+AJ96+AL96</f>
        <v>5650000</v>
      </c>
      <c r="AX96" s="20"/>
      <c r="AY96" s="20"/>
    </row>
    <row r="97" spans="1:51" s="21" customFormat="1" x14ac:dyDescent="0.25">
      <c r="A97" s="3"/>
      <c r="B97" s="3"/>
      <c r="C97" s="3"/>
      <c r="D97" s="3"/>
      <c r="E97" s="3"/>
      <c r="F97" s="3"/>
      <c r="G97" s="10" t="s">
        <v>968</v>
      </c>
      <c r="H97"/>
      <c r="I97" s="22" t="s">
        <v>548</v>
      </c>
      <c r="J97" s="23" t="s">
        <v>549</v>
      </c>
      <c r="K97" s="215">
        <f>+'0BJ PROGR. I-II Y III'!J96</f>
        <v>0</v>
      </c>
      <c r="L97" s="215">
        <f>+'0BJ PROGR. I-II Y III'!K96</f>
        <v>0</v>
      </c>
      <c r="M97" s="215">
        <f>+'0BJ PROGR. I-II Y III'!L96</f>
        <v>0</v>
      </c>
      <c r="N97" s="215">
        <f>+'0BJ PROGR. I-II Y III'!M96</f>
        <v>0</v>
      </c>
      <c r="O97" s="214">
        <f t="shared" si="19"/>
        <v>0</v>
      </c>
      <c r="P97" s="42"/>
      <c r="Q97" s="232">
        <f>+'0BJ PROGR. I-II Y III'!P96</f>
        <v>0</v>
      </c>
      <c r="R97" s="215">
        <f>+'0BJ PROGR. I-II Y III'!Q96</f>
        <v>0</v>
      </c>
      <c r="S97" s="215">
        <f>+'0BJ PROGR. I-II Y III'!R96</f>
        <v>0</v>
      </c>
      <c r="T97" s="215">
        <f>+'0BJ PROGR. I-II Y III'!S96</f>
        <v>0</v>
      </c>
      <c r="U97" s="233">
        <f>+'0BJ PROGR. I-II Y III'!T96</f>
        <v>0</v>
      </c>
      <c r="V97" s="249">
        <f>+'0BJ PROGR. I-II Y III'!U96</f>
        <v>0</v>
      </c>
      <c r="W97" s="245">
        <f>+'0BJ PROGR. I-II Y III'!V96</f>
        <v>0</v>
      </c>
      <c r="X97" s="233">
        <f t="shared" si="20"/>
        <v>0</v>
      </c>
      <c r="Y97" s="245">
        <f>+'0BJ PROGR. I-II Y III'!X96</f>
        <v>0</v>
      </c>
      <c r="Z97" s="245">
        <f>+'0BJ PROGR. I-II Y III'!Y96</f>
        <v>0</v>
      </c>
      <c r="AA97" s="245">
        <f>+'0BJ PROGR. I-II Y III'!Z96</f>
        <v>0</v>
      </c>
      <c r="AB97" s="215">
        <f t="shared" si="21"/>
        <v>0</v>
      </c>
      <c r="AC97" s="232">
        <f>+'0BJ PROGR. I-II Y III'!AB96</f>
        <v>0</v>
      </c>
      <c r="AD97" s="215">
        <f>+'0BJ PROGR. I-II Y III'!AC96</f>
        <v>0</v>
      </c>
      <c r="AE97" s="215">
        <f>+'0BJ PROGR. I-II Y III'!AD96</f>
        <v>0</v>
      </c>
      <c r="AF97" s="215">
        <f>+'0BJ PROGR. I-II Y III'!AE96</f>
        <v>0</v>
      </c>
      <c r="AG97" s="215">
        <f>+'0BJ PROGR. I-II Y III'!AF96</f>
        <v>0</v>
      </c>
      <c r="AH97" s="215">
        <f>+'0BJ PROGR. I-II Y III'!AG96</f>
        <v>0</v>
      </c>
      <c r="AI97" s="215">
        <f>+'0BJ PROGR. I-II Y III'!AH96</f>
        <v>0</v>
      </c>
      <c r="AJ97" s="214">
        <f t="shared" si="22"/>
        <v>0</v>
      </c>
      <c r="AK97" s="215"/>
      <c r="AL97" s="214">
        <v>0</v>
      </c>
      <c r="AM97" s="215"/>
      <c r="AN97" s="214">
        <f t="shared" si="23"/>
        <v>0</v>
      </c>
      <c r="AX97" s="20"/>
      <c r="AY97" s="20"/>
    </row>
    <row r="98" spans="1:51" s="21" customFormat="1" x14ac:dyDescent="0.25">
      <c r="A98" s="3"/>
      <c r="B98" s="3"/>
      <c r="C98" s="3"/>
      <c r="D98" s="3"/>
      <c r="E98" s="3"/>
      <c r="F98" s="3"/>
      <c r="G98" s="10" t="s">
        <v>968</v>
      </c>
      <c r="H98"/>
      <c r="I98" s="22" t="s">
        <v>550</v>
      </c>
      <c r="J98" s="23" t="s">
        <v>551</v>
      </c>
      <c r="K98" s="215">
        <f>+'0BJ PROGR. I-II Y III'!J97</f>
        <v>0</v>
      </c>
      <c r="L98" s="215">
        <f>+'0BJ PROGR. I-II Y III'!K97</f>
        <v>0</v>
      </c>
      <c r="M98" s="215">
        <f>+'0BJ PROGR. I-II Y III'!L97</f>
        <v>0</v>
      </c>
      <c r="N98" s="215">
        <f>+'0BJ PROGR. I-II Y III'!M97</f>
        <v>0</v>
      </c>
      <c r="O98" s="214">
        <f t="shared" si="19"/>
        <v>0</v>
      </c>
      <c r="P98" s="42"/>
      <c r="Q98" s="232">
        <f>+'0BJ PROGR. I-II Y III'!P97</f>
        <v>0</v>
      </c>
      <c r="R98" s="215">
        <f>+'0BJ PROGR. I-II Y III'!Q97</f>
        <v>0</v>
      </c>
      <c r="S98" s="215">
        <f>+'0BJ PROGR. I-II Y III'!R97</f>
        <v>0</v>
      </c>
      <c r="T98" s="215">
        <f>+'0BJ PROGR. I-II Y III'!S97</f>
        <v>0</v>
      </c>
      <c r="U98" s="233">
        <f>+'0BJ PROGR. I-II Y III'!T97</f>
        <v>0</v>
      </c>
      <c r="V98" s="249">
        <f>+'0BJ PROGR. I-II Y III'!U97</f>
        <v>0</v>
      </c>
      <c r="W98" s="245">
        <f>+'0BJ PROGR. I-II Y III'!V97</f>
        <v>0</v>
      </c>
      <c r="X98" s="233">
        <f t="shared" si="20"/>
        <v>0</v>
      </c>
      <c r="Y98" s="245">
        <f>+'0BJ PROGR. I-II Y III'!X97</f>
        <v>0</v>
      </c>
      <c r="Z98" s="245">
        <f>+'0BJ PROGR. I-II Y III'!Y97</f>
        <v>0</v>
      </c>
      <c r="AA98" s="245">
        <f>+'0BJ PROGR. I-II Y III'!Z97</f>
        <v>0</v>
      </c>
      <c r="AB98" s="215">
        <f t="shared" si="21"/>
        <v>0</v>
      </c>
      <c r="AC98" s="232">
        <f>+'0BJ PROGR. I-II Y III'!AB97</f>
        <v>0</v>
      </c>
      <c r="AD98" s="215">
        <f>+'0BJ PROGR. I-II Y III'!AC97</f>
        <v>0</v>
      </c>
      <c r="AE98" s="215">
        <f>+'0BJ PROGR. I-II Y III'!AD97</f>
        <v>0</v>
      </c>
      <c r="AF98" s="215">
        <f>+'0BJ PROGR. I-II Y III'!AE97</f>
        <v>0</v>
      </c>
      <c r="AG98" s="215">
        <f>+'0BJ PROGR. I-II Y III'!AF97</f>
        <v>0</v>
      </c>
      <c r="AH98" s="215">
        <f>+'0BJ PROGR. I-II Y III'!AG97</f>
        <v>0</v>
      </c>
      <c r="AI98" s="215">
        <f>+'0BJ PROGR. I-II Y III'!AH97</f>
        <v>0</v>
      </c>
      <c r="AJ98" s="214">
        <f t="shared" si="22"/>
        <v>0</v>
      </c>
      <c r="AK98" s="215"/>
      <c r="AL98" s="214">
        <v>0</v>
      </c>
      <c r="AM98" s="215"/>
      <c r="AN98" s="214">
        <f t="shared" si="23"/>
        <v>0</v>
      </c>
      <c r="AX98" s="20"/>
      <c r="AY98" s="20"/>
    </row>
    <row r="99" spans="1:51" s="21" customFormat="1" x14ac:dyDescent="0.25">
      <c r="A99" s="3"/>
      <c r="B99" s="3"/>
      <c r="C99" s="3"/>
      <c r="D99" s="3"/>
      <c r="E99" s="3"/>
      <c r="F99" s="3"/>
      <c r="G99" s="10" t="s">
        <v>968</v>
      </c>
      <c r="H99"/>
      <c r="I99" s="22" t="s">
        <v>552</v>
      </c>
      <c r="J99" s="23" t="s">
        <v>553</v>
      </c>
      <c r="K99" s="215">
        <f>+'0BJ PROGR. I-II Y III'!J98</f>
        <v>0</v>
      </c>
      <c r="L99" s="215">
        <f>+'0BJ PROGR. I-II Y III'!K98</f>
        <v>0</v>
      </c>
      <c r="M99" s="215">
        <f>+'0BJ PROGR. I-II Y III'!L98</f>
        <v>0</v>
      </c>
      <c r="N99" s="215">
        <f>+'0BJ PROGR. I-II Y III'!M98</f>
        <v>0</v>
      </c>
      <c r="O99" s="214">
        <f t="shared" si="19"/>
        <v>0</v>
      </c>
      <c r="P99" s="42"/>
      <c r="Q99" s="232">
        <f>+'0BJ PROGR. I-II Y III'!P98</f>
        <v>300000</v>
      </c>
      <c r="R99" s="215">
        <f>+'0BJ PROGR. I-II Y III'!Q98</f>
        <v>0</v>
      </c>
      <c r="S99" s="215">
        <f>+'0BJ PROGR. I-II Y III'!R98</f>
        <v>0</v>
      </c>
      <c r="T99" s="215">
        <f>+'0BJ PROGR. I-II Y III'!S98</f>
        <v>0</v>
      </c>
      <c r="U99" s="233">
        <f>+'0BJ PROGR. I-II Y III'!T98</f>
        <v>0</v>
      </c>
      <c r="V99" s="249">
        <f>+'0BJ PROGR. I-II Y III'!U98</f>
        <v>0</v>
      </c>
      <c r="W99" s="245">
        <f>+'0BJ PROGR. I-II Y III'!V98</f>
        <v>0</v>
      </c>
      <c r="X99" s="233">
        <f t="shared" si="20"/>
        <v>0</v>
      </c>
      <c r="Y99" s="245">
        <f>+'0BJ PROGR. I-II Y III'!X98</f>
        <v>0</v>
      </c>
      <c r="Z99" s="245">
        <f>+'0BJ PROGR. I-II Y III'!Y98</f>
        <v>0</v>
      </c>
      <c r="AA99" s="245">
        <f>+'0BJ PROGR. I-II Y III'!Z98</f>
        <v>0</v>
      </c>
      <c r="AB99" s="215">
        <f t="shared" si="21"/>
        <v>0</v>
      </c>
      <c r="AC99" s="232">
        <f>+'0BJ PROGR. I-II Y III'!AB98</f>
        <v>0</v>
      </c>
      <c r="AD99" s="215">
        <f>+'0BJ PROGR. I-II Y III'!AC98</f>
        <v>0</v>
      </c>
      <c r="AE99" s="215">
        <f>+'0BJ PROGR. I-II Y III'!AD98</f>
        <v>0</v>
      </c>
      <c r="AF99" s="215">
        <f>+'0BJ PROGR. I-II Y III'!AE98</f>
        <v>0</v>
      </c>
      <c r="AG99" s="215">
        <f>+'0BJ PROGR. I-II Y III'!AF98</f>
        <v>0</v>
      </c>
      <c r="AH99" s="215">
        <f>+'0BJ PROGR. I-II Y III'!AG98</f>
        <v>0</v>
      </c>
      <c r="AI99" s="215">
        <f>+'0BJ PROGR. I-II Y III'!AH98</f>
        <v>0</v>
      </c>
      <c r="AJ99" s="214">
        <f t="shared" si="22"/>
        <v>300000</v>
      </c>
      <c r="AK99" s="215"/>
      <c r="AL99" s="214">
        <v>0</v>
      </c>
      <c r="AM99" s="215"/>
      <c r="AN99" s="214">
        <f t="shared" si="23"/>
        <v>300000</v>
      </c>
      <c r="AX99" s="20"/>
      <c r="AY99" s="20"/>
    </row>
    <row r="100" spans="1:51" s="21" customFormat="1" x14ac:dyDescent="0.25">
      <c r="A100" s="3"/>
      <c r="B100" s="3"/>
      <c r="C100" s="3"/>
      <c r="D100" s="3"/>
      <c r="E100" s="3"/>
      <c r="F100" s="3"/>
      <c r="G100" s="10" t="s">
        <v>968</v>
      </c>
      <c r="H100"/>
      <c r="I100" s="22" t="s">
        <v>554</v>
      </c>
      <c r="J100" s="23" t="s">
        <v>555</v>
      </c>
      <c r="K100" s="215">
        <f>+'0BJ PROGR. I-II Y III'!J99</f>
        <v>6000000</v>
      </c>
      <c r="L100" s="215">
        <f>+'0BJ PROGR. I-II Y III'!K99</f>
        <v>0</v>
      </c>
      <c r="M100" s="215">
        <f>+'0BJ PROGR. I-II Y III'!L99</f>
        <v>0</v>
      </c>
      <c r="N100" s="215">
        <f>+'0BJ PROGR. I-II Y III'!M99</f>
        <v>0</v>
      </c>
      <c r="O100" s="214">
        <f t="shared" si="19"/>
        <v>6000000</v>
      </c>
      <c r="P100" s="42"/>
      <c r="Q100" s="232">
        <f>+'0BJ PROGR. I-II Y III'!P99</f>
        <v>0</v>
      </c>
      <c r="R100" s="215">
        <f>+'0BJ PROGR. I-II Y III'!Q99</f>
        <v>38853630.560000002</v>
      </c>
      <c r="S100" s="215">
        <f>+'0BJ PROGR. I-II Y III'!R99</f>
        <v>0</v>
      </c>
      <c r="T100" s="215">
        <f>+'0BJ PROGR. I-II Y III'!S99</f>
        <v>0</v>
      </c>
      <c r="U100" s="233">
        <f>+'0BJ PROGR. I-II Y III'!T99</f>
        <v>0</v>
      </c>
      <c r="V100" s="249">
        <f>+'0BJ PROGR. I-II Y III'!U99</f>
        <v>0</v>
      </c>
      <c r="W100" s="245">
        <f>+'0BJ PROGR. I-II Y III'!V99</f>
        <v>0</v>
      </c>
      <c r="X100" s="233">
        <f t="shared" si="20"/>
        <v>0</v>
      </c>
      <c r="Y100" s="245">
        <f>+'0BJ PROGR. I-II Y III'!X99</f>
        <v>0</v>
      </c>
      <c r="Z100" s="245">
        <f>+'0BJ PROGR. I-II Y III'!Y99</f>
        <v>0</v>
      </c>
      <c r="AA100" s="245">
        <f>+'0BJ PROGR. I-II Y III'!Z99</f>
        <v>0</v>
      </c>
      <c r="AB100" s="215">
        <f t="shared" si="21"/>
        <v>0</v>
      </c>
      <c r="AC100" s="232">
        <f>+'0BJ PROGR. I-II Y III'!AB99</f>
        <v>0</v>
      </c>
      <c r="AD100" s="215">
        <f>+'0BJ PROGR. I-II Y III'!AC99</f>
        <v>0</v>
      </c>
      <c r="AE100" s="215">
        <f>+'0BJ PROGR. I-II Y III'!AD99</f>
        <v>0</v>
      </c>
      <c r="AF100" s="215">
        <f>+'0BJ PROGR. I-II Y III'!AE99</f>
        <v>900000</v>
      </c>
      <c r="AG100" s="215">
        <f>+'0BJ PROGR. I-II Y III'!AF99</f>
        <v>0</v>
      </c>
      <c r="AH100" s="215">
        <f>+'0BJ PROGR. I-II Y III'!AG99</f>
        <v>0</v>
      </c>
      <c r="AI100" s="215">
        <f>+'0BJ PROGR. I-II Y III'!AH99</f>
        <v>0</v>
      </c>
      <c r="AJ100" s="214">
        <f t="shared" si="22"/>
        <v>39753630.560000002</v>
      </c>
      <c r="AK100" s="215"/>
      <c r="AL100" s="214">
        <v>0</v>
      </c>
      <c r="AM100" s="215"/>
      <c r="AN100" s="214">
        <f t="shared" si="23"/>
        <v>45753630.560000002</v>
      </c>
      <c r="AX100" s="20"/>
      <c r="AY100" s="20"/>
    </row>
    <row r="101" spans="1:51" s="21" customFormat="1" x14ac:dyDescent="0.25">
      <c r="A101" s="3"/>
      <c r="B101" s="3"/>
      <c r="C101" s="3"/>
      <c r="D101" s="3"/>
      <c r="E101" s="3"/>
      <c r="F101" s="3"/>
      <c r="G101" s="10" t="s">
        <v>968</v>
      </c>
      <c r="H101"/>
      <c r="I101" s="22" t="s">
        <v>556</v>
      </c>
      <c r="J101" s="23" t="s">
        <v>557</v>
      </c>
      <c r="K101" s="215">
        <f>+'0BJ PROGR. I-II Y III'!J100</f>
        <v>0</v>
      </c>
      <c r="L101" s="215">
        <f>+'0BJ PROGR. I-II Y III'!K100</f>
        <v>100000</v>
      </c>
      <c r="M101" s="215">
        <f>+'0BJ PROGR. I-II Y III'!L100</f>
        <v>0</v>
      </c>
      <c r="N101" s="215">
        <f>+'0BJ PROGR. I-II Y III'!M100</f>
        <v>0</v>
      </c>
      <c r="O101" s="214">
        <f t="shared" si="19"/>
        <v>100000</v>
      </c>
      <c r="P101" s="42"/>
      <c r="Q101" s="232">
        <f>+'0BJ PROGR. I-II Y III'!P100</f>
        <v>0</v>
      </c>
      <c r="R101" s="215">
        <f>+'0BJ PROGR. I-II Y III'!Q100</f>
        <v>0</v>
      </c>
      <c r="S101" s="215">
        <f>+'0BJ PROGR. I-II Y III'!R100</f>
        <v>0</v>
      </c>
      <c r="T101" s="215">
        <f>+'0BJ PROGR. I-II Y III'!S100</f>
        <v>0</v>
      </c>
      <c r="U101" s="233">
        <f>+'0BJ PROGR. I-II Y III'!T100</f>
        <v>0</v>
      </c>
      <c r="V101" s="249">
        <f>+'0BJ PROGR. I-II Y III'!U100</f>
        <v>0</v>
      </c>
      <c r="W101" s="245">
        <f>+'0BJ PROGR. I-II Y III'!V100</f>
        <v>0</v>
      </c>
      <c r="X101" s="233">
        <f t="shared" si="20"/>
        <v>0</v>
      </c>
      <c r="Y101" s="245">
        <f>+'0BJ PROGR. I-II Y III'!X100</f>
        <v>0</v>
      </c>
      <c r="Z101" s="245">
        <f>+'0BJ PROGR. I-II Y III'!Y100</f>
        <v>0</v>
      </c>
      <c r="AA101" s="245">
        <f>+'0BJ PROGR. I-II Y III'!Z100</f>
        <v>0</v>
      </c>
      <c r="AB101" s="215">
        <f t="shared" si="21"/>
        <v>0</v>
      </c>
      <c r="AC101" s="232">
        <f>+'0BJ PROGR. I-II Y III'!AB100</f>
        <v>0</v>
      </c>
      <c r="AD101" s="215">
        <f>+'0BJ PROGR. I-II Y III'!AC100</f>
        <v>0</v>
      </c>
      <c r="AE101" s="215">
        <f>+'0BJ PROGR. I-II Y III'!AD100</f>
        <v>0</v>
      </c>
      <c r="AF101" s="215">
        <f>+'0BJ PROGR. I-II Y III'!AE100</f>
        <v>0</v>
      </c>
      <c r="AG101" s="215">
        <f>+'0BJ PROGR. I-II Y III'!AF100</f>
        <v>0</v>
      </c>
      <c r="AH101" s="215">
        <f>+'0BJ PROGR. I-II Y III'!AG100</f>
        <v>0</v>
      </c>
      <c r="AI101" s="215">
        <f>+'0BJ PROGR. I-II Y III'!AH100</f>
        <v>0</v>
      </c>
      <c r="AJ101" s="214">
        <f t="shared" si="22"/>
        <v>0</v>
      </c>
      <c r="AK101" s="215"/>
      <c r="AL101" s="214">
        <v>0</v>
      </c>
      <c r="AM101" s="215"/>
      <c r="AN101" s="214">
        <f t="shared" si="23"/>
        <v>100000</v>
      </c>
      <c r="AX101" s="20"/>
      <c r="AY101" s="20"/>
    </row>
    <row r="102" spans="1:51" s="21" customFormat="1" x14ac:dyDescent="0.25">
      <c r="A102" s="3"/>
      <c r="B102" s="3"/>
      <c r="C102" s="3"/>
      <c r="D102" s="3"/>
      <c r="E102" s="3"/>
      <c r="F102" s="3"/>
      <c r="G102" s="10" t="s">
        <v>968</v>
      </c>
      <c r="H102"/>
      <c r="I102" s="22" t="s">
        <v>558</v>
      </c>
      <c r="J102" s="23" t="s">
        <v>559</v>
      </c>
      <c r="K102" s="215">
        <f>+'0BJ PROGR. I-II Y III'!J101</f>
        <v>5100000</v>
      </c>
      <c r="L102" s="215">
        <f>+'0BJ PROGR. I-II Y III'!K101</f>
        <v>0</v>
      </c>
      <c r="M102" s="215">
        <f>+'0BJ PROGR. I-II Y III'!L101</f>
        <v>0</v>
      </c>
      <c r="N102" s="215">
        <f>+'0BJ PROGR. I-II Y III'!M101</f>
        <v>0</v>
      </c>
      <c r="O102" s="214">
        <f t="shared" si="19"/>
        <v>5100000</v>
      </c>
      <c r="P102" s="42"/>
      <c r="Q102" s="232">
        <f>+'0BJ PROGR. I-II Y III'!P101</f>
        <v>0</v>
      </c>
      <c r="R102" s="215">
        <f>+'0BJ PROGR. I-II Y III'!Q101</f>
        <v>0</v>
      </c>
      <c r="S102" s="215">
        <f>+'0BJ PROGR. I-II Y III'!R101</f>
        <v>0</v>
      </c>
      <c r="T102" s="215">
        <f>+'0BJ PROGR. I-II Y III'!S101</f>
        <v>0</v>
      </c>
      <c r="U102" s="233">
        <f>+'0BJ PROGR. I-II Y III'!T101</f>
        <v>0</v>
      </c>
      <c r="V102" s="249">
        <f>+'0BJ PROGR. I-II Y III'!U101</f>
        <v>0</v>
      </c>
      <c r="W102" s="245">
        <f>+'0BJ PROGR. I-II Y III'!V101</f>
        <v>0</v>
      </c>
      <c r="X102" s="233">
        <f t="shared" si="20"/>
        <v>0</v>
      </c>
      <c r="Y102" s="245">
        <f>+'0BJ PROGR. I-II Y III'!X101</f>
        <v>0</v>
      </c>
      <c r="Z102" s="245">
        <f>+'0BJ PROGR. I-II Y III'!Y101</f>
        <v>0</v>
      </c>
      <c r="AA102" s="245">
        <f>+'0BJ PROGR. I-II Y III'!Z101</f>
        <v>0</v>
      </c>
      <c r="AB102" s="215">
        <f t="shared" si="21"/>
        <v>0</v>
      </c>
      <c r="AC102" s="232">
        <f>+'0BJ PROGR. I-II Y III'!AB101</f>
        <v>0</v>
      </c>
      <c r="AD102" s="215">
        <f>+'0BJ PROGR. I-II Y III'!AC101</f>
        <v>0</v>
      </c>
      <c r="AE102" s="215">
        <f>+'0BJ PROGR. I-II Y III'!AD101</f>
        <v>0</v>
      </c>
      <c r="AF102" s="215">
        <f>+'0BJ PROGR. I-II Y III'!AE101</f>
        <v>0</v>
      </c>
      <c r="AG102" s="215">
        <f>+'0BJ PROGR. I-II Y III'!AF101</f>
        <v>0</v>
      </c>
      <c r="AH102" s="215">
        <f>+'0BJ PROGR. I-II Y III'!AG101</f>
        <v>0</v>
      </c>
      <c r="AI102" s="215">
        <f>+'0BJ PROGR. I-II Y III'!AH101</f>
        <v>0</v>
      </c>
      <c r="AJ102" s="214">
        <f t="shared" si="22"/>
        <v>0</v>
      </c>
      <c r="AK102" s="215"/>
      <c r="AL102" s="214">
        <v>0</v>
      </c>
      <c r="AM102" s="215"/>
      <c r="AN102" s="214">
        <f t="shared" si="23"/>
        <v>5100000</v>
      </c>
      <c r="AX102" s="20"/>
      <c r="AY102" s="20"/>
    </row>
    <row r="103" spans="1:51" s="21" customFormat="1" x14ac:dyDescent="0.25">
      <c r="A103" s="3"/>
      <c r="B103" s="3"/>
      <c r="C103" s="3"/>
      <c r="D103" s="3"/>
      <c r="E103" s="3"/>
      <c r="F103" s="3"/>
      <c r="G103" s="10" t="s">
        <v>968</v>
      </c>
      <c r="H103"/>
      <c r="I103" s="22" t="s">
        <v>560</v>
      </c>
      <c r="J103" s="23" t="s">
        <v>561</v>
      </c>
      <c r="K103" s="215">
        <f>+'0BJ PROGR. I-II Y III'!J102</f>
        <v>600000</v>
      </c>
      <c r="L103" s="215">
        <f>+'0BJ PROGR. I-II Y III'!K102</f>
        <v>500000</v>
      </c>
      <c r="M103" s="215">
        <f>+'0BJ PROGR. I-II Y III'!L102</f>
        <v>0</v>
      </c>
      <c r="N103" s="215">
        <f>+'0BJ PROGR. I-II Y III'!M102</f>
        <v>0</v>
      </c>
      <c r="O103" s="214">
        <f t="shared" si="19"/>
        <v>1100000</v>
      </c>
      <c r="P103" s="42"/>
      <c r="Q103" s="232">
        <f>+'0BJ PROGR. I-II Y III'!P102</f>
        <v>0</v>
      </c>
      <c r="R103" s="215">
        <f>+'0BJ PROGR. I-II Y III'!Q102</f>
        <v>0</v>
      </c>
      <c r="S103" s="215">
        <f>+'0BJ PROGR. I-II Y III'!R102</f>
        <v>0</v>
      </c>
      <c r="T103" s="215">
        <f>+'0BJ PROGR. I-II Y III'!S102</f>
        <v>0</v>
      </c>
      <c r="U103" s="233">
        <f>+'0BJ PROGR. I-II Y III'!T102</f>
        <v>0</v>
      </c>
      <c r="V103" s="249">
        <f>+'0BJ PROGR. I-II Y III'!U102</f>
        <v>300000</v>
      </c>
      <c r="W103" s="245">
        <f>+'0BJ PROGR. I-II Y III'!V102</f>
        <v>0</v>
      </c>
      <c r="X103" s="233">
        <f t="shared" si="20"/>
        <v>300000</v>
      </c>
      <c r="Y103" s="245">
        <f>+'0BJ PROGR. I-II Y III'!X102</f>
        <v>0</v>
      </c>
      <c r="Z103" s="245">
        <f>+'0BJ PROGR. I-II Y III'!Y102</f>
        <v>0</v>
      </c>
      <c r="AA103" s="245">
        <f>+'0BJ PROGR. I-II Y III'!Z102</f>
        <v>0</v>
      </c>
      <c r="AB103" s="215">
        <f t="shared" si="21"/>
        <v>0</v>
      </c>
      <c r="AC103" s="232">
        <f>+'0BJ PROGR. I-II Y III'!AB102</f>
        <v>0</v>
      </c>
      <c r="AD103" s="215">
        <f>+'0BJ PROGR. I-II Y III'!AC102</f>
        <v>0</v>
      </c>
      <c r="AE103" s="215">
        <f>+'0BJ PROGR. I-II Y III'!AD102</f>
        <v>0</v>
      </c>
      <c r="AF103" s="215">
        <f>+'0BJ PROGR. I-II Y III'!AE102</f>
        <v>0</v>
      </c>
      <c r="AG103" s="215">
        <f>+'0BJ PROGR. I-II Y III'!AF102</f>
        <v>0</v>
      </c>
      <c r="AH103" s="215">
        <f>+'0BJ PROGR. I-II Y III'!AG102</f>
        <v>0</v>
      </c>
      <c r="AI103" s="215">
        <f>+'0BJ PROGR. I-II Y III'!AH102</f>
        <v>0</v>
      </c>
      <c r="AJ103" s="214">
        <f t="shared" si="22"/>
        <v>300000</v>
      </c>
      <c r="AK103" s="215"/>
      <c r="AL103" s="214">
        <v>0</v>
      </c>
      <c r="AM103" s="215"/>
      <c r="AN103" s="214">
        <f t="shared" si="23"/>
        <v>1400000</v>
      </c>
      <c r="AX103" s="20"/>
      <c r="AY103" s="20"/>
    </row>
    <row r="104" spans="1:51" s="21" customFormat="1" x14ac:dyDescent="0.25">
      <c r="A104" s="3"/>
      <c r="B104" s="3"/>
      <c r="C104" s="3"/>
      <c r="D104" s="3"/>
      <c r="E104" s="3"/>
      <c r="F104" s="3"/>
      <c r="G104" s="10" t="s">
        <v>968</v>
      </c>
      <c r="H104"/>
      <c r="I104" s="22" t="s">
        <v>562</v>
      </c>
      <c r="J104" s="23" t="s">
        <v>563</v>
      </c>
      <c r="K104" s="215">
        <f>+'0BJ PROGR. I-II Y III'!J103</f>
        <v>0</v>
      </c>
      <c r="L104" s="215">
        <f>+'0BJ PROGR. I-II Y III'!K103</f>
        <v>0</v>
      </c>
      <c r="M104" s="215">
        <f>+'0BJ PROGR. I-II Y III'!L103</f>
        <v>0</v>
      </c>
      <c r="N104" s="215">
        <f>+'0BJ PROGR. I-II Y III'!M103</f>
        <v>0</v>
      </c>
      <c r="O104" s="214">
        <f t="shared" si="19"/>
        <v>0</v>
      </c>
      <c r="P104" s="42"/>
      <c r="Q104" s="232">
        <f>+'0BJ PROGR. I-II Y III'!P103</f>
        <v>0</v>
      </c>
      <c r="R104" s="215">
        <f>+'0BJ PROGR. I-II Y III'!Q103</f>
        <v>0</v>
      </c>
      <c r="S104" s="215">
        <f>+'0BJ PROGR. I-II Y III'!R103</f>
        <v>0</v>
      </c>
      <c r="T104" s="215">
        <f>+'0BJ PROGR. I-II Y III'!S103</f>
        <v>0</v>
      </c>
      <c r="U104" s="233">
        <f>+'0BJ PROGR. I-II Y III'!T103</f>
        <v>0</v>
      </c>
      <c r="V104" s="249">
        <f>+'0BJ PROGR. I-II Y III'!U103</f>
        <v>0</v>
      </c>
      <c r="W104" s="245">
        <f>+'0BJ PROGR. I-II Y III'!V103</f>
        <v>0</v>
      </c>
      <c r="X104" s="233">
        <f t="shared" si="20"/>
        <v>0</v>
      </c>
      <c r="Y104" s="245">
        <f>+'0BJ PROGR. I-II Y III'!X103</f>
        <v>0</v>
      </c>
      <c r="Z104" s="245">
        <f>+'0BJ PROGR. I-II Y III'!Y103</f>
        <v>0</v>
      </c>
      <c r="AA104" s="245">
        <f>+'0BJ PROGR. I-II Y III'!Z103</f>
        <v>0</v>
      </c>
      <c r="AB104" s="215">
        <f t="shared" si="21"/>
        <v>0</v>
      </c>
      <c r="AC104" s="232">
        <f>+'0BJ PROGR. I-II Y III'!AB103</f>
        <v>0</v>
      </c>
      <c r="AD104" s="215">
        <f>+'0BJ PROGR. I-II Y III'!AC103</f>
        <v>0</v>
      </c>
      <c r="AE104" s="215">
        <f>+'0BJ PROGR. I-II Y III'!AD103</f>
        <v>0</v>
      </c>
      <c r="AF104" s="215">
        <f>+'0BJ PROGR. I-II Y III'!AE103</f>
        <v>0</v>
      </c>
      <c r="AG104" s="215">
        <f>+'0BJ PROGR. I-II Y III'!AF103</f>
        <v>0</v>
      </c>
      <c r="AH104" s="215">
        <f>+'0BJ PROGR. I-II Y III'!AG103</f>
        <v>0</v>
      </c>
      <c r="AI104" s="215">
        <f>+'0BJ PROGR. I-II Y III'!AH103</f>
        <v>0</v>
      </c>
      <c r="AJ104" s="214">
        <f t="shared" si="22"/>
        <v>0</v>
      </c>
      <c r="AK104" s="215"/>
      <c r="AL104" s="214">
        <v>0</v>
      </c>
      <c r="AM104" s="215"/>
      <c r="AN104" s="214">
        <f t="shared" si="23"/>
        <v>0</v>
      </c>
      <c r="AX104" s="20"/>
      <c r="AY104" s="20"/>
    </row>
    <row r="105" spans="1:51" s="21" customFormat="1" x14ac:dyDescent="0.25">
      <c r="A105" s="3"/>
      <c r="B105" s="3"/>
      <c r="C105" s="3"/>
      <c r="D105" s="3"/>
      <c r="E105" s="3"/>
      <c r="F105" s="3"/>
      <c r="G105" s="5" t="s">
        <v>968</v>
      </c>
      <c r="H105"/>
      <c r="I105" s="24" t="s">
        <v>564</v>
      </c>
      <c r="J105" s="25" t="s">
        <v>565</v>
      </c>
      <c r="K105" s="215"/>
      <c r="L105" s="215"/>
      <c r="M105" s="215"/>
      <c r="N105" s="215"/>
      <c r="O105" s="212"/>
      <c r="P105" s="42"/>
      <c r="Q105" s="232"/>
      <c r="R105" s="215"/>
      <c r="S105" s="215"/>
      <c r="T105" s="215"/>
      <c r="U105" s="233"/>
      <c r="V105" s="249"/>
      <c r="W105" s="245"/>
      <c r="X105" s="230"/>
      <c r="Y105" s="245"/>
      <c r="Z105" s="245"/>
      <c r="AA105" s="245"/>
      <c r="AB105" s="216"/>
      <c r="AC105" s="232"/>
      <c r="AD105" s="215"/>
      <c r="AE105" s="215"/>
      <c r="AF105" s="215"/>
      <c r="AG105" s="215"/>
      <c r="AH105" s="215"/>
      <c r="AI105" s="215"/>
      <c r="AJ105" s="214"/>
      <c r="AK105" s="215"/>
      <c r="AL105" s="214"/>
      <c r="AM105" s="215"/>
      <c r="AN105" s="212"/>
      <c r="AX105" s="20"/>
      <c r="AY105" s="20"/>
    </row>
    <row r="106" spans="1:51" s="21" customFormat="1" x14ac:dyDescent="0.25">
      <c r="A106" s="3"/>
      <c r="B106" s="3"/>
      <c r="C106" s="3"/>
      <c r="D106" s="3"/>
      <c r="E106" s="3"/>
      <c r="F106" s="3"/>
      <c r="G106" s="10" t="s">
        <v>968</v>
      </c>
      <c r="H106"/>
      <c r="I106" s="22" t="s">
        <v>566</v>
      </c>
      <c r="J106" s="23" t="s">
        <v>567</v>
      </c>
      <c r="K106" s="215">
        <f>+'0BJ PROGR. I-II Y III'!J105</f>
        <v>0</v>
      </c>
      <c r="L106" s="215">
        <f>+'0BJ PROGR. I-II Y III'!K105</f>
        <v>0</v>
      </c>
      <c r="M106" s="215">
        <f>+'0BJ PROGR. I-II Y III'!L105</f>
        <v>0</v>
      </c>
      <c r="N106" s="215">
        <f>+'0BJ PROGR. I-II Y III'!M105</f>
        <v>0</v>
      </c>
      <c r="O106" s="214">
        <f t="shared" ref="O106:O111" si="24">SUM(K106:N106)</f>
        <v>0</v>
      </c>
      <c r="P106" s="42"/>
      <c r="Q106" s="232">
        <f>+'0BJ PROGR. I-II Y III'!P105</f>
        <v>0</v>
      </c>
      <c r="R106" s="215">
        <f>+'0BJ PROGR. I-II Y III'!Q105</f>
        <v>0</v>
      </c>
      <c r="S106" s="215">
        <f>+'0BJ PROGR. I-II Y III'!R105</f>
        <v>0</v>
      </c>
      <c r="T106" s="215">
        <f>+'0BJ PROGR. I-II Y III'!S105</f>
        <v>0</v>
      </c>
      <c r="U106" s="233">
        <f>+'0BJ PROGR. I-II Y III'!T105</f>
        <v>0</v>
      </c>
      <c r="V106" s="249">
        <f>+'0BJ PROGR. I-II Y III'!U105</f>
        <v>0</v>
      </c>
      <c r="W106" s="245">
        <f>+'0BJ PROGR. I-II Y III'!V105</f>
        <v>0</v>
      </c>
      <c r="X106" s="233">
        <f t="shared" ref="X106:X111" si="25">SUM(V106:W106)</f>
        <v>0</v>
      </c>
      <c r="Y106" s="245">
        <f>+'0BJ PROGR. I-II Y III'!X105</f>
        <v>0</v>
      </c>
      <c r="Z106" s="245">
        <f>+'0BJ PROGR. I-II Y III'!Y105</f>
        <v>0</v>
      </c>
      <c r="AA106" s="245">
        <f>+'0BJ PROGR. I-II Y III'!Z105</f>
        <v>0</v>
      </c>
      <c r="AB106" s="215">
        <f t="shared" ref="AB106:AB111" si="26">SUM(Y106:AA106)</f>
        <v>0</v>
      </c>
      <c r="AC106" s="232">
        <f>+'0BJ PROGR. I-II Y III'!AB105</f>
        <v>0</v>
      </c>
      <c r="AD106" s="215">
        <f>+'0BJ PROGR. I-II Y III'!AC105</f>
        <v>0</v>
      </c>
      <c r="AE106" s="215">
        <f>+'0BJ PROGR. I-II Y III'!AD105</f>
        <v>0</v>
      </c>
      <c r="AF106" s="215">
        <f>+'0BJ PROGR. I-II Y III'!AE105</f>
        <v>0</v>
      </c>
      <c r="AG106" s="215">
        <f>+'0BJ PROGR. I-II Y III'!AF105</f>
        <v>0</v>
      </c>
      <c r="AH106" s="215">
        <f>+'0BJ PROGR. I-II Y III'!AG105</f>
        <v>0</v>
      </c>
      <c r="AI106" s="215">
        <f>+'0BJ PROGR. I-II Y III'!AH105</f>
        <v>0</v>
      </c>
      <c r="AJ106" s="214">
        <f t="shared" ref="AJ106:AJ111" si="27">+Q106+R106+S106+T106+U106++X106+AB106+AC106+AD106+AE106+AF106+AG106+AH106+AI106</f>
        <v>0</v>
      </c>
      <c r="AK106" s="215"/>
      <c r="AL106" s="214">
        <v>0</v>
      </c>
      <c r="AM106" s="215"/>
      <c r="AN106" s="214">
        <f t="shared" ref="AN106:AN111" si="28">+O106+AJ106+AL106</f>
        <v>0</v>
      </c>
      <c r="AX106" s="20"/>
      <c r="AY106" s="20"/>
    </row>
    <row r="107" spans="1:51" s="21" customFormat="1" x14ac:dyDescent="0.25">
      <c r="A107" s="3"/>
      <c r="B107" s="3"/>
      <c r="C107" s="3"/>
      <c r="D107" s="3"/>
      <c r="E107" s="3"/>
      <c r="F107" s="3"/>
      <c r="G107" s="10" t="s">
        <v>968</v>
      </c>
      <c r="H107"/>
      <c r="I107" s="22" t="s">
        <v>568</v>
      </c>
      <c r="J107" s="23" t="s">
        <v>569</v>
      </c>
      <c r="K107" s="215">
        <f>+'0BJ PROGR. I-II Y III'!J106</f>
        <v>0</v>
      </c>
      <c r="L107" s="215">
        <f>+'0BJ PROGR. I-II Y III'!K106</f>
        <v>0</v>
      </c>
      <c r="M107" s="215">
        <f>+'0BJ PROGR. I-II Y III'!L106</f>
        <v>0</v>
      </c>
      <c r="N107" s="215">
        <f>+'0BJ PROGR. I-II Y III'!M106</f>
        <v>0</v>
      </c>
      <c r="O107" s="214">
        <f t="shared" si="24"/>
        <v>0</v>
      </c>
      <c r="P107" s="42"/>
      <c r="Q107" s="232">
        <f>+'0BJ PROGR. I-II Y III'!P106</f>
        <v>0</v>
      </c>
      <c r="R107" s="215">
        <f>+'0BJ PROGR. I-II Y III'!Q106</f>
        <v>0</v>
      </c>
      <c r="S107" s="215">
        <f>+'0BJ PROGR. I-II Y III'!R106</f>
        <v>0</v>
      </c>
      <c r="T107" s="215">
        <f>+'0BJ PROGR. I-II Y III'!S106</f>
        <v>0</v>
      </c>
      <c r="U107" s="233">
        <f>+'0BJ PROGR. I-II Y III'!T106</f>
        <v>0</v>
      </c>
      <c r="V107" s="249">
        <f>+'0BJ PROGR. I-II Y III'!U106</f>
        <v>0</v>
      </c>
      <c r="W107" s="245">
        <f>+'0BJ PROGR. I-II Y III'!V106</f>
        <v>0</v>
      </c>
      <c r="X107" s="233">
        <f t="shared" si="25"/>
        <v>0</v>
      </c>
      <c r="Y107" s="245">
        <f>+'0BJ PROGR. I-II Y III'!X106</f>
        <v>0</v>
      </c>
      <c r="Z107" s="245">
        <f>+'0BJ PROGR. I-II Y III'!Y106</f>
        <v>0</v>
      </c>
      <c r="AA107" s="245">
        <f>+'0BJ PROGR. I-II Y III'!Z106</f>
        <v>0</v>
      </c>
      <c r="AB107" s="215">
        <f t="shared" si="26"/>
        <v>0</v>
      </c>
      <c r="AC107" s="232">
        <f>+'0BJ PROGR. I-II Y III'!AB106</f>
        <v>0</v>
      </c>
      <c r="AD107" s="215">
        <f>+'0BJ PROGR. I-II Y III'!AC106</f>
        <v>0</v>
      </c>
      <c r="AE107" s="215">
        <f>+'0BJ PROGR. I-II Y III'!AD106</f>
        <v>0</v>
      </c>
      <c r="AF107" s="215">
        <f>+'0BJ PROGR. I-II Y III'!AE106</f>
        <v>0</v>
      </c>
      <c r="AG107" s="215">
        <f>+'0BJ PROGR. I-II Y III'!AF106</f>
        <v>0</v>
      </c>
      <c r="AH107" s="215">
        <f>+'0BJ PROGR. I-II Y III'!AG106</f>
        <v>0</v>
      </c>
      <c r="AI107" s="215">
        <f>+'0BJ PROGR. I-II Y III'!AH106</f>
        <v>0</v>
      </c>
      <c r="AJ107" s="214">
        <f t="shared" si="27"/>
        <v>0</v>
      </c>
      <c r="AK107" s="215"/>
      <c r="AL107" s="214">
        <v>0</v>
      </c>
      <c r="AM107" s="215"/>
      <c r="AN107" s="214">
        <f t="shared" si="28"/>
        <v>0</v>
      </c>
      <c r="AX107" s="20"/>
      <c r="AY107" s="20"/>
    </row>
    <row r="108" spans="1:51" s="21" customFormat="1" x14ac:dyDescent="0.25">
      <c r="A108" s="3"/>
      <c r="B108" s="3"/>
      <c r="C108" s="3"/>
      <c r="D108" s="3"/>
      <c r="E108" s="3"/>
      <c r="F108" s="3"/>
      <c r="G108" s="10" t="s">
        <v>968</v>
      </c>
      <c r="H108"/>
      <c r="I108" s="22" t="s">
        <v>570</v>
      </c>
      <c r="J108" s="23" t="s">
        <v>571</v>
      </c>
      <c r="K108" s="215">
        <f>+'0BJ PROGR. I-II Y III'!J107</f>
        <v>0</v>
      </c>
      <c r="L108" s="215">
        <f>+'0BJ PROGR. I-II Y III'!K107</f>
        <v>0</v>
      </c>
      <c r="M108" s="215">
        <f>+'0BJ PROGR. I-II Y III'!L107</f>
        <v>0</v>
      </c>
      <c r="N108" s="215">
        <f>+'0BJ PROGR. I-II Y III'!M107</f>
        <v>0</v>
      </c>
      <c r="O108" s="214">
        <f t="shared" si="24"/>
        <v>0</v>
      </c>
      <c r="P108" s="42"/>
      <c r="Q108" s="232">
        <f>+'0BJ PROGR. I-II Y III'!P107</f>
        <v>0</v>
      </c>
      <c r="R108" s="215">
        <f>+'0BJ PROGR. I-II Y III'!Q107</f>
        <v>0</v>
      </c>
      <c r="S108" s="215">
        <f>+'0BJ PROGR. I-II Y III'!R107</f>
        <v>0</v>
      </c>
      <c r="T108" s="215">
        <f>+'0BJ PROGR. I-II Y III'!S107</f>
        <v>0</v>
      </c>
      <c r="U108" s="233">
        <f>+'0BJ PROGR. I-II Y III'!T107</f>
        <v>0</v>
      </c>
      <c r="V108" s="249">
        <f>+'0BJ PROGR. I-II Y III'!U107</f>
        <v>0</v>
      </c>
      <c r="W108" s="245">
        <f>+'0BJ PROGR. I-II Y III'!V107</f>
        <v>0</v>
      </c>
      <c r="X108" s="233">
        <f t="shared" si="25"/>
        <v>0</v>
      </c>
      <c r="Y108" s="245">
        <f>+'0BJ PROGR. I-II Y III'!X107</f>
        <v>0</v>
      </c>
      <c r="Z108" s="245">
        <f>+'0BJ PROGR. I-II Y III'!Y107</f>
        <v>0</v>
      </c>
      <c r="AA108" s="245">
        <f>+'0BJ PROGR. I-II Y III'!Z107</f>
        <v>0</v>
      </c>
      <c r="AB108" s="215">
        <f t="shared" si="26"/>
        <v>0</v>
      </c>
      <c r="AC108" s="232">
        <f>+'0BJ PROGR. I-II Y III'!AB107</f>
        <v>0</v>
      </c>
      <c r="AD108" s="215">
        <f>+'0BJ PROGR. I-II Y III'!AC107</f>
        <v>0</v>
      </c>
      <c r="AE108" s="215">
        <f>+'0BJ PROGR. I-II Y III'!AD107</f>
        <v>0</v>
      </c>
      <c r="AF108" s="215">
        <f>+'0BJ PROGR. I-II Y III'!AE107</f>
        <v>0</v>
      </c>
      <c r="AG108" s="215">
        <f>+'0BJ PROGR. I-II Y III'!AF107</f>
        <v>0</v>
      </c>
      <c r="AH108" s="215">
        <f>+'0BJ PROGR. I-II Y III'!AG107</f>
        <v>0</v>
      </c>
      <c r="AI108" s="215">
        <f>+'0BJ PROGR. I-II Y III'!AH107</f>
        <v>0</v>
      </c>
      <c r="AJ108" s="214">
        <f t="shared" si="27"/>
        <v>0</v>
      </c>
      <c r="AK108" s="215"/>
      <c r="AL108" s="214">
        <v>0</v>
      </c>
      <c r="AM108" s="215"/>
      <c r="AN108" s="214">
        <f t="shared" si="28"/>
        <v>0</v>
      </c>
      <c r="AX108" s="20"/>
      <c r="AY108" s="20"/>
    </row>
    <row r="109" spans="1:51" s="21" customFormat="1" x14ac:dyDescent="0.25">
      <c r="A109" s="3"/>
      <c r="B109" s="3"/>
      <c r="C109" s="3"/>
      <c r="D109" s="3"/>
      <c r="E109" s="3"/>
      <c r="F109" s="3"/>
      <c r="G109" s="10" t="s">
        <v>968</v>
      </c>
      <c r="H109"/>
      <c r="I109" s="22" t="s">
        <v>572</v>
      </c>
      <c r="J109" s="23" t="s">
        <v>573</v>
      </c>
      <c r="K109" s="215">
        <f>+'0BJ PROGR. I-II Y III'!J108</f>
        <v>0</v>
      </c>
      <c r="L109" s="215">
        <f>+'0BJ PROGR. I-II Y III'!K108</f>
        <v>0</v>
      </c>
      <c r="M109" s="215">
        <f>+'0BJ PROGR. I-II Y III'!L108</f>
        <v>0</v>
      </c>
      <c r="N109" s="215">
        <f>+'0BJ PROGR. I-II Y III'!M108</f>
        <v>0</v>
      </c>
      <c r="O109" s="214">
        <f t="shared" si="24"/>
        <v>0</v>
      </c>
      <c r="P109" s="42"/>
      <c r="Q109" s="232">
        <f>+'0BJ PROGR. I-II Y III'!P108</f>
        <v>0</v>
      </c>
      <c r="R109" s="215">
        <f>+'0BJ PROGR. I-II Y III'!Q108</f>
        <v>0</v>
      </c>
      <c r="S109" s="215">
        <f>+'0BJ PROGR. I-II Y III'!R108</f>
        <v>0</v>
      </c>
      <c r="T109" s="215">
        <f>+'0BJ PROGR. I-II Y III'!S108</f>
        <v>0</v>
      </c>
      <c r="U109" s="233">
        <f>+'0BJ PROGR. I-II Y III'!T108</f>
        <v>0</v>
      </c>
      <c r="V109" s="249">
        <f>+'0BJ PROGR. I-II Y III'!U108</f>
        <v>0</v>
      </c>
      <c r="W109" s="245">
        <f>+'0BJ PROGR. I-II Y III'!V108</f>
        <v>0</v>
      </c>
      <c r="X109" s="233">
        <f t="shared" si="25"/>
        <v>0</v>
      </c>
      <c r="Y109" s="245">
        <f>+'0BJ PROGR. I-II Y III'!X108</f>
        <v>0</v>
      </c>
      <c r="Z109" s="245">
        <f>+'0BJ PROGR. I-II Y III'!Y108</f>
        <v>0</v>
      </c>
      <c r="AA109" s="245">
        <f>+'0BJ PROGR. I-II Y III'!Z108</f>
        <v>0</v>
      </c>
      <c r="AB109" s="215">
        <f t="shared" si="26"/>
        <v>0</v>
      </c>
      <c r="AC109" s="232">
        <f>+'0BJ PROGR. I-II Y III'!AB108</f>
        <v>0</v>
      </c>
      <c r="AD109" s="215">
        <f>+'0BJ PROGR. I-II Y III'!AC108</f>
        <v>0</v>
      </c>
      <c r="AE109" s="215">
        <f>+'0BJ PROGR. I-II Y III'!AD108</f>
        <v>0</v>
      </c>
      <c r="AF109" s="215">
        <f>+'0BJ PROGR. I-II Y III'!AE108</f>
        <v>0</v>
      </c>
      <c r="AG109" s="215">
        <f>+'0BJ PROGR. I-II Y III'!AF108</f>
        <v>0</v>
      </c>
      <c r="AH109" s="215">
        <f>+'0BJ PROGR. I-II Y III'!AG108</f>
        <v>0</v>
      </c>
      <c r="AI109" s="215">
        <f>+'0BJ PROGR. I-II Y III'!AH108</f>
        <v>0</v>
      </c>
      <c r="AJ109" s="214">
        <f t="shared" si="27"/>
        <v>0</v>
      </c>
      <c r="AK109" s="215"/>
      <c r="AL109" s="214">
        <v>0</v>
      </c>
      <c r="AM109" s="215"/>
      <c r="AN109" s="214">
        <f t="shared" si="28"/>
        <v>0</v>
      </c>
      <c r="AX109" s="20"/>
      <c r="AY109" s="20"/>
    </row>
    <row r="110" spans="1:51" s="21" customFormat="1" x14ac:dyDescent="0.25">
      <c r="A110" s="3"/>
      <c r="B110" s="3"/>
      <c r="C110" s="3"/>
      <c r="D110" s="3"/>
      <c r="E110" s="3"/>
      <c r="F110" s="3"/>
      <c r="G110" s="10" t="s">
        <v>968</v>
      </c>
      <c r="H110"/>
      <c r="I110" s="22" t="s">
        <v>574</v>
      </c>
      <c r="J110" s="23" t="s">
        <v>575</v>
      </c>
      <c r="K110" s="215">
        <f>+'0BJ PROGR. I-II Y III'!J109</f>
        <v>500000</v>
      </c>
      <c r="L110" s="215">
        <f>+'0BJ PROGR. I-II Y III'!K109</f>
        <v>0</v>
      </c>
      <c r="M110" s="215">
        <f>+'0BJ PROGR. I-II Y III'!L109</f>
        <v>0</v>
      </c>
      <c r="N110" s="215">
        <f>+'0BJ PROGR. I-II Y III'!M109</f>
        <v>0</v>
      </c>
      <c r="O110" s="214">
        <f t="shared" si="24"/>
        <v>500000</v>
      </c>
      <c r="P110" s="42"/>
      <c r="Q110" s="232">
        <f>+'0BJ PROGR. I-II Y III'!P109</f>
        <v>0</v>
      </c>
      <c r="R110" s="215">
        <f>+'0BJ PROGR. I-II Y III'!Q109</f>
        <v>0</v>
      </c>
      <c r="S110" s="215">
        <f>+'0BJ PROGR. I-II Y III'!R109</f>
        <v>0</v>
      </c>
      <c r="T110" s="215">
        <f>+'0BJ PROGR. I-II Y III'!S109</f>
        <v>0</v>
      </c>
      <c r="U110" s="233">
        <f>+'0BJ PROGR. I-II Y III'!T109</f>
        <v>0</v>
      </c>
      <c r="V110" s="249">
        <f>+'0BJ PROGR. I-II Y III'!U109</f>
        <v>0</v>
      </c>
      <c r="W110" s="245">
        <f>+'0BJ PROGR. I-II Y III'!V109</f>
        <v>0</v>
      </c>
      <c r="X110" s="233">
        <f t="shared" si="25"/>
        <v>0</v>
      </c>
      <c r="Y110" s="245">
        <f>+'0BJ PROGR. I-II Y III'!X109</f>
        <v>0</v>
      </c>
      <c r="Z110" s="245">
        <f>+'0BJ PROGR. I-II Y III'!Y109</f>
        <v>0</v>
      </c>
      <c r="AA110" s="245">
        <f>+'0BJ PROGR. I-II Y III'!Z109</f>
        <v>0</v>
      </c>
      <c r="AB110" s="215">
        <f t="shared" si="26"/>
        <v>0</v>
      </c>
      <c r="AC110" s="232">
        <f>+'0BJ PROGR. I-II Y III'!AB109</f>
        <v>0</v>
      </c>
      <c r="AD110" s="215">
        <f>+'0BJ PROGR. I-II Y III'!AC109</f>
        <v>0</v>
      </c>
      <c r="AE110" s="215">
        <f>+'0BJ PROGR. I-II Y III'!AD109</f>
        <v>0</v>
      </c>
      <c r="AF110" s="215">
        <f>+'0BJ PROGR. I-II Y III'!AE109</f>
        <v>0</v>
      </c>
      <c r="AG110" s="215">
        <f>+'0BJ PROGR. I-II Y III'!AF109</f>
        <v>0</v>
      </c>
      <c r="AH110" s="215">
        <f>+'0BJ PROGR. I-II Y III'!AG109</f>
        <v>0</v>
      </c>
      <c r="AI110" s="215">
        <f>+'0BJ PROGR. I-II Y III'!AH109</f>
        <v>0</v>
      </c>
      <c r="AJ110" s="214">
        <f t="shared" si="27"/>
        <v>0</v>
      </c>
      <c r="AK110" s="215"/>
      <c r="AL110" s="214">
        <v>0</v>
      </c>
      <c r="AM110" s="215"/>
      <c r="AN110" s="214">
        <f t="shared" si="28"/>
        <v>500000</v>
      </c>
      <c r="AX110" s="20"/>
      <c r="AY110" s="20"/>
    </row>
    <row r="111" spans="1:51" s="21" customFormat="1" x14ac:dyDescent="0.25">
      <c r="A111" s="3"/>
      <c r="B111" s="3"/>
      <c r="C111" s="3"/>
      <c r="D111" s="3"/>
      <c r="E111" s="3"/>
      <c r="F111" s="3"/>
      <c r="G111" s="10" t="s">
        <v>968</v>
      </c>
      <c r="H111"/>
      <c r="I111" s="22" t="s">
        <v>576</v>
      </c>
      <c r="J111" s="23" t="s">
        <v>577</v>
      </c>
      <c r="K111" s="215">
        <f>+'0BJ PROGR. I-II Y III'!J110</f>
        <v>0</v>
      </c>
      <c r="L111" s="215">
        <f>+'0BJ PROGR. I-II Y III'!K110</f>
        <v>0</v>
      </c>
      <c r="M111" s="215">
        <f>+'0BJ PROGR. I-II Y III'!L110</f>
        <v>0</v>
      </c>
      <c r="N111" s="215">
        <f>+'0BJ PROGR. I-II Y III'!M110</f>
        <v>0</v>
      </c>
      <c r="O111" s="214">
        <f t="shared" si="24"/>
        <v>0</v>
      </c>
      <c r="P111" s="42"/>
      <c r="Q111" s="232">
        <f>+'0BJ PROGR. I-II Y III'!P110</f>
        <v>0</v>
      </c>
      <c r="R111" s="215">
        <f>+'0BJ PROGR. I-II Y III'!Q110</f>
        <v>0</v>
      </c>
      <c r="S111" s="215">
        <f>+'0BJ PROGR. I-II Y III'!R110</f>
        <v>0</v>
      </c>
      <c r="T111" s="215">
        <f>+'0BJ PROGR. I-II Y III'!S110</f>
        <v>0</v>
      </c>
      <c r="U111" s="233">
        <f>+'0BJ PROGR. I-II Y III'!T110</f>
        <v>0</v>
      </c>
      <c r="V111" s="249">
        <f>+'0BJ PROGR. I-II Y III'!U110</f>
        <v>0</v>
      </c>
      <c r="W111" s="245">
        <f>+'0BJ PROGR. I-II Y III'!V110</f>
        <v>0</v>
      </c>
      <c r="X111" s="233">
        <f t="shared" si="25"/>
        <v>0</v>
      </c>
      <c r="Y111" s="245">
        <f>+'0BJ PROGR. I-II Y III'!X110</f>
        <v>0</v>
      </c>
      <c r="Z111" s="245">
        <f>+'0BJ PROGR. I-II Y III'!Y110</f>
        <v>0</v>
      </c>
      <c r="AA111" s="245">
        <f>+'0BJ PROGR. I-II Y III'!Z110</f>
        <v>0</v>
      </c>
      <c r="AB111" s="215">
        <f t="shared" si="26"/>
        <v>0</v>
      </c>
      <c r="AC111" s="232">
        <f>+'0BJ PROGR. I-II Y III'!AB110</f>
        <v>0</v>
      </c>
      <c r="AD111" s="215">
        <f>+'0BJ PROGR. I-II Y III'!AC110</f>
        <v>0</v>
      </c>
      <c r="AE111" s="215">
        <f>+'0BJ PROGR. I-II Y III'!AD110</f>
        <v>0</v>
      </c>
      <c r="AF111" s="215">
        <f>+'0BJ PROGR. I-II Y III'!AE110</f>
        <v>0</v>
      </c>
      <c r="AG111" s="215">
        <f>+'0BJ PROGR. I-II Y III'!AF110</f>
        <v>0</v>
      </c>
      <c r="AH111" s="215">
        <f>+'0BJ PROGR. I-II Y III'!AG110</f>
        <v>0</v>
      </c>
      <c r="AI111" s="215">
        <f>+'0BJ PROGR. I-II Y III'!AH110</f>
        <v>0</v>
      </c>
      <c r="AJ111" s="214">
        <f t="shared" si="27"/>
        <v>0</v>
      </c>
      <c r="AK111" s="215"/>
      <c r="AL111" s="214">
        <v>0</v>
      </c>
      <c r="AM111" s="215"/>
      <c r="AN111" s="214">
        <f t="shared" si="28"/>
        <v>0</v>
      </c>
      <c r="AX111" s="20"/>
      <c r="AY111" s="20"/>
    </row>
    <row r="112" spans="1:51" s="21" customFormat="1" x14ac:dyDescent="0.25">
      <c r="A112" s="3"/>
      <c r="B112" s="3"/>
      <c r="C112" s="3"/>
      <c r="D112" s="3"/>
      <c r="E112" s="3"/>
      <c r="F112" s="3"/>
      <c r="G112" s="10" t="s">
        <v>327</v>
      </c>
      <c r="H112"/>
      <c r="I112" s="22"/>
      <c r="J112" s="23"/>
      <c r="K112" s="215"/>
      <c r="L112" s="215"/>
      <c r="M112" s="215"/>
      <c r="N112" s="215"/>
      <c r="O112" s="214"/>
      <c r="P112" s="42"/>
      <c r="Q112" s="232"/>
      <c r="R112" s="215"/>
      <c r="S112" s="215"/>
      <c r="T112" s="215"/>
      <c r="U112" s="233"/>
      <c r="V112" s="249"/>
      <c r="W112" s="245"/>
      <c r="X112" s="233"/>
      <c r="Y112" s="245"/>
      <c r="Z112" s="245"/>
      <c r="AA112" s="245"/>
      <c r="AB112" s="215"/>
      <c r="AC112" s="232"/>
      <c r="AD112" s="215"/>
      <c r="AE112" s="215"/>
      <c r="AF112" s="215"/>
      <c r="AG112" s="215"/>
      <c r="AH112" s="215"/>
      <c r="AI112" s="215"/>
      <c r="AJ112" s="214"/>
      <c r="AK112" s="215"/>
      <c r="AL112" s="214"/>
      <c r="AM112" s="215"/>
      <c r="AN112" s="214"/>
      <c r="AX112" s="20"/>
      <c r="AY112" s="20"/>
    </row>
    <row r="113" spans="1:51" s="21" customFormat="1" x14ac:dyDescent="0.25">
      <c r="A113" s="3"/>
      <c r="B113" s="3"/>
      <c r="C113" s="3"/>
      <c r="D113" s="3"/>
      <c r="E113" s="3"/>
      <c r="F113" s="3"/>
      <c r="G113" s="5" t="s">
        <v>968</v>
      </c>
      <c r="H113"/>
      <c r="I113" s="24">
        <v>2</v>
      </c>
      <c r="J113" s="25" t="s">
        <v>175</v>
      </c>
      <c r="K113" s="216"/>
      <c r="L113" s="216"/>
      <c r="M113" s="216"/>
      <c r="N113" s="216"/>
      <c r="O113" s="212"/>
      <c r="P113" s="42"/>
      <c r="Q113" s="217"/>
      <c r="R113" s="216"/>
      <c r="S113" s="216"/>
      <c r="T113" s="216"/>
      <c r="U113" s="230"/>
      <c r="V113" s="247"/>
      <c r="W113" s="243"/>
      <c r="X113" s="230"/>
      <c r="Y113" s="245"/>
      <c r="Z113" s="245"/>
      <c r="AA113" s="245"/>
      <c r="AB113" s="216"/>
      <c r="AC113" s="232"/>
      <c r="AD113" s="215"/>
      <c r="AE113" s="215"/>
      <c r="AF113" s="215"/>
      <c r="AG113" s="215"/>
      <c r="AH113" s="215"/>
      <c r="AI113" s="215"/>
      <c r="AJ113" s="214"/>
      <c r="AK113" s="215"/>
      <c r="AL113" s="214"/>
      <c r="AM113" s="215"/>
      <c r="AN113" s="212"/>
      <c r="AX113" s="20"/>
      <c r="AY113" s="20"/>
    </row>
    <row r="114" spans="1:51" s="21" customFormat="1" x14ac:dyDescent="0.25">
      <c r="A114" s="3"/>
      <c r="B114" s="3"/>
      <c r="C114" s="3"/>
      <c r="D114" s="3"/>
      <c r="E114" s="3"/>
      <c r="F114" s="3"/>
      <c r="G114" s="10" t="s">
        <v>327</v>
      </c>
      <c r="H114"/>
      <c r="I114" s="24"/>
      <c r="J114" s="25"/>
      <c r="K114" s="215"/>
      <c r="L114" s="215"/>
      <c r="M114" s="215"/>
      <c r="N114" s="215"/>
      <c r="O114" s="214"/>
      <c r="P114" s="42"/>
      <c r="Q114" s="232"/>
      <c r="R114" s="215"/>
      <c r="S114" s="215"/>
      <c r="T114" s="215"/>
      <c r="U114" s="233"/>
      <c r="V114" s="249"/>
      <c r="W114" s="245"/>
      <c r="X114" s="233"/>
      <c r="Y114" s="245"/>
      <c r="Z114" s="245"/>
      <c r="AA114" s="245"/>
      <c r="AB114" s="215"/>
      <c r="AC114" s="232"/>
      <c r="AD114" s="215"/>
      <c r="AE114" s="215"/>
      <c r="AF114" s="215"/>
      <c r="AG114" s="215"/>
      <c r="AH114" s="215"/>
      <c r="AI114" s="215"/>
      <c r="AJ114" s="214"/>
      <c r="AK114" s="215"/>
      <c r="AL114" s="214"/>
      <c r="AM114" s="215"/>
      <c r="AN114" s="214"/>
      <c r="AX114" s="20"/>
      <c r="AY114" s="20"/>
    </row>
    <row r="115" spans="1:51" s="21" customFormat="1" x14ac:dyDescent="0.25">
      <c r="A115" s="3"/>
      <c r="B115" s="3"/>
      <c r="C115" s="3"/>
      <c r="D115" s="3"/>
      <c r="E115" s="3"/>
      <c r="F115" s="3"/>
      <c r="G115" s="5" t="s">
        <v>968</v>
      </c>
      <c r="H115"/>
      <c r="I115" s="24" t="s">
        <v>578</v>
      </c>
      <c r="J115" s="25" t="s">
        <v>579</v>
      </c>
      <c r="K115" s="216"/>
      <c r="L115" s="216"/>
      <c r="M115" s="216"/>
      <c r="N115" s="216"/>
      <c r="O115" s="212"/>
      <c r="P115" s="42"/>
      <c r="Q115" s="217"/>
      <c r="R115" s="216"/>
      <c r="S115" s="216"/>
      <c r="T115" s="216"/>
      <c r="U115" s="230"/>
      <c r="V115" s="247"/>
      <c r="W115" s="243"/>
      <c r="X115" s="230"/>
      <c r="Y115" s="245"/>
      <c r="Z115" s="245"/>
      <c r="AA115" s="245"/>
      <c r="AB115" s="216"/>
      <c r="AC115" s="232"/>
      <c r="AD115" s="215"/>
      <c r="AE115" s="215"/>
      <c r="AF115" s="215"/>
      <c r="AG115" s="215"/>
      <c r="AH115" s="215"/>
      <c r="AI115" s="215"/>
      <c r="AJ115" s="214"/>
      <c r="AK115" s="215"/>
      <c r="AL115" s="214"/>
      <c r="AM115" s="215"/>
      <c r="AN115" s="212"/>
      <c r="AX115" s="20"/>
      <c r="AY115" s="20"/>
    </row>
    <row r="116" spans="1:51" s="21" customFormat="1" x14ac:dyDescent="0.25">
      <c r="A116" s="3"/>
      <c r="B116" s="3"/>
      <c r="C116" s="3"/>
      <c r="D116" s="3"/>
      <c r="E116" s="3"/>
      <c r="F116" s="3"/>
      <c r="G116" s="10" t="s">
        <v>968</v>
      </c>
      <c r="H116"/>
      <c r="I116" s="22" t="s">
        <v>580</v>
      </c>
      <c r="J116" s="23" t="s">
        <v>581</v>
      </c>
      <c r="K116" s="215">
        <f>+'0BJ PROGR. I-II Y III'!J115</f>
        <v>14000000</v>
      </c>
      <c r="L116" s="215">
        <f>+'0BJ PROGR. I-II Y III'!K115</f>
        <v>0</v>
      </c>
      <c r="M116" s="215">
        <f>+'0BJ PROGR. I-II Y III'!L115</f>
        <v>0</v>
      </c>
      <c r="N116" s="215">
        <f>+'0BJ PROGR. I-II Y III'!M115</f>
        <v>0</v>
      </c>
      <c r="O116" s="214">
        <f>SUM(K116:N116)</f>
        <v>14000000</v>
      </c>
      <c r="P116" s="42"/>
      <c r="Q116" s="232">
        <f>+'0BJ PROGR. I-II Y III'!P115</f>
        <v>700000</v>
      </c>
      <c r="R116" s="215">
        <f>+'0BJ PROGR. I-II Y III'!Q115</f>
        <v>40000000</v>
      </c>
      <c r="S116" s="215">
        <f>+'0BJ PROGR. I-II Y III'!R115</f>
        <v>0</v>
      </c>
      <c r="T116" s="215">
        <f>+'0BJ PROGR. I-II Y III'!S115</f>
        <v>370000</v>
      </c>
      <c r="U116" s="233">
        <f>+'0BJ PROGR. I-II Y III'!T115</f>
        <v>0</v>
      </c>
      <c r="V116" s="249">
        <f>+'0BJ PROGR. I-II Y III'!U115</f>
        <v>0</v>
      </c>
      <c r="W116" s="245">
        <f>+'0BJ PROGR. I-II Y III'!V115</f>
        <v>0</v>
      </c>
      <c r="X116" s="233">
        <f>SUM(V116:W116)</f>
        <v>0</v>
      </c>
      <c r="Y116" s="245">
        <f>+'0BJ PROGR. I-II Y III'!X115</f>
        <v>0</v>
      </c>
      <c r="Z116" s="245">
        <f>+'0BJ PROGR. I-II Y III'!Y115</f>
        <v>0</v>
      </c>
      <c r="AA116" s="245">
        <f>+'0BJ PROGR. I-II Y III'!Z115</f>
        <v>0</v>
      </c>
      <c r="AB116" s="215">
        <f>SUM(Y116:AA116)</f>
        <v>0</v>
      </c>
      <c r="AC116" s="232">
        <f>+'0BJ PROGR. I-II Y III'!AB115</f>
        <v>0</v>
      </c>
      <c r="AD116" s="215">
        <f>+'0BJ PROGR. I-II Y III'!AC115</f>
        <v>0</v>
      </c>
      <c r="AE116" s="215">
        <f>+'0BJ PROGR. I-II Y III'!AD115</f>
        <v>0</v>
      </c>
      <c r="AF116" s="215">
        <f>+'0BJ PROGR. I-II Y III'!AE115</f>
        <v>2000000</v>
      </c>
      <c r="AG116" s="215">
        <f>+'0BJ PROGR. I-II Y III'!AF115</f>
        <v>0</v>
      </c>
      <c r="AH116" s="215">
        <f>+'0BJ PROGR. I-II Y III'!AG115</f>
        <v>500000</v>
      </c>
      <c r="AI116" s="215">
        <f>+'0BJ PROGR. I-II Y III'!AH115</f>
        <v>0</v>
      </c>
      <c r="AJ116" s="214">
        <f>+Q116+R116+S116+T116+U116++X116+AB116+AC116+AD116+AE116+AF116+AG116+AH116+AI116</f>
        <v>43570000</v>
      </c>
      <c r="AK116" s="215"/>
      <c r="AL116" s="214">
        <v>0</v>
      </c>
      <c r="AM116" s="215"/>
      <c r="AN116" s="214">
        <f>+O116+AJ116+AL116</f>
        <v>57570000</v>
      </c>
      <c r="AX116" s="20"/>
      <c r="AY116" s="20"/>
    </row>
    <row r="117" spans="1:51" s="21" customFormat="1" x14ac:dyDescent="0.25">
      <c r="A117" s="3"/>
      <c r="B117" s="3"/>
      <c r="C117" s="3"/>
      <c r="D117" s="3"/>
      <c r="E117" s="3"/>
      <c r="F117" s="3"/>
      <c r="G117" s="10" t="s">
        <v>968</v>
      </c>
      <c r="H117"/>
      <c r="I117" s="22" t="s">
        <v>582</v>
      </c>
      <c r="J117" s="23" t="s">
        <v>583</v>
      </c>
      <c r="K117" s="215">
        <f>+'0BJ PROGR. I-II Y III'!J116</f>
        <v>300000</v>
      </c>
      <c r="L117" s="215">
        <f>+'0BJ PROGR. I-II Y III'!K116</f>
        <v>0</v>
      </c>
      <c r="M117" s="215">
        <f>+'0BJ PROGR. I-II Y III'!L116</f>
        <v>0</v>
      </c>
      <c r="N117" s="215">
        <f>+'0BJ PROGR. I-II Y III'!M116</f>
        <v>0</v>
      </c>
      <c r="O117" s="214">
        <f>SUM(K117:N117)</f>
        <v>300000</v>
      </c>
      <c r="P117" s="42"/>
      <c r="Q117" s="232">
        <f>+'0BJ PROGR. I-II Y III'!P116</f>
        <v>0</v>
      </c>
      <c r="R117" s="215">
        <f>+'0BJ PROGR. I-II Y III'!Q116</f>
        <v>0</v>
      </c>
      <c r="S117" s="215">
        <f>+'0BJ PROGR. I-II Y III'!R116</f>
        <v>0</v>
      </c>
      <c r="T117" s="215">
        <f>+'0BJ PROGR. I-II Y III'!S116</f>
        <v>0</v>
      </c>
      <c r="U117" s="233">
        <f>+'0BJ PROGR. I-II Y III'!T116</f>
        <v>0</v>
      </c>
      <c r="V117" s="249">
        <f>+'0BJ PROGR. I-II Y III'!U116</f>
        <v>100000</v>
      </c>
      <c r="W117" s="245">
        <f>+'0BJ PROGR. I-II Y III'!V116</f>
        <v>0</v>
      </c>
      <c r="X117" s="233">
        <f>SUM(V117:W117)</f>
        <v>100000</v>
      </c>
      <c r="Y117" s="245">
        <f>+'0BJ PROGR. I-II Y III'!X116</f>
        <v>0</v>
      </c>
      <c r="Z117" s="245">
        <f>+'0BJ PROGR. I-II Y III'!Y116</f>
        <v>0</v>
      </c>
      <c r="AA117" s="245">
        <f>+'0BJ PROGR. I-II Y III'!Z116</f>
        <v>0</v>
      </c>
      <c r="AB117" s="215">
        <f>SUM(Y117:AA117)</f>
        <v>0</v>
      </c>
      <c r="AC117" s="232">
        <f>+'0BJ PROGR. I-II Y III'!AB116</f>
        <v>0</v>
      </c>
      <c r="AD117" s="215">
        <f>+'0BJ PROGR. I-II Y III'!AC116</f>
        <v>0</v>
      </c>
      <c r="AE117" s="215">
        <f>+'0BJ PROGR. I-II Y III'!AD116</f>
        <v>0</v>
      </c>
      <c r="AF117" s="215">
        <f>+'0BJ PROGR. I-II Y III'!AE116</f>
        <v>0</v>
      </c>
      <c r="AG117" s="215">
        <f>+'0BJ PROGR. I-II Y III'!AF116</f>
        <v>0</v>
      </c>
      <c r="AH117" s="215">
        <f>+'0BJ PROGR. I-II Y III'!AG116</f>
        <v>0</v>
      </c>
      <c r="AI117" s="215">
        <f>+'0BJ PROGR. I-II Y III'!AH116</f>
        <v>0</v>
      </c>
      <c r="AJ117" s="214">
        <f>+Q117+R117+S117+T117+U117++X117+AB117+AC117+AD117+AE117+AF117+AG117+AH117+AI117</f>
        <v>100000</v>
      </c>
      <c r="AK117" s="215"/>
      <c r="AL117" s="214">
        <v>0</v>
      </c>
      <c r="AM117" s="215"/>
      <c r="AN117" s="214">
        <f>+O117+AJ117+AL117</f>
        <v>400000</v>
      </c>
      <c r="AX117" s="20"/>
      <c r="AY117" s="20"/>
    </row>
    <row r="118" spans="1:51" s="21" customFormat="1" x14ac:dyDescent="0.25">
      <c r="A118" s="3"/>
      <c r="B118" s="3"/>
      <c r="C118" s="3"/>
      <c r="D118" s="3"/>
      <c r="E118" s="3"/>
      <c r="F118" s="3"/>
      <c r="G118" s="10" t="s">
        <v>968</v>
      </c>
      <c r="H118"/>
      <c r="I118" s="22" t="s">
        <v>584</v>
      </c>
      <c r="J118" s="23" t="s">
        <v>585</v>
      </c>
      <c r="K118" s="215">
        <f>+'0BJ PROGR. I-II Y III'!J117</f>
        <v>0</v>
      </c>
      <c r="L118" s="215">
        <f>+'0BJ PROGR. I-II Y III'!K117</f>
        <v>0</v>
      </c>
      <c r="M118" s="215">
        <f>+'0BJ PROGR. I-II Y III'!L117</f>
        <v>0</v>
      </c>
      <c r="N118" s="215">
        <f>+'0BJ PROGR. I-II Y III'!M117</f>
        <v>0</v>
      </c>
      <c r="O118" s="214">
        <f>SUM(K118:N118)</f>
        <v>0</v>
      </c>
      <c r="P118" s="42"/>
      <c r="Q118" s="232">
        <f>+'0BJ PROGR. I-II Y III'!P117</f>
        <v>0</v>
      </c>
      <c r="R118" s="215">
        <f>+'0BJ PROGR. I-II Y III'!Q117</f>
        <v>0</v>
      </c>
      <c r="S118" s="215">
        <f>+'0BJ PROGR. I-II Y III'!R117</f>
        <v>0</v>
      </c>
      <c r="T118" s="215">
        <f>+'0BJ PROGR. I-II Y III'!S117</f>
        <v>0</v>
      </c>
      <c r="U118" s="233">
        <f>+'0BJ PROGR. I-II Y III'!T117</f>
        <v>0</v>
      </c>
      <c r="V118" s="249">
        <f>+'0BJ PROGR. I-II Y III'!U117</f>
        <v>0</v>
      </c>
      <c r="W118" s="245">
        <f>+'0BJ PROGR. I-II Y III'!V117</f>
        <v>0</v>
      </c>
      <c r="X118" s="233">
        <f>SUM(V118:W118)</f>
        <v>0</v>
      </c>
      <c r="Y118" s="245">
        <f>+'0BJ PROGR. I-II Y III'!X117</f>
        <v>0</v>
      </c>
      <c r="Z118" s="245">
        <f>+'0BJ PROGR. I-II Y III'!Y117</f>
        <v>0</v>
      </c>
      <c r="AA118" s="245">
        <f>+'0BJ PROGR. I-II Y III'!Z117</f>
        <v>0</v>
      </c>
      <c r="AB118" s="215">
        <f>SUM(Y118:AA118)</f>
        <v>0</v>
      </c>
      <c r="AC118" s="232">
        <f>+'0BJ PROGR. I-II Y III'!AB117</f>
        <v>0</v>
      </c>
      <c r="AD118" s="215">
        <f>+'0BJ PROGR. I-II Y III'!AC117</f>
        <v>0</v>
      </c>
      <c r="AE118" s="215">
        <f>+'0BJ PROGR. I-II Y III'!AD117</f>
        <v>0</v>
      </c>
      <c r="AF118" s="215">
        <f>+'0BJ PROGR. I-II Y III'!AE117</f>
        <v>0</v>
      </c>
      <c r="AG118" s="215">
        <f>+'0BJ PROGR. I-II Y III'!AF117</f>
        <v>0</v>
      </c>
      <c r="AH118" s="215">
        <f>+'0BJ PROGR. I-II Y III'!AG117</f>
        <v>0</v>
      </c>
      <c r="AI118" s="215">
        <f>+'0BJ PROGR. I-II Y III'!AH117</f>
        <v>0</v>
      </c>
      <c r="AJ118" s="214">
        <f>+Q118+R118+S118+T118+U118++X118+AB118+AC118+AD118+AE118+AF118+AG118+AH118+AI118</f>
        <v>0</v>
      </c>
      <c r="AK118" s="215"/>
      <c r="AL118" s="214">
        <v>0</v>
      </c>
      <c r="AM118" s="215"/>
      <c r="AN118" s="214">
        <f>+O118+AJ118+AL118</f>
        <v>0</v>
      </c>
      <c r="AX118" s="20"/>
      <c r="AY118" s="20"/>
    </row>
    <row r="119" spans="1:51" s="21" customFormat="1" x14ac:dyDescent="0.25">
      <c r="A119" s="3"/>
      <c r="B119" s="3"/>
      <c r="C119" s="3"/>
      <c r="D119" s="3"/>
      <c r="E119" s="3"/>
      <c r="F119" s="3"/>
      <c r="G119" s="10" t="s">
        <v>968</v>
      </c>
      <c r="H119"/>
      <c r="I119" s="22" t="s">
        <v>586</v>
      </c>
      <c r="J119" s="23" t="s">
        <v>587</v>
      </c>
      <c r="K119" s="215">
        <f>+'0BJ PROGR. I-II Y III'!J118</f>
        <v>10631400</v>
      </c>
      <c r="L119" s="215">
        <f>+'0BJ PROGR. I-II Y III'!K118</f>
        <v>500000</v>
      </c>
      <c r="M119" s="215">
        <f>+'0BJ PROGR. I-II Y III'!L118</f>
        <v>0</v>
      </c>
      <c r="N119" s="215">
        <f>+'0BJ PROGR. I-II Y III'!M118</f>
        <v>0</v>
      </c>
      <c r="O119" s="214">
        <f>SUM(K119:N119)</f>
        <v>11131400</v>
      </c>
      <c r="P119" s="42"/>
      <c r="Q119" s="232">
        <f>+'0BJ PROGR. I-II Y III'!P118</f>
        <v>0</v>
      </c>
      <c r="R119" s="215">
        <f>+'0BJ PROGR. I-II Y III'!Q118</f>
        <v>0</v>
      </c>
      <c r="S119" s="215">
        <f>+'0BJ PROGR. I-II Y III'!R118</f>
        <v>0</v>
      </c>
      <c r="T119" s="215">
        <f>+'0BJ PROGR. I-II Y III'!S118</f>
        <v>0</v>
      </c>
      <c r="U119" s="233">
        <f>+'0BJ PROGR. I-II Y III'!T118</f>
        <v>0</v>
      </c>
      <c r="V119" s="249">
        <f>+'0BJ PROGR. I-II Y III'!U118</f>
        <v>150000</v>
      </c>
      <c r="W119" s="245">
        <f>+'0BJ PROGR. I-II Y III'!V118</f>
        <v>0</v>
      </c>
      <c r="X119" s="233">
        <f>SUM(V119:W119)</f>
        <v>150000</v>
      </c>
      <c r="Y119" s="245">
        <f>+'0BJ PROGR. I-II Y III'!X118</f>
        <v>150000</v>
      </c>
      <c r="Z119" s="245">
        <f>+'0BJ PROGR. I-II Y III'!Y118</f>
        <v>300000</v>
      </c>
      <c r="AA119" s="245">
        <f>+'0BJ PROGR. I-II Y III'!Z118</f>
        <v>50000</v>
      </c>
      <c r="AB119" s="215">
        <f>SUM(Y119:AA119)</f>
        <v>500000</v>
      </c>
      <c r="AC119" s="232">
        <f>+'0BJ PROGR. I-II Y III'!AB118</f>
        <v>0</v>
      </c>
      <c r="AD119" s="215">
        <f>+'0BJ PROGR. I-II Y III'!AC118</f>
        <v>0</v>
      </c>
      <c r="AE119" s="215">
        <f>+'0BJ PROGR. I-II Y III'!AD118</f>
        <v>0</v>
      </c>
      <c r="AF119" s="215">
        <f>+'0BJ PROGR. I-II Y III'!AE118</f>
        <v>0</v>
      </c>
      <c r="AG119" s="215">
        <f>+'0BJ PROGR. I-II Y III'!AF118</f>
        <v>0</v>
      </c>
      <c r="AH119" s="215">
        <f>+'0BJ PROGR. I-II Y III'!AG118</f>
        <v>0</v>
      </c>
      <c r="AI119" s="215">
        <f>+'0BJ PROGR. I-II Y III'!AH118</f>
        <v>0</v>
      </c>
      <c r="AJ119" s="214">
        <f>+Q119+R119+S119+T119+U119++X119+AB119+AC119+AD119+AE119+AF119+AG119+AH119+AI119</f>
        <v>650000</v>
      </c>
      <c r="AK119" s="215"/>
      <c r="AL119" s="214">
        <v>0</v>
      </c>
      <c r="AM119" s="215"/>
      <c r="AN119" s="214">
        <f>+O119+AJ119+AL119</f>
        <v>11781400</v>
      </c>
      <c r="AX119" s="20"/>
      <c r="AY119" s="20"/>
    </row>
    <row r="120" spans="1:51" s="21" customFormat="1" x14ac:dyDescent="0.25">
      <c r="A120" s="3"/>
      <c r="B120" s="3"/>
      <c r="C120" s="3"/>
      <c r="D120" s="3"/>
      <c r="E120" s="3"/>
      <c r="F120" s="3"/>
      <c r="G120" s="10" t="s">
        <v>968</v>
      </c>
      <c r="H120"/>
      <c r="I120" s="22" t="s">
        <v>588</v>
      </c>
      <c r="J120" s="23" t="s">
        <v>589</v>
      </c>
      <c r="K120" s="215">
        <f>+'0BJ PROGR. I-II Y III'!J119</f>
        <v>0</v>
      </c>
      <c r="L120" s="215">
        <f>+'0BJ PROGR. I-II Y III'!K119</f>
        <v>0</v>
      </c>
      <c r="M120" s="215">
        <f>+'0BJ PROGR. I-II Y III'!L119</f>
        <v>0</v>
      </c>
      <c r="N120" s="215">
        <f>+'0BJ PROGR. I-II Y III'!M119</f>
        <v>0</v>
      </c>
      <c r="O120" s="214">
        <f>SUM(K120:N120)</f>
        <v>0</v>
      </c>
      <c r="P120" s="42"/>
      <c r="Q120" s="232">
        <f>+'0BJ PROGR. I-II Y III'!P119</f>
        <v>1009000</v>
      </c>
      <c r="R120" s="215">
        <f>+'0BJ PROGR. I-II Y III'!Q119</f>
        <v>0</v>
      </c>
      <c r="S120" s="215">
        <f>+'0BJ PROGR. I-II Y III'!R119</f>
        <v>0</v>
      </c>
      <c r="T120" s="215">
        <f>+'0BJ PROGR. I-II Y III'!S119</f>
        <v>585000</v>
      </c>
      <c r="U120" s="233">
        <f>+'0BJ PROGR. I-II Y III'!T119</f>
        <v>0</v>
      </c>
      <c r="V120" s="249">
        <f>+'0BJ PROGR. I-II Y III'!U119</f>
        <v>0</v>
      </c>
      <c r="W120" s="245">
        <f>+'0BJ PROGR. I-II Y III'!V119</f>
        <v>0</v>
      </c>
      <c r="X120" s="233">
        <f>SUM(V120:W120)</f>
        <v>0</v>
      </c>
      <c r="Y120" s="245">
        <f>+'0BJ PROGR. I-II Y III'!X119</f>
        <v>0</v>
      </c>
      <c r="Z120" s="245">
        <f>+'0BJ PROGR. I-II Y III'!Y119</f>
        <v>0</v>
      </c>
      <c r="AA120" s="245">
        <f>+'0BJ PROGR. I-II Y III'!Z119</f>
        <v>0</v>
      </c>
      <c r="AB120" s="215">
        <f>SUM(Y120:AA120)</f>
        <v>0</v>
      </c>
      <c r="AC120" s="232">
        <f>+'0BJ PROGR. I-II Y III'!AB119</f>
        <v>0</v>
      </c>
      <c r="AD120" s="215">
        <f>+'0BJ PROGR. I-II Y III'!AC119</f>
        <v>0</v>
      </c>
      <c r="AE120" s="215">
        <f>+'0BJ PROGR. I-II Y III'!AD119</f>
        <v>0</v>
      </c>
      <c r="AF120" s="215">
        <f>+'0BJ PROGR. I-II Y III'!AE119</f>
        <v>0</v>
      </c>
      <c r="AG120" s="215">
        <f>+'0BJ PROGR. I-II Y III'!AF119</f>
        <v>0</v>
      </c>
      <c r="AH120" s="215">
        <f>+'0BJ PROGR. I-II Y III'!AG119</f>
        <v>0</v>
      </c>
      <c r="AI120" s="215">
        <f>+'0BJ PROGR. I-II Y III'!AH119</f>
        <v>0</v>
      </c>
      <c r="AJ120" s="214">
        <f>+Q120+R120+S120+T120+U120++X120+AB120+AC120+AD120+AE120+AF120+AG120+AH120+AI120</f>
        <v>1594000</v>
      </c>
      <c r="AK120" s="215"/>
      <c r="AL120" s="214">
        <v>0</v>
      </c>
      <c r="AM120" s="215"/>
      <c r="AN120" s="214">
        <f>+O120+AJ120+AL120</f>
        <v>1594000</v>
      </c>
      <c r="AX120" s="20"/>
      <c r="AY120" s="20"/>
    </row>
    <row r="121" spans="1:51" s="21" customFormat="1" x14ac:dyDescent="0.25">
      <c r="A121" s="3"/>
      <c r="B121" s="3"/>
      <c r="C121" s="3"/>
      <c r="D121" s="3"/>
      <c r="E121" s="3"/>
      <c r="F121" s="3"/>
      <c r="G121" s="5" t="s">
        <v>968</v>
      </c>
      <c r="H121"/>
      <c r="I121" s="24" t="s">
        <v>590</v>
      </c>
      <c r="J121" s="25" t="s">
        <v>591</v>
      </c>
      <c r="K121" s="215"/>
      <c r="L121" s="215"/>
      <c r="M121" s="215"/>
      <c r="N121" s="215"/>
      <c r="O121" s="212"/>
      <c r="P121" s="42"/>
      <c r="Q121" s="232"/>
      <c r="R121" s="215"/>
      <c r="S121" s="215"/>
      <c r="T121" s="215"/>
      <c r="U121" s="233"/>
      <c r="V121" s="249"/>
      <c r="W121" s="245"/>
      <c r="X121" s="230"/>
      <c r="Y121" s="245"/>
      <c r="Z121" s="245"/>
      <c r="AA121" s="245"/>
      <c r="AB121" s="216"/>
      <c r="AC121" s="232"/>
      <c r="AD121" s="215"/>
      <c r="AE121" s="215"/>
      <c r="AF121" s="215"/>
      <c r="AG121" s="215"/>
      <c r="AH121" s="215"/>
      <c r="AI121" s="215"/>
      <c r="AJ121" s="214"/>
      <c r="AK121" s="215"/>
      <c r="AL121" s="214"/>
      <c r="AM121" s="215"/>
      <c r="AN121" s="212"/>
      <c r="AX121" s="20"/>
      <c r="AY121" s="20"/>
    </row>
    <row r="122" spans="1:51" s="21" customFormat="1" x14ac:dyDescent="0.25">
      <c r="A122" s="3"/>
      <c r="B122" s="3"/>
      <c r="C122" s="3"/>
      <c r="D122" s="3"/>
      <c r="E122" s="3"/>
      <c r="F122" s="3"/>
      <c r="G122" s="10" t="s">
        <v>968</v>
      </c>
      <c r="H122"/>
      <c r="I122" s="22" t="s">
        <v>592</v>
      </c>
      <c r="J122" s="23" t="s">
        <v>593</v>
      </c>
      <c r="K122" s="215">
        <f>+'0BJ PROGR. I-II Y III'!J121</f>
        <v>0</v>
      </c>
      <c r="L122" s="215">
        <f>+'0BJ PROGR. I-II Y III'!K121</f>
        <v>0</v>
      </c>
      <c r="M122" s="215">
        <f>+'0BJ PROGR. I-II Y III'!L121</f>
        <v>0</v>
      </c>
      <c r="N122" s="215">
        <f>+'0BJ PROGR. I-II Y III'!M121</f>
        <v>0</v>
      </c>
      <c r="O122" s="214">
        <f>SUM(K122:N122)</f>
        <v>0</v>
      </c>
      <c r="P122" s="42"/>
      <c r="Q122" s="232">
        <f>+'0BJ PROGR. I-II Y III'!P121</f>
        <v>0</v>
      </c>
      <c r="R122" s="215">
        <f>+'0BJ PROGR. I-II Y III'!Q121</f>
        <v>0</v>
      </c>
      <c r="S122" s="215">
        <f>+'0BJ PROGR. I-II Y III'!R121</f>
        <v>0</v>
      </c>
      <c r="T122" s="215">
        <f>+'0BJ PROGR. I-II Y III'!S121</f>
        <v>0</v>
      </c>
      <c r="U122" s="233">
        <f>+'0BJ PROGR. I-II Y III'!T121</f>
        <v>0</v>
      </c>
      <c r="V122" s="249">
        <f>+'0BJ PROGR. I-II Y III'!U121</f>
        <v>0</v>
      </c>
      <c r="W122" s="245">
        <f>+'0BJ PROGR. I-II Y III'!V121</f>
        <v>0</v>
      </c>
      <c r="X122" s="233">
        <f>SUM(V122:W122)</f>
        <v>0</v>
      </c>
      <c r="Y122" s="245">
        <f>+'0BJ PROGR. I-II Y III'!X121</f>
        <v>0</v>
      </c>
      <c r="Z122" s="245">
        <f>+'0BJ PROGR. I-II Y III'!Y121</f>
        <v>0</v>
      </c>
      <c r="AA122" s="245">
        <f>+'0BJ PROGR. I-II Y III'!Z121</f>
        <v>0</v>
      </c>
      <c r="AB122" s="215">
        <f>SUM(Y122:AA122)</f>
        <v>0</v>
      </c>
      <c r="AC122" s="232">
        <f>+'0BJ PROGR. I-II Y III'!AB121</f>
        <v>0</v>
      </c>
      <c r="AD122" s="215">
        <f>+'0BJ PROGR. I-II Y III'!AC121</f>
        <v>0</v>
      </c>
      <c r="AE122" s="215">
        <f>+'0BJ PROGR. I-II Y III'!AD121</f>
        <v>0</v>
      </c>
      <c r="AF122" s="215">
        <f>+'0BJ PROGR. I-II Y III'!AE121</f>
        <v>0</v>
      </c>
      <c r="AG122" s="215">
        <f>+'0BJ PROGR. I-II Y III'!AF121</f>
        <v>0</v>
      </c>
      <c r="AH122" s="215">
        <f>+'0BJ PROGR. I-II Y III'!AG121</f>
        <v>0</v>
      </c>
      <c r="AI122" s="215">
        <f>+'0BJ PROGR. I-II Y III'!AH121</f>
        <v>0</v>
      </c>
      <c r="AJ122" s="214">
        <f>+Q122+R122+S122+T122+U122++X122+AB122+AC122+AD122+AE122+AF122+AG122+AH122+AI122</f>
        <v>0</v>
      </c>
      <c r="AK122" s="215"/>
      <c r="AL122" s="214">
        <v>0</v>
      </c>
      <c r="AM122" s="215"/>
      <c r="AN122" s="214">
        <f>+O122+AJ122+AL122</f>
        <v>0</v>
      </c>
      <c r="AX122" s="20"/>
      <c r="AY122" s="20"/>
    </row>
    <row r="123" spans="1:51" s="21" customFormat="1" x14ac:dyDescent="0.25">
      <c r="A123" s="3"/>
      <c r="B123" s="3"/>
      <c r="C123" s="3"/>
      <c r="D123" s="3"/>
      <c r="E123" s="3"/>
      <c r="F123" s="3"/>
      <c r="G123" s="10" t="s">
        <v>968</v>
      </c>
      <c r="H123"/>
      <c r="I123" s="22" t="s">
        <v>594</v>
      </c>
      <c r="J123" s="23" t="s">
        <v>595</v>
      </c>
      <c r="K123" s="215">
        <f>+'0BJ PROGR. I-II Y III'!J122</f>
        <v>0</v>
      </c>
      <c r="L123" s="215">
        <f>+'0BJ PROGR. I-II Y III'!K122</f>
        <v>0</v>
      </c>
      <c r="M123" s="215">
        <f>+'0BJ PROGR. I-II Y III'!L122</f>
        <v>0</v>
      </c>
      <c r="N123" s="215">
        <f>+'0BJ PROGR. I-II Y III'!M122</f>
        <v>0</v>
      </c>
      <c r="O123" s="214">
        <f>SUM(K123:N123)</f>
        <v>0</v>
      </c>
      <c r="P123" s="42"/>
      <c r="Q123" s="232">
        <f>+'0BJ PROGR. I-II Y III'!P122</f>
        <v>0</v>
      </c>
      <c r="R123" s="215">
        <f>+'0BJ PROGR. I-II Y III'!Q122</f>
        <v>0</v>
      </c>
      <c r="S123" s="215">
        <f>+'0BJ PROGR. I-II Y III'!R122</f>
        <v>0</v>
      </c>
      <c r="T123" s="215">
        <f>+'0BJ PROGR. I-II Y III'!S122</f>
        <v>0</v>
      </c>
      <c r="U123" s="233">
        <f>+'0BJ PROGR. I-II Y III'!T122</f>
        <v>0</v>
      </c>
      <c r="V123" s="249">
        <f>+'0BJ PROGR. I-II Y III'!U122</f>
        <v>0</v>
      </c>
      <c r="W123" s="245">
        <f>+'0BJ PROGR. I-II Y III'!V122</f>
        <v>0</v>
      </c>
      <c r="X123" s="233">
        <f>SUM(V123:W123)</f>
        <v>0</v>
      </c>
      <c r="Y123" s="245">
        <f>+'0BJ PROGR. I-II Y III'!X122</f>
        <v>0</v>
      </c>
      <c r="Z123" s="245">
        <f>+'0BJ PROGR. I-II Y III'!Y122</f>
        <v>0</v>
      </c>
      <c r="AA123" s="245">
        <f>+'0BJ PROGR. I-II Y III'!Z122</f>
        <v>0</v>
      </c>
      <c r="AB123" s="215">
        <f>SUM(Y123:AA123)</f>
        <v>0</v>
      </c>
      <c r="AC123" s="232">
        <f>+'0BJ PROGR. I-II Y III'!AB122</f>
        <v>0</v>
      </c>
      <c r="AD123" s="215">
        <f>+'0BJ PROGR. I-II Y III'!AC122</f>
        <v>0</v>
      </c>
      <c r="AE123" s="215">
        <f>+'0BJ PROGR. I-II Y III'!AD122</f>
        <v>0</v>
      </c>
      <c r="AF123" s="215">
        <f>+'0BJ PROGR. I-II Y III'!AE122</f>
        <v>0</v>
      </c>
      <c r="AG123" s="215">
        <f>+'0BJ PROGR. I-II Y III'!AF122</f>
        <v>0</v>
      </c>
      <c r="AH123" s="215">
        <f>+'0BJ PROGR. I-II Y III'!AG122</f>
        <v>0</v>
      </c>
      <c r="AI123" s="215">
        <f>+'0BJ PROGR. I-II Y III'!AH122</f>
        <v>0</v>
      </c>
      <c r="AJ123" s="214">
        <f>+Q123+R123+S123+T123+U123++X123+AB123+AC123+AD123+AE123+AF123+AG123+AH123+AI123</f>
        <v>0</v>
      </c>
      <c r="AK123" s="215"/>
      <c r="AL123" s="214">
        <v>0</v>
      </c>
      <c r="AM123" s="215"/>
      <c r="AN123" s="214">
        <f>+O123+AJ123+AL123</f>
        <v>0</v>
      </c>
      <c r="AX123" s="20"/>
      <c r="AY123" s="20"/>
    </row>
    <row r="124" spans="1:51" s="21" customFormat="1" x14ac:dyDescent="0.25">
      <c r="A124" s="3"/>
      <c r="B124" s="3"/>
      <c r="C124" s="3"/>
      <c r="D124" s="3"/>
      <c r="E124" s="3"/>
      <c r="F124" s="3"/>
      <c r="G124" s="10" t="s">
        <v>968</v>
      </c>
      <c r="H124"/>
      <c r="I124" s="22" t="s">
        <v>596</v>
      </c>
      <c r="J124" s="23" t="s">
        <v>597</v>
      </c>
      <c r="K124" s="215">
        <f>+'0BJ PROGR. I-II Y III'!J123</f>
        <v>0</v>
      </c>
      <c r="L124" s="215">
        <f>+'0BJ PROGR. I-II Y III'!K123</f>
        <v>0</v>
      </c>
      <c r="M124" s="215">
        <f>+'0BJ PROGR. I-II Y III'!L123</f>
        <v>0</v>
      </c>
      <c r="N124" s="215">
        <f>+'0BJ PROGR. I-II Y III'!M123</f>
        <v>0</v>
      </c>
      <c r="O124" s="214">
        <f>SUM(K124:N124)</f>
        <v>0</v>
      </c>
      <c r="P124" s="42"/>
      <c r="Q124" s="232">
        <f>+'0BJ PROGR. I-II Y III'!P123</f>
        <v>0</v>
      </c>
      <c r="R124" s="215">
        <f>+'0BJ PROGR. I-II Y III'!Q123</f>
        <v>0</v>
      </c>
      <c r="S124" s="215">
        <f>+'0BJ PROGR. I-II Y III'!R123</f>
        <v>0</v>
      </c>
      <c r="T124" s="215">
        <f>+'0BJ PROGR. I-II Y III'!S123</f>
        <v>0</v>
      </c>
      <c r="U124" s="233">
        <f>+'0BJ PROGR. I-II Y III'!T123</f>
        <v>0</v>
      </c>
      <c r="V124" s="249">
        <f>+'0BJ PROGR. I-II Y III'!U123</f>
        <v>0</v>
      </c>
      <c r="W124" s="245">
        <f>+'0BJ PROGR. I-II Y III'!V123</f>
        <v>0</v>
      </c>
      <c r="X124" s="233">
        <f>SUM(V124:W124)</f>
        <v>0</v>
      </c>
      <c r="Y124" s="245">
        <f>+'0BJ PROGR. I-II Y III'!X123</f>
        <v>0</v>
      </c>
      <c r="Z124" s="245">
        <f>+'0BJ PROGR. I-II Y III'!Y123</f>
        <v>0</v>
      </c>
      <c r="AA124" s="245">
        <f>+'0BJ PROGR. I-II Y III'!Z123</f>
        <v>84492600</v>
      </c>
      <c r="AB124" s="215">
        <f>SUM(Y124:AA124)</f>
        <v>84492600</v>
      </c>
      <c r="AC124" s="232">
        <f>+'0BJ PROGR. I-II Y III'!AB123</f>
        <v>0</v>
      </c>
      <c r="AD124" s="215">
        <f>+'0BJ PROGR. I-II Y III'!AC123</f>
        <v>0</v>
      </c>
      <c r="AE124" s="215">
        <f>+'0BJ PROGR. I-II Y III'!AD123</f>
        <v>0</v>
      </c>
      <c r="AF124" s="215">
        <f>+'0BJ PROGR. I-II Y III'!AE123</f>
        <v>0</v>
      </c>
      <c r="AG124" s="215">
        <f>+'0BJ PROGR. I-II Y III'!AF123</f>
        <v>0</v>
      </c>
      <c r="AH124" s="215">
        <f>+'0BJ PROGR. I-II Y III'!AG123</f>
        <v>0</v>
      </c>
      <c r="AI124" s="215">
        <f>+'0BJ PROGR. I-II Y III'!AH123</f>
        <v>0</v>
      </c>
      <c r="AJ124" s="214">
        <f>+Q124+R124+S124+T124+U124++X124+AB124+AC124+AD124+AE124+AF124+AG124+AH124+AI124</f>
        <v>84492600</v>
      </c>
      <c r="AK124" s="215"/>
      <c r="AL124" s="214">
        <v>0</v>
      </c>
      <c r="AM124" s="215"/>
      <c r="AN124" s="214">
        <f>+O124+AJ124+AL124</f>
        <v>84492600</v>
      </c>
      <c r="AX124" s="20"/>
      <c r="AY124" s="20"/>
    </row>
    <row r="125" spans="1:51" s="21" customFormat="1" x14ac:dyDescent="0.25">
      <c r="A125" s="3"/>
      <c r="B125" s="3"/>
      <c r="C125" s="3"/>
      <c r="D125" s="3"/>
      <c r="E125" s="3"/>
      <c r="F125" s="3"/>
      <c r="G125" s="10" t="s">
        <v>968</v>
      </c>
      <c r="H125"/>
      <c r="I125" s="22" t="s">
        <v>598</v>
      </c>
      <c r="J125" s="23" t="s">
        <v>599</v>
      </c>
      <c r="K125" s="215">
        <f>+'0BJ PROGR. I-II Y III'!J124</f>
        <v>0</v>
      </c>
      <c r="L125" s="215">
        <f>+'0BJ PROGR. I-II Y III'!K124</f>
        <v>0</v>
      </c>
      <c r="M125" s="215">
        <f>+'0BJ PROGR. I-II Y III'!L124</f>
        <v>0</v>
      </c>
      <c r="N125" s="215">
        <f>+'0BJ PROGR. I-II Y III'!M124</f>
        <v>0</v>
      </c>
      <c r="O125" s="214">
        <f>SUM(K125:N125)</f>
        <v>0</v>
      </c>
      <c r="P125" s="42"/>
      <c r="Q125" s="232">
        <f>+'0BJ PROGR. I-II Y III'!P124</f>
        <v>0</v>
      </c>
      <c r="R125" s="215">
        <f>+'0BJ PROGR. I-II Y III'!Q124</f>
        <v>0</v>
      </c>
      <c r="S125" s="215">
        <f>+'0BJ PROGR. I-II Y III'!R124</f>
        <v>0</v>
      </c>
      <c r="T125" s="215">
        <f>+'0BJ PROGR. I-II Y III'!S124</f>
        <v>0</v>
      </c>
      <c r="U125" s="233">
        <f>+'0BJ PROGR. I-II Y III'!T124</f>
        <v>0</v>
      </c>
      <c r="V125" s="249">
        <f>+'0BJ PROGR. I-II Y III'!U124</f>
        <v>0</v>
      </c>
      <c r="W125" s="245">
        <f>+'0BJ PROGR. I-II Y III'!V124</f>
        <v>0</v>
      </c>
      <c r="X125" s="233">
        <f>SUM(V125:W125)</f>
        <v>0</v>
      </c>
      <c r="Y125" s="245">
        <f>+'0BJ PROGR. I-II Y III'!X124</f>
        <v>0</v>
      </c>
      <c r="Z125" s="245">
        <f>+'0BJ PROGR. I-II Y III'!Y124</f>
        <v>0</v>
      </c>
      <c r="AA125" s="245">
        <f>+'0BJ PROGR. I-II Y III'!Z124</f>
        <v>0</v>
      </c>
      <c r="AB125" s="215">
        <f>SUM(Y125:AA125)</f>
        <v>0</v>
      </c>
      <c r="AC125" s="232">
        <f>+'0BJ PROGR. I-II Y III'!AB124</f>
        <v>0</v>
      </c>
      <c r="AD125" s="215">
        <f>+'0BJ PROGR. I-II Y III'!AC124</f>
        <v>0</v>
      </c>
      <c r="AE125" s="215">
        <f>+'0BJ PROGR. I-II Y III'!AD124</f>
        <v>0</v>
      </c>
      <c r="AF125" s="215">
        <f>+'0BJ PROGR. I-II Y III'!AE124</f>
        <v>0</v>
      </c>
      <c r="AG125" s="215">
        <f>+'0BJ PROGR. I-II Y III'!AF124</f>
        <v>0</v>
      </c>
      <c r="AH125" s="215">
        <f>+'0BJ PROGR. I-II Y III'!AG124</f>
        <v>0</v>
      </c>
      <c r="AI125" s="215">
        <f>+'0BJ PROGR. I-II Y III'!AH124</f>
        <v>0</v>
      </c>
      <c r="AJ125" s="214">
        <f>+Q125+R125+S125+T125+U125++X125+AB125+AC125+AD125+AE125+AF125+AG125+AH125+AI125</f>
        <v>0</v>
      </c>
      <c r="AK125" s="215"/>
      <c r="AL125" s="214">
        <v>0</v>
      </c>
      <c r="AM125" s="215"/>
      <c r="AN125" s="214">
        <f>+O125+AJ125+AL125</f>
        <v>0</v>
      </c>
      <c r="AX125" s="20"/>
      <c r="AY125" s="20"/>
    </row>
    <row r="126" spans="1:51" s="21" customFormat="1" x14ac:dyDescent="0.25">
      <c r="A126" s="3"/>
      <c r="B126" s="3"/>
      <c r="C126" s="3"/>
      <c r="D126" s="3"/>
      <c r="E126" s="3"/>
      <c r="F126" s="3"/>
      <c r="G126" s="5" t="s">
        <v>968</v>
      </c>
      <c r="H126"/>
      <c r="I126" s="24" t="s">
        <v>600</v>
      </c>
      <c r="J126" s="25" t="s">
        <v>601</v>
      </c>
      <c r="K126" s="215"/>
      <c r="L126" s="215"/>
      <c r="M126" s="215"/>
      <c r="N126" s="215"/>
      <c r="O126" s="212"/>
      <c r="P126" s="42"/>
      <c r="Q126" s="232"/>
      <c r="R126" s="215"/>
      <c r="S126" s="215"/>
      <c r="T126" s="215"/>
      <c r="U126" s="233"/>
      <c r="V126" s="249"/>
      <c r="W126" s="245"/>
      <c r="X126" s="230"/>
      <c r="Y126" s="245"/>
      <c r="Z126" s="245"/>
      <c r="AA126" s="245"/>
      <c r="AB126" s="216"/>
      <c r="AC126" s="232"/>
      <c r="AD126" s="215"/>
      <c r="AE126" s="215"/>
      <c r="AF126" s="215"/>
      <c r="AG126" s="215"/>
      <c r="AH126" s="215"/>
      <c r="AI126" s="215"/>
      <c r="AJ126" s="214"/>
      <c r="AK126" s="215"/>
      <c r="AL126" s="214"/>
      <c r="AM126" s="215"/>
      <c r="AN126" s="212"/>
      <c r="AX126" s="20"/>
      <c r="AY126" s="20"/>
    </row>
    <row r="127" spans="1:51" s="21" customFormat="1" x14ac:dyDescent="0.25">
      <c r="A127" s="3"/>
      <c r="B127" s="3"/>
      <c r="C127" s="3"/>
      <c r="D127" s="3"/>
      <c r="E127" s="3"/>
      <c r="F127" s="3"/>
      <c r="G127" s="10" t="s">
        <v>968</v>
      </c>
      <c r="H127"/>
      <c r="I127" s="22" t="s">
        <v>602</v>
      </c>
      <c r="J127" s="23" t="s">
        <v>603</v>
      </c>
      <c r="K127" s="215">
        <f>+'0BJ PROGR. I-II Y III'!J126</f>
        <v>200000</v>
      </c>
      <c r="L127" s="215">
        <f>+'0BJ PROGR. I-II Y III'!K126</f>
        <v>0</v>
      </c>
      <c r="M127" s="215">
        <f>+'0BJ PROGR. I-II Y III'!L126</f>
        <v>0</v>
      </c>
      <c r="N127" s="215">
        <f>+'0BJ PROGR. I-II Y III'!M126</f>
        <v>0</v>
      </c>
      <c r="O127" s="214">
        <f t="shared" ref="O127:O133" si="29">SUM(K127:N127)</f>
        <v>200000</v>
      </c>
      <c r="P127" s="42"/>
      <c r="Q127" s="232">
        <f>+'0BJ PROGR. I-II Y III'!P126</f>
        <v>45000</v>
      </c>
      <c r="R127" s="215">
        <f>+'0BJ PROGR. I-II Y III'!Q126</f>
        <v>120000</v>
      </c>
      <c r="S127" s="215">
        <f>+'0BJ PROGR. I-II Y III'!R126</f>
        <v>0</v>
      </c>
      <c r="T127" s="215">
        <f>+'0BJ PROGR. I-II Y III'!S126</f>
        <v>0</v>
      </c>
      <c r="U127" s="233">
        <f>+'0BJ PROGR. I-II Y III'!T126</f>
        <v>0</v>
      </c>
      <c r="V127" s="249">
        <f>+'0BJ PROGR. I-II Y III'!U126</f>
        <v>0</v>
      </c>
      <c r="W127" s="245">
        <f>+'0BJ PROGR. I-II Y III'!V126</f>
        <v>0</v>
      </c>
      <c r="X127" s="233">
        <f t="shared" ref="X127:X133" si="30">SUM(V127:W127)</f>
        <v>0</v>
      </c>
      <c r="Y127" s="245">
        <f>+'0BJ PROGR. I-II Y III'!X126</f>
        <v>0</v>
      </c>
      <c r="Z127" s="245">
        <f>+'0BJ PROGR. I-II Y III'!Y126</f>
        <v>0</v>
      </c>
      <c r="AA127" s="245">
        <f>+'0BJ PROGR. I-II Y III'!Z126</f>
        <v>0</v>
      </c>
      <c r="AB127" s="215">
        <f t="shared" ref="AB127:AB133" si="31">SUM(Y127:AA127)</f>
        <v>0</v>
      </c>
      <c r="AC127" s="232">
        <f>+'0BJ PROGR. I-II Y III'!AB126</f>
        <v>0</v>
      </c>
      <c r="AD127" s="215">
        <f>+'0BJ PROGR. I-II Y III'!AC126</f>
        <v>0</v>
      </c>
      <c r="AE127" s="215">
        <f>+'0BJ PROGR. I-II Y III'!AD126</f>
        <v>0</v>
      </c>
      <c r="AF127" s="215">
        <f>+'0BJ PROGR. I-II Y III'!AE126</f>
        <v>0</v>
      </c>
      <c r="AG127" s="215">
        <f>+'0BJ PROGR. I-II Y III'!AF126</f>
        <v>0</v>
      </c>
      <c r="AH127" s="215">
        <f>+'0BJ PROGR. I-II Y III'!AG126</f>
        <v>0</v>
      </c>
      <c r="AI127" s="215">
        <f>+'0BJ PROGR. I-II Y III'!AH126</f>
        <v>0</v>
      </c>
      <c r="AJ127" s="214">
        <f t="shared" ref="AJ127:AJ133" si="32">+Q127+R127+S127+T127+U127++X127+AB127+AC127+AD127+AE127+AF127+AG127+AH127+AI127</f>
        <v>165000</v>
      </c>
      <c r="AK127" s="215"/>
      <c r="AL127" s="214">
        <v>0</v>
      </c>
      <c r="AM127" s="215"/>
      <c r="AN127" s="214">
        <f t="shared" ref="AN127:AN133" si="33">+O127+AJ127+AL127</f>
        <v>365000</v>
      </c>
      <c r="AX127" s="20"/>
      <c r="AY127" s="20"/>
    </row>
    <row r="128" spans="1:51" s="21" customFormat="1" x14ac:dyDescent="0.25">
      <c r="A128" s="3"/>
      <c r="B128" s="3"/>
      <c r="C128" s="3"/>
      <c r="D128" s="3"/>
      <c r="E128" s="3"/>
      <c r="F128" s="3"/>
      <c r="G128" s="10" t="s">
        <v>968</v>
      </c>
      <c r="H128"/>
      <c r="I128" s="22" t="s">
        <v>604</v>
      </c>
      <c r="J128" s="23" t="s">
        <v>605</v>
      </c>
      <c r="K128" s="215">
        <f>+'0BJ PROGR. I-II Y III'!J127</f>
        <v>200000</v>
      </c>
      <c r="L128" s="215">
        <f>+'0BJ PROGR. I-II Y III'!K127</f>
        <v>0</v>
      </c>
      <c r="M128" s="215">
        <f>+'0BJ PROGR. I-II Y III'!L127</f>
        <v>0</v>
      </c>
      <c r="N128" s="215">
        <f>+'0BJ PROGR. I-II Y III'!M127</f>
        <v>0</v>
      </c>
      <c r="O128" s="214">
        <f t="shared" si="29"/>
        <v>200000</v>
      </c>
      <c r="P128" s="42"/>
      <c r="Q128" s="232">
        <f>+'0BJ PROGR. I-II Y III'!P127</f>
        <v>0</v>
      </c>
      <c r="R128" s="215">
        <f>+'0BJ PROGR. I-II Y III'!Q127</f>
        <v>0</v>
      </c>
      <c r="S128" s="215">
        <f>+'0BJ PROGR. I-II Y III'!R127</f>
        <v>0</v>
      </c>
      <c r="T128" s="215">
        <f>+'0BJ PROGR. I-II Y III'!S127</f>
        <v>0</v>
      </c>
      <c r="U128" s="233">
        <f>+'0BJ PROGR. I-II Y III'!T127</f>
        <v>0</v>
      </c>
      <c r="V128" s="249">
        <f>+'0BJ PROGR. I-II Y III'!U127</f>
        <v>0</v>
      </c>
      <c r="W128" s="245">
        <f>+'0BJ PROGR. I-II Y III'!V127</f>
        <v>0</v>
      </c>
      <c r="X128" s="233">
        <f t="shared" si="30"/>
        <v>0</v>
      </c>
      <c r="Y128" s="245">
        <f>+'0BJ PROGR. I-II Y III'!X127</f>
        <v>0</v>
      </c>
      <c r="Z128" s="245">
        <f>+'0BJ PROGR. I-II Y III'!Y127</f>
        <v>0</v>
      </c>
      <c r="AA128" s="245">
        <f>+'0BJ PROGR. I-II Y III'!Z127</f>
        <v>0</v>
      </c>
      <c r="AB128" s="215">
        <f t="shared" si="31"/>
        <v>0</v>
      </c>
      <c r="AC128" s="232">
        <f>+'0BJ PROGR. I-II Y III'!AB127</f>
        <v>0</v>
      </c>
      <c r="AD128" s="215">
        <f>+'0BJ PROGR. I-II Y III'!AC127</f>
        <v>0</v>
      </c>
      <c r="AE128" s="215">
        <f>+'0BJ PROGR. I-II Y III'!AD127</f>
        <v>0</v>
      </c>
      <c r="AF128" s="215">
        <f>+'0BJ PROGR. I-II Y III'!AE127</f>
        <v>0</v>
      </c>
      <c r="AG128" s="215">
        <f>+'0BJ PROGR. I-II Y III'!AF127</f>
        <v>0</v>
      </c>
      <c r="AH128" s="215">
        <f>+'0BJ PROGR. I-II Y III'!AG127</f>
        <v>0</v>
      </c>
      <c r="AI128" s="215">
        <f>+'0BJ PROGR. I-II Y III'!AH127</f>
        <v>0</v>
      </c>
      <c r="AJ128" s="214">
        <f t="shared" si="32"/>
        <v>0</v>
      </c>
      <c r="AK128" s="215"/>
      <c r="AL128" s="214">
        <v>0</v>
      </c>
      <c r="AM128" s="215"/>
      <c r="AN128" s="214">
        <f t="shared" si="33"/>
        <v>200000</v>
      </c>
      <c r="AX128" s="20"/>
      <c r="AY128" s="20"/>
    </row>
    <row r="129" spans="1:51" s="21" customFormat="1" x14ac:dyDescent="0.25">
      <c r="A129" s="3"/>
      <c r="B129" s="3"/>
      <c r="C129" s="3"/>
      <c r="D129" s="3"/>
      <c r="E129" s="3"/>
      <c r="F129" s="3"/>
      <c r="G129" s="10" t="s">
        <v>968</v>
      </c>
      <c r="H129"/>
      <c r="I129" s="22" t="s">
        <v>606</v>
      </c>
      <c r="J129" s="23" t="s">
        <v>607</v>
      </c>
      <c r="K129" s="215">
        <f>+'0BJ PROGR. I-II Y III'!J128</f>
        <v>200000</v>
      </c>
      <c r="L129" s="215">
        <f>+'0BJ PROGR. I-II Y III'!K128</f>
        <v>0</v>
      </c>
      <c r="M129" s="215">
        <f>+'0BJ PROGR. I-II Y III'!L128</f>
        <v>0</v>
      </c>
      <c r="N129" s="215">
        <f>+'0BJ PROGR. I-II Y III'!M128</f>
        <v>0</v>
      </c>
      <c r="O129" s="214">
        <f t="shared" si="29"/>
        <v>200000</v>
      </c>
      <c r="P129" s="42"/>
      <c r="Q129" s="232">
        <f>+'0BJ PROGR. I-II Y III'!P128</f>
        <v>0</v>
      </c>
      <c r="R129" s="215">
        <f>+'0BJ PROGR. I-II Y III'!Q128</f>
        <v>0</v>
      </c>
      <c r="S129" s="215">
        <f>+'0BJ PROGR. I-II Y III'!R128</f>
        <v>0</v>
      </c>
      <c r="T129" s="215">
        <f>+'0BJ PROGR. I-II Y III'!S128</f>
        <v>0</v>
      </c>
      <c r="U129" s="233">
        <f>+'0BJ PROGR. I-II Y III'!T128</f>
        <v>0</v>
      </c>
      <c r="V129" s="249">
        <f>+'0BJ PROGR. I-II Y III'!U128</f>
        <v>0</v>
      </c>
      <c r="W129" s="245">
        <f>+'0BJ PROGR. I-II Y III'!V128</f>
        <v>0</v>
      </c>
      <c r="X129" s="233">
        <f t="shared" si="30"/>
        <v>0</v>
      </c>
      <c r="Y129" s="245">
        <f>+'0BJ PROGR. I-II Y III'!X128</f>
        <v>0</v>
      </c>
      <c r="Z129" s="245">
        <f>+'0BJ PROGR. I-II Y III'!Y128</f>
        <v>0</v>
      </c>
      <c r="AA129" s="245">
        <f>+'0BJ PROGR. I-II Y III'!Z128</f>
        <v>0</v>
      </c>
      <c r="AB129" s="215">
        <f t="shared" si="31"/>
        <v>0</v>
      </c>
      <c r="AC129" s="232">
        <f>+'0BJ PROGR. I-II Y III'!AB128</f>
        <v>0</v>
      </c>
      <c r="AD129" s="215">
        <f>+'0BJ PROGR. I-II Y III'!AC128</f>
        <v>0</v>
      </c>
      <c r="AE129" s="215">
        <f>+'0BJ PROGR. I-II Y III'!AD128</f>
        <v>0</v>
      </c>
      <c r="AF129" s="215">
        <f>+'0BJ PROGR. I-II Y III'!AE128</f>
        <v>0</v>
      </c>
      <c r="AG129" s="215">
        <f>+'0BJ PROGR. I-II Y III'!AF128</f>
        <v>0</v>
      </c>
      <c r="AH129" s="215">
        <f>+'0BJ PROGR. I-II Y III'!AG128</f>
        <v>0</v>
      </c>
      <c r="AI129" s="215">
        <f>+'0BJ PROGR. I-II Y III'!AH128</f>
        <v>0</v>
      </c>
      <c r="AJ129" s="214">
        <f t="shared" si="32"/>
        <v>0</v>
      </c>
      <c r="AK129" s="215"/>
      <c r="AL129" s="214">
        <v>0</v>
      </c>
      <c r="AM129" s="215"/>
      <c r="AN129" s="214">
        <f t="shared" si="33"/>
        <v>200000</v>
      </c>
      <c r="AX129" s="20"/>
      <c r="AY129" s="20"/>
    </row>
    <row r="130" spans="1:51" s="21" customFormat="1" x14ac:dyDescent="0.25">
      <c r="A130" s="3"/>
      <c r="B130" s="3"/>
      <c r="C130" s="3"/>
      <c r="D130" s="3"/>
      <c r="E130" s="3"/>
      <c r="F130" s="3"/>
      <c r="G130" s="10" t="s">
        <v>968</v>
      </c>
      <c r="H130"/>
      <c r="I130" s="22" t="s">
        <v>608</v>
      </c>
      <c r="J130" s="23" t="s">
        <v>609</v>
      </c>
      <c r="K130" s="215">
        <f>+'0BJ PROGR. I-II Y III'!J129</f>
        <v>1075000</v>
      </c>
      <c r="L130" s="215">
        <f>+'0BJ PROGR. I-II Y III'!K129</f>
        <v>100000</v>
      </c>
      <c r="M130" s="215">
        <f>+'0BJ PROGR. I-II Y III'!L129</f>
        <v>0</v>
      </c>
      <c r="N130" s="215">
        <f>+'0BJ PROGR. I-II Y III'!M129</f>
        <v>0</v>
      </c>
      <c r="O130" s="214">
        <f t="shared" si="29"/>
        <v>1175000</v>
      </c>
      <c r="P130" s="42"/>
      <c r="Q130" s="232">
        <f>+'0BJ PROGR. I-II Y III'!P129</f>
        <v>0</v>
      </c>
      <c r="R130" s="215">
        <f>+'0BJ PROGR. I-II Y III'!Q129</f>
        <v>0</v>
      </c>
      <c r="S130" s="215">
        <f>+'0BJ PROGR. I-II Y III'!R129</f>
        <v>0</v>
      </c>
      <c r="T130" s="215">
        <f>+'0BJ PROGR. I-II Y III'!S129</f>
        <v>0</v>
      </c>
      <c r="U130" s="233">
        <f>+'0BJ PROGR. I-II Y III'!T129</f>
        <v>0</v>
      </c>
      <c r="V130" s="249">
        <f>+'0BJ PROGR. I-II Y III'!U129</f>
        <v>0</v>
      </c>
      <c r="W130" s="245">
        <f>+'0BJ PROGR. I-II Y III'!V129</f>
        <v>0</v>
      </c>
      <c r="X130" s="233">
        <f t="shared" si="30"/>
        <v>0</v>
      </c>
      <c r="Y130" s="245">
        <f>+'0BJ PROGR. I-II Y III'!X129</f>
        <v>0</v>
      </c>
      <c r="Z130" s="245">
        <f>+'0BJ PROGR. I-II Y III'!Y129</f>
        <v>0</v>
      </c>
      <c r="AA130" s="245">
        <f>+'0BJ PROGR. I-II Y III'!Z129</f>
        <v>0</v>
      </c>
      <c r="AB130" s="215">
        <f t="shared" si="31"/>
        <v>0</v>
      </c>
      <c r="AC130" s="232">
        <f>+'0BJ PROGR. I-II Y III'!AB129</f>
        <v>0</v>
      </c>
      <c r="AD130" s="215">
        <f>+'0BJ PROGR. I-II Y III'!AC129</f>
        <v>0</v>
      </c>
      <c r="AE130" s="215">
        <f>+'0BJ PROGR. I-II Y III'!AD129</f>
        <v>0</v>
      </c>
      <c r="AF130" s="215">
        <f>+'0BJ PROGR. I-II Y III'!AE129</f>
        <v>0</v>
      </c>
      <c r="AG130" s="215">
        <f>+'0BJ PROGR. I-II Y III'!AF129</f>
        <v>0</v>
      </c>
      <c r="AH130" s="215">
        <f>+'0BJ PROGR. I-II Y III'!AG129</f>
        <v>0</v>
      </c>
      <c r="AI130" s="215">
        <f>+'0BJ PROGR. I-II Y III'!AH129</f>
        <v>0</v>
      </c>
      <c r="AJ130" s="214">
        <f t="shared" si="32"/>
        <v>0</v>
      </c>
      <c r="AK130" s="215"/>
      <c r="AL130" s="214">
        <v>0</v>
      </c>
      <c r="AM130" s="215"/>
      <c r="AN130" s="214">
        <f t="shared" si="33"/>
        <v>1175000</v>
      </c>
      <c r="AX130" s="20"/>
      <c r="AY130" s="20"/>
    </row>
    <row r="131" spans="1:51" s="21" customFormat="1" x14ac:dyDescent="0.25">
      <c r="A131" s="3"/>
      <c r="B131" s="3"/>
      <c r="C131" s="3"/>
      <c r="D131" s="3"/>
      <c r="E131" s="3"/>
      <c r="F131" s="3"/>
      <c r="G131" s="10" t="s">
        <v>968</v>
      </c>
      <c r="H131"/>
      <c r="I131" s="22" t="s">
        <v>610</v>
      </c>
      <c r="J131" s="23" t="s">
        <v>611</v>
      </c>
      <c r="K131" s="215">
        <f>+'0BJ PROGR. I-II Y III'!J130</f>
        <v>200000</v>
      </c>
      <c r="L131" s="215">
        <f>+'0BJ PROGR. I-II Y III'!K130</f>
        <v>0</v>
      </c>
      <c r="M131" s="215">
        <f>+'0BJ PROGR. I-II Y III'!L130</f>
        <v>0</v>
      </c>
      <c r="N131" s="215">
        <f>+'0BJ PROGR. I-II Y III'!M130</f>
        <v>0</v>
      </c>
      <c r="O131" s="214">
        <f t="shared" si="29"/>
        <v>200000</v>
      </c>
      <c r="P131" s="42"/>
      <c r="Q131" s="232">
        <f>+'0BJ PROGR. I-II Y III'!P130</f>
        <v>0</v>
      </c>
      <c r="R131" s="215">
        <f>+'0BJ PROGR. I-II Y III'!Q130</f>
        <v>0</v>
      </c>
      <c r="S131" s="215">
        <f>+'0BJ PROGR. I-II Y III'!R130</f>
        <v>0</v>
      </c>
      <c r="T131" s="215">
        <f>+'0BJ PROGR. I-II Y III'!S130</f>
        <v>0</v>
      </c>
      <c r="U131" s="233">
        <f>+'0BJ PROGR. I-II Y III'!T130</f>
        <v>0</v>
      </c>
      <c r="V131" s="249">
        <f>+'0BJ PROGR. I-II Y III'!U130</f>
        <v>0</v>
      </c>
      <c r="W131" s="245">
        <f>+'0BJ PROGR. I-II Y III'!V130</f>
        <v>0</v>
      </c>
      <c r="X131" s="233">
        <f t="shared" si="30"/>
        <v>0</v>
      </c>
      <c r="Y131" s="245">
        <f>+'0BJ PROGR. I-II Y III'!X130</f>
        <v>0</v>
      </c>
      <c r="Z131" s="245">
        <f>+'0BJ PROGR. I-II Y III'!Y130</f>
        <v>0</v>
      </c>
      <c r="AA131" s="245">
        <f>+'0BJ PROGR. I-II Y III'!Z130</f>
        <v>0</v>
      </c>
      <c r="AB131" s="215">
        <f t="shared" si="31"/>
        <v>0</v>
      </c>
      <c r="AC131" s="232">
        <f>+'0BJ PROGR. I-II Y III'!AB130</f>
        <v>0</v>
      </c>
      <c r="AD131" s="215">
        <f>+'0BJ PROGR. I-II Y III'!AC130</f>
        <v>0</v>
      </c>
      <c r="AE131" s="215">
        <f>+'0BJ PROGR. I-II Y III'!AD130</f>
        <v>0</v>
      </c>
      <c r="AF131" s="215">
        <f>+'0BJ PROGR. I-II Y III'!AE130</f>
        <v>0</v>
      </c>
      <c r="AG131" s="215">
        <f>+'0BJ PROGR. I-II Y III'!AF130</f>
        <v>0</v>
      </c>
      <c r="AH131" s="215">
        <f>+'0BJ PROGR. I-II Y III'!AG130</f>
        <v>0</v>
      </c>
      <c r="AI131" s="215">
        <f>+'0BJ PROGR. I-II Y III'!AH130</f>
        <v>0</v>
      </c>
      <c r="AJ131" s="214">
        <f t="shared" si="32"/>
        <v>0</v>
      </c>
      <c r="AK131" s="215"/>
      <c r="AL131" s="214">
        <v>0</v>
      </c>
      <c r="AM131" s="215"/>
      <c r="AN131" s="214">
        <f t="shared" si="33"/>
        <v>200000</v>
      </c>
      <c r="AX131" s="20"/>
      <c r="AY131" s="20"/>
    </row>
    <row r="132" spans="1:51" s="21" customFormat="1" x14ac:dyDescent="0.25">
      <c r="A132" s="3"/>
      <c r="B132" s="3"/>
      <c r="C132" s="3"/>
      <c r="D132" s="3"/>
      <c r="E132" s="3"/>
      <c r="F132" s="3"/>
      <c r="G132" s="10" t="s">
        <v>968</v>
      </c>
      <c r="H132"/>
      <c r="I132" s="22" t="s">
        <v>612</v>
      </c>
      <c r="J132" s="23" t="s">
        <v>613</v>
      </c>
      <c r="K132" s="215">
        <f>+'0BJ PROGR. I-II Y III'!J131</f>
        <v>200000</v>
      </c>
      <c r="L132" s="215">
        <f>+'0BJ PROGR. I-II Y III'!K131</f>
        <v>0</v>
      </c>
      <c r="M132" s="215">
        <f>+'0BJ PROGR. I-II Y III'!L131</f>
        <v>0</v>
      </c>
      <c r="N132" s="215">
        <f>+'0BJ PROGR. I-II Y III'!M131</f>
        <v>0</v>
      </c>
      <c r="O132" s="214">
        <f t="shared" si="29"/>
        <v>200000</v>
      </c>
      <c r="P132" s="42"/>
      <c r="Q132" s="232">
        <f>+'0BJ PROGR. I-II Y III'!P131</f>
        <v>0</v>
      </c>
      <c r="R132" s="215">
        <f>+'0BJ PROGR. I-II Y III'!Q131</f>
        <v>0</v>
      </c>
      <c r="S132" s="215">
        <f>+'0BJ PROGR. I-II Y III'!R131</f>
        <v>0</v>
      </c>
      <c r="T132" s="215">
        <f>+'0BJ PROGR. I-II Y III'!S131</f>
        <v>0</v>
      </c>
      <c r="U132" s="233">
        <f>+'0BJ PROGR. I-II Y III'!T131</f>
        <v>0</v>
      </c>
      <c r="V132" s="249">
        <f>+'0BJ PROGR. I-II Y III'!U131</f>
        <v>0</v>
      </c>
      <c r="W132" s="245">
        <f>+'0BJ PROGR. I-II Y III'!V131</f>
        <v>0</v>
      </c>
      <c r="X132" s="233">
        <f t="shared" si="30"/>
        <v>0</v>
      </c>
      <c r="Y132" s="245">
        <f>+'0BJ PROGR. I-II Y III'!X131</f>
        <v>0</v>
      </c>
      <c r="Z132" s="245">
        <f>+'0BJ PROGR. I-II Y III'!Y131</f>
        <v>0</v>
      </c>
      <c r="AA132" s="245">
        <f>+'0BJ PROGR. I-II Y III'!Z131</f>
        <v>0</v>
      </c>
      <c r="AB132" s="215">
        <f t="shared" si="31"/>
        <v>0</v>
      </c>
      <c r="AC132" s="232">
        <f>+'0BJ PROGR. I-II Y III'!AB131</f>
        <v>0</v>
      </c>
      <c r="AD132" s="215">
        <f>+'0BJ PROGR. I-II Y III'!AC131</f>
        <v>0</v>
      </c>
      <c r="AE132" s="215">
        <f>+'0BJ PROGR. I-II Y III'!AD131</f>
        <v>0</v>
      </c>
      <c r="AF132" s="215">
        <f>+'0BJ PROGR. I-II Y III'!AE131</f>
        <v>0</v>
      </c>
      <c r="AG132" s="215">
        <f>+'0BJ PROGR. I-II Y III'!AF131</f>
        <v>0</v>
      </c>
      <c r="AH132" s="215">
        <f>+'0BJ PROGR. I-II Y III'!AG131</f>
        <v>0</v>
      </c>
      <c r="AI132" s="215">
        <f>+'0BJ PROGR. I-II Y III'!AH131</f>
        <v>0</v>
      </c>
      <c r="AJ132" s="214">
        <f t="shared" si="32"/>
        <v>0</v>
      </c>
      <c r="AK132" s="215"/>
      <c r="AL132" s="214">
        <v>0</v>
      </c>
      <c r="AM132" s="215"/>
      <c r="AN132" s="214">
        <f t="shared" si="33"/>
        <v>200000</v>
      </c>
      <c r="AX132" s="20"/>
      <c r="AY132" s="20"/>
    </row>
    <row r="133" spans="1:51" s="21" customFormat="1" x14ac:dyDescent="0.25">
      <c r="A133" s="3"/>
      <c r="B133" s="3"/>
      <c r="C133" s="3"/>
      <c r="D133" s="3"/>
      <c r="E133" s="3"/>
      <c r="F133" s="3"/>
      <c r="G133" s="10" t="s">
        <v>968</v>
      </c>
      <c r="H133"/>
      <c r="I133" s="22" t="s">
        <v>614</v>
      </c>
      <c r="J133" s="23" t="s">
        <v>615</v>
      </c>
      <c r="K133" s="215">
        <f>+'0BJ PROGR. I-II Y III'!J132</f>
        <v>200000</v>
      </c>
      <c r="L133" s="215">
        <f>+'0BJ PROGR. I-II Y III'!K132</f>
        <v>0</v>
      </c>
      <c r="M133" s="215">
        <f>+'0BJ PROGR. I-II Y III'!L132</f>
        <v>0</v>
      </c>
      <c r="N133" s="215">
        <f>+'0BJ PROGR. I-II Y III'!M132</f>
        <v>0</v>
      </c>
      <c r="O133" s="214">
        <f t="shared" si="29"/>
        <v>200000</v>
      </c>
      <c r="P133" s="42"/>
      <c r="Q133" s="232">
        <f>+'0BJ PROGR. I-II Y III'!P132</f>
        <v>0</v>
      </c>
      <c r="R133" s="215">
        <f>+'0BJ PROGR. I-II Y III'!Q132</f>
        <v>0</v>
      </c>
      <c r="S133" s="215">
        <f>+'0BJ PROGR. I-II Y III'!R132</f>
        <v>0</v>
      </c>
      <c r="T133" s="215">
        <f>+'0BJ PROGR. I-II Y III'!S132</f>
        <v>0</v>
      </c>
      <c r="U133" s="233">
        <f>+'0BJ PROGR. I-II Y III'!T132</f>
        <v>0</v>
      </c>
      <c r="V133" s="249">
        <f>+'0BJ PROGR. I-II Y III'!U132</f>
        <v>0</v>
      </c>
      <c r="W133" s="245">
        <f>+'0BJ PROGR. I-II Y III'!V132</f>
        <v>0</v>
      </c>
      <c r="X133" s="233">
        <f t="shared" si="30"/>
        <v>0</v>
      </c>
      <c r="Y133" s="245">
        <f>+'0BJ PROGR. I-II Y III'!X132</f>
        <v>0</v>
      </c>
      <c r="Z133" s="245">
        <f>+'0BJ PROGR. I-II Y III'!Y132</f>
        <v>0</v>
      </c>
      <c r="AA133" s="245">
        <f>+'0BJ PROGR. I-II Y III'!Z132</f>
        <v>0</v>
      </c>
      <c r="AB133" s="215">
        <f t="shared" si="31"/>
        <v>0</v>
      </c>
      <c r="AC133" s="232">
        <f>+'0BJ PROGR. I-II Y III'!AB132</f>
        <v>0</v>
      </c>
      <c r="AD133" s="215">
        <f>+'0BJ PROGR. I-II Y III'!AC132</f>
        <v>0</v>
      </c>
      <c r="AE133" s="215">
        <f>+'0BJ PROGR. I-II Y III'!AD132</f>
        <v>0</v>
      </c>
      <c r="AF133" s="215">
        <f>+'0BJ PROGR. I-II Y III'!AE132</f>
        <v>0</v>
      </c>
      <c r="AG133" s="215">
        <f>+'0BJ PROGR. I-II Y III'!AF132</f>
        <v>0</v>
      </c>
      <c r="AH133" s="215">
        <f>+'0BJ PROGR. I-II Y III'!AG132</f>
        <v>0</v>
      </c>
      <c r="AI133" s="215">
        <f>+'0BJ PROGR. I-II Y III'!AH132</f>
        <v>0</v>
      </c>
      <c r="AJ133" s="214">
        <f t="shared" si="32"/>
        <v>0</v>
      </c>
      <c r="AK133" s="215"/>
      <c r="AL133" s="214">
        <v>0</v>
      </c>
      <c r="AM133" s="215"/>
      <c r="AN133" s="214">
        <f t="shared" si="33"/>
        <v>200000</v>
      </c>
      <c r="AX133" s="20"/>
      <c r="AY133" s="20"/>
    </row>
    <row r="134" spans="1:51" s="21" customFormat="1" x14ac:dyDescent="0.25">
      <c r="A134" s="3"/>
      <c r="B134" s="3"/>
      <c r="C134" s="3"/>
      <c r="D134" s="3"/>
      <c r="E134" s="3"/>
      <c r="F134" s="3"/>
      <c r="G134" s="5" t="s">
        <v>968</v>
      </c>
      <c r="H134"/>
      <c r="I134" s="24" t="s">
        <v>616</v>
      </c>
      <c r="J134" s="25" t="s">
        <v>617</v>
      </c>
      <c r="K134" s="215"/>
      <c r="L134" s="215"/>
      <c r="M134" s="215"/>
      <c r="N134" s="215"/>
      <c r="O134" s="212"/>
      <c r="P134" s="42"/>
      <c r="Q134" s="232"/>
      <c r="R134" s="215"/>
      <c r="S134" s="215"/>
      <c r="T134" s="215"/>
      <c r="U134" s="233"/>
      <c r="V134" s="249"/>
      <c r="W134" s="245"/>
      <c r="X134" s="230"/>
      <c r="Y134" s="245"/>
      <c r="Z134" s="245"/>
      <c r="AA134" s="245"/>
      <c r="AB134" s="216"/>
      <c r="AC134" s="232"/>
      <c r="AD134" s="215"/>
      <c r="AE134" s="215"/>
      <c r="AF134" s="215"/>
      <c r="AG134" s="215"/>
      <c r="AH134" s="215"/>
      <c r="AI134" s="215"/>
      <c r="AJ134" s="214"/>
      <c r="AK134" s="215"/>
      <c r="AL134" s="214"/>
      <c r="AM134" s="215"/>
      <c r="AN134" s="212"/>
      <c r="AX134" s="20"/>
      <c r="AY134" s="20"/>
    </row>
    <row r="135" spans="1:51" s="21" customFormat="1" x14ac:dyDescent="0.25">
      <c r="A135" s="3"/>
      <c r="B135" s="3"/>
      <c r="C135" s="3"/>
      <c r="D135" s="3"/>
      <c r="E135" s="3"/>
      <c r="F135" s="3"/>
      <c r="G135" s="10" t="s">
        <v>968</v>
      </c>
      <c r="H135"/>
      <c r="I135" s="22" t="s">
        <v>618</v>
      </c>
      <c r="J135" s="23" t="s">
        <v>619</v>
      </c>
      <c r="K135" s="215">
        <f>+'0BJ PROGR. I-II Y III'!J134</f>
        <v>500000</v>
      </c>
      <c r="L135" s="215">
        <f>+'0BJ PROGR. I-II Y III'!K134</f>
        <v>0</v>
      </c>
      <c r="M135" s="215">
        <f>+'0BJ PROGR. I-II Y III'!L134</f>
        <v>0</v>
      </c>
      <c r="N135" s="215">
        <f>+'0BJ PROGR. I-II Y III'!M134</f>
        <v>0</v>
      </c>
      <c r="O135" s="214">
        <f>SUM(K135:N135)</f>
        <v>500000</v>
      </c>
      <c r="P135" s="42"/>
      <c r="Q135" s="232">
        <f>+'0BJ PROGR. I-II Y III'!P134</f>
        <v>450000</v>
      </c>
      <c r="R135" s="215">
        <f>+'0BJ PROGR. I-II Y III'!Q134</f>
        <v>400000</v>
      </c>
      <c r="S135" s="215">
        <f>+'0BJ PROGR. I-II Y III'!R134</f>
        <v>0</v>
      </c>
      <c r="T135" s="215">
        <f>+'0BJ PROGR. I-II Y III'!S134</f>
        <v>156000</v>
      </c>
      <c r="U135" s="233">
        <f>+'0BJ PROGR. I-II Y III'!T134</f>
        <v>0</v>
      </c>
      <c r="V135" s="249">
        <f>+'0BJ PROGR. I-II Y III'!U134</f>
        <v>0</v>
      </c>
      <c r="W135" s="245">
        <f>+'0BJ PROGR. I-II Y III'!V134</f>
        <v>0</v>
      </c>
      <c r="X135" s="233">
        <f>SUM(V135:W135)</f>
        <v>0</v>
      </c>
      <c r="Y135" s="245">
        <f>+'0BJ PROGR. I-II Y III'!X134</f>
        <v>0</v>
      </c>
      <c r="Z135" s="245">
        <f>+'0BJ PROGR. I-II Y III'!Y134</f>
        <v>0</v>
      </c>
      <c r="AA135" s="245">
        <f>+'0BJ PROGR. I-II Y III'!Z134</f>
        <v>0</v>
      </c>
      <c r="AB135" s="215">
        <f>SUM(Y135:AA135)</f>
        <v>0</v>
      </c>
      <c r="AC135" s="232">
        <f>+'0BJ PROGR. I-II Y III'!AB134</f>
        <v>0</v>
      </c>
      <c r="AD135" s="215">
        <f>+'0BJ PROGR. I-II Y III'!AC134</f>
        <v>0</v>
      </c>
      <c r="AE135" s="215">
        <f>+'0BJ PROGR. I-II Y III'!AD134</f>
        <v>0</v>
      </c>
      <c r="AF135" s="215">
        <f>+'0BJ PROGR. I-II Y III'!AE134</f>
        <v>160530</v>
      </c>
      <c r="AG135" s="215">
        <f>+'0BJ PROGR. I-II Y III'!AF134</f>
        <v>0</v>
      </c>
      <c r="AH135" s="215">
        <f>+'0BJ PROGR. I-II Y III'!AG134</f>
        <v>0</v>
      </c>
      <c r="AI135" s="215">
        <f>+'0BJ PROGR. I-II Y III'!AH134</f>
        <v>0</v>
      </c>
      <c r="AJ135" s="214">
        <f>+Q135+R135+S135+T135+U135++X135+AB135+AC135+AD135+AE135+AF135+AG135+AH135+AI135</f>
        <v>1166530</v>
      </c>
      <c r="AK135" s="215"/>
      <c r="AL135" s="214">
        <v>0</v>
      </c>
      <c r="AM135" s="215"/>
      <c r="AN135" s="214">
        <f>+O135+AJ135+AL135</f>
        <v>1666530</v>
      </c>
      <c r="AX135" s="20"/>
      <c r="AY135" s="20"/>
    </row>
    <row r="136" spans="1:51" s="21" customFormat="1" x14ac:dyDescent="0.25">
      <c r="A136" s="3"/>
      <c r="B136" s="3"/>
      <c r="C136" s="3"/>
      <c r="D136" s="3"/>
      <c r="E136" s="3"/>
      <c r="F136" s="3"/>
      <c r="G136" s="10" t="s">
        <v>968</v>
      </c>
      <c r="H136"/>
      <c r="I136" s="22" t="s">
        <v>620</v>
      </c>
      <c r="J136" s="23" t="s">
        <v>621</v>
      </c>
      <c r="K136" s="215">
        <f>+'0BJ PROGR. I-II Y III'!J135</f>
        <v>2000000</v>
      </c>
      <c r="L136" s="215">
        <f>+'0BJ PROGR. I-II Y III'!K135</f>
        <v>0</v>
      </c>
      <c r="M136" s="215">
        <f>+'0BJ PROGR. I-II Y III'!L135</f>
        <v>0</v>
      </c>
      <c r="N136" s="215">
        <f>+'0BJ PROGR. I-II Y III'!M135</f>
        <v>0</v>
      </c>
      <c r="O136" s="214">
        <f>SUM(K136:N136)</f>
        <v>2000000</v>
      </c>
      <c r="P136" s="42"/>
      <c r="Q136" s="232">
        <f>+'0BJ PROGR. I-II Y III'!P135</f>
        <v>200000</v>
      </c>
      <c r="R136" s="215">
        <f>+'0BJ PROGR. I-II Y III'!Q135</f>
        <v>8588000</v>
      </c>
      <c r="S136" s="215">
        <f>+'0BJ PROGR. I-II Y III'!R135</f>
        <v>0</v>
      </c>
      <c r="T136" s="215">
        <f>+'0BJ PROGR. I-II Y III'!S135</f>
        <v>0</v>
      </c>
      <c r="U136" s="233">
        <f>+'0BJ PROGR. I-II Y III'!T135</f>
        <v>0</v>
      </c>
      <c r="V136" s="249">
        <f>+'0BJ PROGR. I-II Y III'!U135</f>
        <v>0</v>
      </c>
      <c r="W136" s="245">
        <f>+'0BJ PROGR. I-II Y III'!V135</f>
        <v>0</v>
      </c>
      <c r="X136" s="233">
        <f>SUM(V136:W136)</f>
        <v>0</v>
      </c>
      <c r="Y136" s="245">
        <f>+'0BJ PROGR. I-II Y III'!X135</f>
        <v>0</v>
      </c>
      <c r="Z136" s="245">
        <f>+'0BJ PROGR. I-II Y III'!Y135</f>
        <v>0</v>
      </c>
      <c r="AA136" s="245">
        <f>+'0BJ PROGR. I-II Y III'!Z135</f>
        <v>0</v>
      </c>
      <c r="AB136" s="215">
        <f>SUM(Y136:AA136)</f>
        <v>0</v>
      </c>
      <c r="AC136" s="232">
        <f>+'0BJ PROGR. I-II Y III'!AB135</f>
        <v>0</v>
      </c>
      <c r="AD136" s="215">
        <f>+'0BJ PROGR. I-II Y III'!AC135</f>
        <v>0</v>
      </c>
      <c r="AE136" s="215">
        <f>+'0BJ PROGR. I-II Y III'!AD135</f>
        <v>0</v>
      </c>
      <c r="AF136" s="215">
        <f>+'0BJ PROGR. I-II Y III'!AE135</f>
        <v>850000</v>
      </c>
      <c r="AG136" s="215">
        <f>+'0BJ PROGR. I-II Y III'!AF135</f>
        <v>0</v>
      </c>
      <c r="AH136" s="215">
        <f>+'0BJ PROGR. I-II Y III'!AG135</f>
        <v>0</v>
      </c>
      <c r="AI136" s="215">
        <f>+'0BJ PROGR. I-II Y III'!AH135</f>
        <v>0</v>
      </c>
      <c r="AJ136" s="214">
        <f>+Q136+R136+S136+T136+U136++X136+AB136+AC136+AD136+AE136+AF136+AG136+AH136+AI136</f>
        <v>9638000</v>
      </c>
      <c r="AK136" s="215"/>
      <c r="AL136" s="214">
        <v>0</v>
      </c>
      <c r="AM136" s="215"/>
      <c r="AN136" s="214">
        <f>+O136+AJ136+AL136</f>
        <v>11638000</v>
      </c>
      <c r="AX136" s="20"/>
      <c r="AY136" s="20"/>
    </row>
    <row r="137" spans="1:51" s="21" customFormat="1" x14ac:dyDescent="0.25">
      <c r="A137" s="3"/>
      <c r="B137" s="3"/>
      <c r="C137" s="3"/>
      <c r="D137" s="3"/>
      <c r="E137" s="3"/>
      <c r="F137" s="3"/>
      <c r="G137" s="5" t="s">
        <v>968</v>
      </c>
      <c r="H137"/>
      <c r="I137" s="24" t="s">
        <v>622</v>
      </c>
      <c r="J137" s="25" t="s">
        <v>623</v>
      </c>
      <c r="K137" s="215"/>
      <c r="L137" s="215"/>
      <c r="M137" s="215"/>
      <c r="N137" s="215"/>
      <c r="O137" s="212"/>
      <c r="P137" s="42"/>
      <c r="Q137" s="232"/>
      <c r="R137" s="215"/>
      <c r="S137" s="215"/>
      <c r="T137" s="215"/>
      <c r="U137" s="233"/>
      <c r="V137" s="249"/>
      <c r="W137" s="245"/>
      <c r="X137" s="230"/>
      <c r="Y137" s="245"/>
      <c r="Z137" s="245"/>
      <c r="AA137" s="245"/>
      <c r="AB137" s="216"/>
      <c r="AC137" s="232"/>
      <c r="AD137" s="215"/>
      <c r="AE137" s="215"/>
      <c r="AF137" s="215"/>
      <c r="AG137" s="215"/>
      <c r="AH137" s="215"/>
      <c r="AI137" s="215"/>
      <c r="AJ137" s="214"/>
      <c r="AK137" s="215"/>
      <c r="AL137" s="214"/>
      <c r="AM137" s="215"/>
      <c r="AN137" s="212"/>
      <c r="AX137" s="20"/>
      <c r="AY137" s="20"/>
    </row>
    <row r="138" spans="1:51" s="21" customFormat="1" x14ac:dyDescent="0.25">
      <c r="A138" s="3"/>
      <c r="B138" s="3"/>
      <c r="C138" s="3"/>
      <c r="D138" s="3"/>
      <c r="E138" s="3"/>
      <c r="F138" s="3"/>
      <c r="G138" s="10" t="s">
        <v>968</v>
      </c>
      <c r="H138"/>
      <c r="I138" s="22" t="s">
        <v>624</v>
      </c>
      <c r="J138" s="23" t="s">
        <v>625</v>
      </c>
      <c r="K138" s="215">
        <f>+'0BJ PROGR. I-II Y III'!J137</f>
        <v>0</v>
      </c>
      <c r="L138" s="215">
        <f>+'0BJ PROGR. I-II Y III'!K137</f>
        <v>0</v>
      </c>
      <c r="M138" s="215">
        <f>+'0BJ PROGR. I-II Y III'!L137</f>
        <v>0</v>
      </c>
      <c r="N138" s="215">
        <f>+'0BJ PROGR. I-II Y III'!M137</f>
        <v>0</v>
      </c>
      <c r="O138" s="214">
        <f>SUM(K138:N138)</f>
        <v>0</v>
      </c>
      <c r="P138" s="42"/>
      <c r="Q138" s="232">
        <f>+'0BJ PROGR. I-II Y III'!P137</f>
        <v>0</v>
      </c>
      <c r="R138" s="215">
        <f>+'0BJ PROGR. I-II Y III'!Q137</f>
        <v>0</v>
      </c>
      <c r="S138" s="215">
        <f>+'0BJ PROGR. I-II Y III'!R137</f>
        <v>0</v>
      </c>
      <c r="T138" s="215">
        <f>+'0BJ PROGR. I-II Y III'!S137</f>
        <v>0</v>
      </c>
      <c r="U138" s="233">
        <f>+'0BJ PROGR. I-II Y III'!T137</f>
        <v>0</v>
      </c>
      <c r="V138" s="249">
        <f>+'0BJ PROGR. I-II Y III'!U137</f>
        <v>0</v>
      </c>
      <c r="W138" s="245">
        <f>+'0BJ PROGR. I-II Y III'!V137</f>
        <v>0</v>
      </c>
      <c r="X138" s="233">
        <f>SUM(V138:W138)</f>
        <v>0</v>
      </c>
      <c r="Y138" s="245">
        <f>+'0BJ PROGR. I-II Y III'!X137</f>
        <v>0</v>
      </c>
      <c r="Z138" s="245">
        <f>+'0BJ PROGR. I-II Y III'!Y137</f>
        <v>0</v>
      </c>
      <c r="AA138" s="245">
        <f>+'0BJ PROGR. I-II Y III'!Z137</f>
        <v>0</v>
      </c>
      <c r="AB138" s="215">
        <f>SUM(Y138:AA138)</f>
        <v>0</v>
      </c>
      <c r="AC138" s="232">
        <f>+'0BJ PROGR. I-II Y III'!AB137</f>
        <v>0</v>
      </c>
      <c r="AD138" s="215">
        <f>+'0BJ PROGR. I-II Y III'!AC137</f>
        <v>0</v>
      </c>
      <c r="AE138" s="215">
        <f>+'0BJ PROGR. I-II Y III'!AD137</f>
        <v>0</v>
      </c>
      <c r="AF138" s="215">
        <f>+'0BJ PROGR. I-II Y III'!AE137</f>
        <v>0</v>
      </c>
      <c r="AG138" s="215">
        <f>+'0BJ PROGR. I-II Y III'!AF137</f>
        <v>0</v>
      </c>
      <c r="AH138" s="215">
        <f>+'0BJ PROGR. I-II Y III'!AG137</f>
        <v>0</v>
      </c>
      <c r="AI138" s="215">
        <f>+'0BJ PROGR. I-II Y III'!AH137</f>
        <v>0</v>
      </c>
      <c r="AJ138" s="214">
        <f>+Q138+R138+S138+T138+U138++X138+AB138+AC138+AD138+AE138+AF138+AG138+AH138+AI138</f>
        <v>0</v>
      </c>
      <c r="AK138" s="215"/>
      <c r="AL138" s="214">
        <v>0</v>
      </c>
      <c r="AM138" s="215"/>
      <c r="AN138" s="214">
        <f>+O138+AJ138+AL138</f>
        <v>0</v>
      </c>
      <c r="AX138" s="20"/>
      <c r="AY138" s="20"/>
    </row>
    <row r="139" spans="1:51" s="21" customFormat="1" x14ac:dyDescent="0.25">
      <c r="A139" s="3"/>
      <c r="B139" s="3"/>
      <c r="C139" s="3"/>
      <c r="D139" s="3"/>
      <c r="E139" s="3"/>
      <c r="F139" s="3"/>
      <c r="G139" s="10" t="s">
        <v>968</v>
      </c>
      <c r="H139"/>
      <c r="I139" s="22" t="s">
        <v>626</v>
      </c>
      <c r="J139" s="23" t="s">
        <v>627</v>
      </c>
      <c r="K139" s="215">
        <f>+'0BJ PROGR. I-II Y III'!J138</f>
        <v>0</v>
      </c>
      <c r="L139" s="215">
        <f>+'0BJ PROGR. I-II Y III'!K138</f>
        <v>0</v>
      </c>
      <c r="M139" s="215">
        <f>+'0BJ PROGR. I-II Y III'!L138</f>
        <v>0</v>
      </c>
      <c r="N139" s="215">
        <f>+'0BJ PROGR. I-II Y III'!M138</f>
        <v>0</v>
      </c>
      <c r="O139" s="214">
        <f>SUM(K139:N139)</f>
        <v>0</v>
      </c>
      <c r="P139" s="42"/>
      <c r="Q139" s="232">
        <f>+'0BJ PROGR. I-II Y III'!P138</f>
        <v>0</v>
      </c>
      <c r="R139" s="215">
        <f>+'0BJ PROGR. I-II Y III'!Q138</f>
        <v>0</v>
      </c>
      <c r="S139" s="215">
        <f>+'0BJ PROGR. I-II Y III'!R138</f>
        <v>0</v>
      </c>
      <c r="T139" s="215">
        <f>+'0BJ PROGR. I-II Y III'!S138</f>
        <v>0</v>
      </c>
      <c r="U139" s="233">
        <f>+'0BJ PROGR. I-II Y III'!T138</f>
        <v>0</v>
      </c>
      <c r="V139" s="249">
        <f>+'0BJ PROGR. I-II Y III'!U138</f>
        <v>0</v>
      </c>
      <c r="W139" s="245">
        <f>+'0BJ PROGR. I-II Y III'!V138</f>
        <v>0</v>
      </c>
      <c r="X139" s="233">
        <f>SUM(V139:W139)</f>
        <v>0</v>
      </c>
      <c r="Y139" s="245">
        <f>+'0BJ PROGR. I-II Y III'!X138</f>
        <v>0</v>
      </c>
      <c r="Z139" s="245">
        <f>+'0BJ PROGR. I-II Y III'!Y138</f>
        <v>0</v>
      </c>
      <c r="AA139" s="245">
        <f>+'0BJ PROGR. I-II Y III'!Z138</f>
        <v>0</v>
      </c>
      <c r="AB139" s="215">
        <f>SUM(Y139:AA139)</f>
        <v>0</v>
      </c>
      <c r="AC139" s="232">
        <f>+'0BJ PROGR. I-II Y III'!AB138</f>
        <v>0</v>
      </c>
      <c r="AD139" s="215">
        <f>+'0BJ PROGR. I-II Y III'!AC138</f>
        <v>0</v>
      </c>
      <c r="AE139" s="215">
        <f>+'0BJ PROGR. I-II Y III'!AD138</f>
        <v>0</v>
      </c>
      <c r="AF139" s="215">
        <f>+'0BJ PROGR. I-II Y III'!AE138</f>
        <v>0</v>
      </c>
      <c r="AG139" s="215">
        <f>+'0BJ PROGR. I-II Y III'!AF138</f>
        <v>0</v>
      </c>
      <c r="AH139" s="215">
        <f>+'0BJ PROGR. I-II Y III'!AG138</f>
        <v>0</v>
      </c>
      <c r="AI139" s="215">
        <f>+'0BJ PROGR. I-II Y III'!AH138</f>
        <v>0</v>
      </c>
      <c r="AJ139" s="214">
        <f>+Q139+R139+S139+T139+U139++X139+AB139+AC139+AD139+AE139+AF139+AG139+AH139+AI139</f>
        <v>0</v>
      </c>
      <c r="AK139" s="215"/>
      <c r="AL139" s="214">
        <v>0</v>
      </c>
      <c r="AM139" s="215"/>
      <c r="AN139" s="214">
        <f>+O139+AJ139+AL139</f>
        <v>0</v>
      </c>
      <c r="AX139" s="20"/>
      <c r="AY139" s="20"/>
    </row>
    <row r="140" spans="1:51" s="21" customFormat="1" x14ac:dyDescent="0.25">
      <c r="A140" s="3"/>
      <c r="B140" s="3"/>
      <c r="C140" s="3"/>
      <c r="D140" s="3"/>
      <c r="E140" s="3"/>
      <c r="F140" s="3"/>
      <c r="G140" s="10" t="s">
        <v>968</v>
      </c>
      <c r="H140"/>
      <c r="I140" s="22" t="s">
        <v>628</v>
      </c>
      <c r="J140" s="23" t="s">
        <v>629</v>
      </c>
      <c r="K140" s="215">
        <f>+'0BJ PROGR. I-II Y III'!J139</f>
        <v>0</v>
      </c>
      <c r="L140" s="215">
        <f>+'0BJ PROGR. I-II Y III'!K139</f>
        <v>0</v>
      </c>
      <c r="M140" s="215">
        <f>+'0BJ PROGR. I-II Y III'!L139</f>
        <v>0</v>
      </c>
      <c r="N140" s="215">
        <f>+'0BJ PROGR. I-II Y III'!M139</f>
        <v>0</v>
      </c>
      <c r="O140" s="214">
        <f>SUM(K140:N140)</f>
        <v>0</v>
      </c>
      <c r="P140" s="42"/>
      <c r="Q140" s="232">
        <f>+'0BJ PROGR. I-II Y III'!P139</f>
        <v>0</v>
      </c>
      <c r="R140" s="215">
        <f>+'0BJ PROGR. I-II Y III'!Q139</f>
        <v>0</v>
      </c>
      <c r="S140" s="215">
        <f>+'0BJ PROGR. I-II Y III'!R139</f>
        <v>0</v>
      </c>
      <c r="T140" s="215">
        <f>+'0BJ PROGR. I-II Y III'!S139</f>
        <v>0</v>
      </c>
      <c r="U140" s="233">
        <f>+'0BJ PROGR. I-II Y III'!T139</f>
        <v>0</v>
      </c>
      <c r="V140" s="249">
        <f>+'0BJ PROGR. I-II Y III'!U139</f>
        <v>0</v>
      </c>
      <c r="W140" s="245">
        <f>+'0BJ PROGR. I-II Y III'!V139</f>
        <v>0</v>
      </c>
      <c r="X140" s="233">
        <f>SUM(V140:W140)</f>
        <v>0</v>
      </c>
      <c r="Y140" s="245">
        <f>+'0BJ PROGR. I-II Y III'!X139</f>
        <v>0</v>
      </c>
      <c r="Z140" s="245">
        <f>+'0BJ PROGR. I-II Y III'!Y139</f>
        <v>0</v>
      </c>
      <c r="AA140" s="245">
        <f>+'0BJ PROGR. I-II Y III'!Z139</f>
        <v>0</v>
      </c>
      <c r="AB140" s="215">
        <f>SUM(Y140:AA140)</f>
        <v>0</v>
      </c>
      <c r="AC140" s="232">
        <f>+'0BJ PROGR. I-II Y III'!AB139</f>
        <v>0</v>
      </c>
      <c r="AD140" s="215">
        <f>+'0BJ PROGR. I-II Y III'!AC139</f>
        <v>0</v>
      </c>
      <c r="AE140" s="215">
        <f>+'0BJ PROGR. I-II Y III'!AD139</f>
        <v>0</v>
      </c>
      <c r="AF140" s="215">
        <f>+'0BJ PROGR. I-II Y III'!AE139</f>
        <v>0</v>
      </c>
      <c r="AG140" s="215">
        <f>+'0BJ PROGR. I-II Y III'!AF139</f>
        <v>0</v>
      </c>
      <c r="AH140" s="215">
        <f>+'0BJ PROGR. I-II Y III'!AG139</f>
        <v>0</v>
      </c>
      <c r="AI140" s="215">
        <f>+'0BJ PROGR. I-II Y III'!AH139</f>
        <v>0</v>
      </c>
      <c r="AJ140" s="214">
        <f>+Q140+R140+S140+T140+U140++X140+AB140+AC140+AD140+AE140+AF140+AG140+AH140+AI140</f>
        <v>0</v>
      </c>
      <c r="AK140" s="215"/>
      <c r="AL140" s="214">
        <v>0</v>
      </c>
      <c r="AM140" s="215"/>
      <c r="AN140" s="214">
        <f>+O140+AJ140+AL140</f>
        <v>0</v>
      </c>
      <c r="AX140" s="20"/>
      <c r="AY140" s="20"/>
    </row>
    <row r="141" spans="1:51" s="21" customFormat="1" x14ac:dyDescent="0.25">
      <c r="A141" s="3"/>
      <c r="B141" s="3"/>
      <c r="C141" s="3"/>
      <c r="D141" s="3"/>
      <c r="E141" s="3"/>
      <c r="F141" s="3"/>
      <c r="G141" s="10" t="s">
        <v>968</v>
      </c>
      <c r="H141"/>
      <c r="I141" s="22" t="s">
        <v>630</v>
      </c>
      <c r="J141" s="23" t="s">
        <v>631</v>
      </c>
      <c r="K141" s="215">
        <f>+'0BJ PROGR. I-II Y III'!J140</f>
        <v>0</v>
      </c>
      <c r="L141" s="215">
        <f>+'0BJ PROGR. I-II Y III'!K140</f>
        <v>0</v>
      </c>
      <c r="M141" s="215">
        <f>+'0BJ PROGR. I-II Y III'!L140</f>
        <v>0</v>
      </c>
      <c r="N141" s="215">
        <f>+'0BJ PROGR. I-II Y III'!M140</f>
        <v>0</v>
      </c>
      <c r="O141" s="214">
        <f>SUM(K141:N141)</f>
        <v>0</v>
      </c>
      <c r="P141" s="42"/>
      <c r="Q141" s="232">
        <f>+'0BJ PROGR. I-II Y III'!P140</f>
        <v>0</v>
      </c>
      <c r="R141" s="215">
        <f>+'0BJ PROGR. I-II Y III'!Q140</f>
        <v>0</v>
      </c>
      <c r="S141" s="215">
        <f>+'0BJ PROGR. I-II Y III'!R140</f>
        <v>0</v>
      </c>
      <c r="T141" s="215">
        <f>+'0BJ PROGR. I-II Y III'!S140</f>
        <v>0</v>
      </c>
      <c r="U141" s="233">
        <f>+'0BJ PROGR. I-II Y III'!T140</f>
        <v>0</v>
      </c>
      <c r="V141" s="249">
        <f>+'0BJ PROGR. I-II Y III'!U140</f>
        <v>0</v>
      </c>
      <c r="W141" s="245">
        <f>+'0BJ PROGR. I-II Y III'!V140</f>
        <v>0</v>
      </c>
      <c r="X141" s="233">
        <f>SUM(V141:W141)</f>
        <v>0</v>
      </c>
      <c r="Y141" s="245">
        <f>+'0BJ PROGR. I-II Y III'!X140</f>
        <v>0</v>
      </c>
      <c r="Z141" s="245">
        <f>+'0BJ PROGR. I-II Y III'!Y140</f>
        <v>0</v>
      </c>
      <c r="AA141" s="245">
        <f>+'0BJ PROGR. I-II Y III'!Z140</f>
        <v>0</v>
      </c>
      <c r="AB141" s="215">
        <f>SUM(Y141:AA141)</f>
        <v>0</v>
      </c>
      <c r="AC141" s="232">
        <f>+'0BJ PROGR. I-II Y III'!AB140</f>
        <v>0</v>
      </c>
      <c r="AD141" s="215">
        <f>+'0BJ PROGR. I-II Y III'!AC140</f>
        <v>0</v>
      </c>
      <c r="AE141" s="215">
        <f>+'0BJ PROGR. I-II Y III'!AD140</f>
        <v>0</v>
      </c>
      <c r="AF141" s="215">
        <f>+'0BJ PROGR. I-II Y III'!AE140</f>
        <v>0</v>
      </c>
      <c r="AG141" s="215">
        <f>+'0BJ PROGR. I-II Y III'!AF140</f>
        <v>0</v>
      </c>
      <c r="AH141" s="215">
        <f>+'0BJ PROGR. I-II Y III'!AG140</f>
        <v>0</v>
      </c>
      <c r="AI141" s="215">
        <f>+'0BJ PROGR. I-II Y III'!AH140</f>
        <v>0</v>
      </c>
      <c r="AJ141" s="214">
        <f>+Q141+R141+S141+T141+U141++X141+AB141+AC141+AD141+AE141+AF141+AG141+AH141+AI141</f>
        <v>0</v>
      </c>
      <c r="AK141" s="215"/>
      <c r="AL141" s="214">
        <v>0</v>
      </c>
      <c r="AM141" s="215"/>
      <c r="AN141" s="214">
        <f>+O141+AJ141+AL141</f>
        <v>0</v>
      </c>
      <c r="AX141" s="20"/>
      <c r="AY141" s="20"/>
    </row>
    <row r="142" spans="1:51" s="21" customFormat="1" x14ac:dyDescent="0.25">
      <c r="A142" s="3"/>
      <c r="B142" s="3"/>
      <c r="C142" s="3"/>
      <c r="D142" s="3"/>
      <c r="E142" s="3"/>
      <c r="F142" s="3"/>
      <c r="G142" s="5" t="s">
        <v>968</v>
      </c>
      <c r="H142"/>
      <c r="I142" s="24" t="s">
        <v>632</v>
      </c>
      <c r="J142" s="25" t="s">
        <v>633</v>
      </c>
      <c r="K142" s="215"/>
      <c r="L142" s="215"/>
      <c r="M142" s="215"/>
      <c r="N142" s="215"/>
      <c r="O142" s="212"/>
      <c r="P142" s="42"/>
      <c r="Q142" s="232"/>
      <c r="R142" s="215"/>
      <c r="S142" s="215"/>
      <c r="T142" s="215"/>
      <c r="U142" s="233"/>
      <c r="V142" s="249"/>
      <c r="W142" s="245"/>
      <c r="X142" s="230"/>
      <c r="Y142" s="245"/>
      <c r="Z142" s="245"/>
      <c r="AA142" s="245"/>
      <c r="AB142" s="216"/>
      <c r="AC142" s="232"/>
      <c r="AD142" s="215"/>
      <c r="AE142" s="215"/>
      <c r="AF142" s="215"/>
      <c r="AG142" s="215"/>
      <c r="AH142" s="215"/>
      <c r="AI142" s="215"/>
      <c r="AJ142" s="214"/>
      <c r="AK142" s="215"/>
      <c r="AL142" s="214"/>
      <c r="AM142" s="215"/>
      <c r="AN142" s="212"/>
      <c r="AX142" s="20"/>
      <c r="AY142" s="20"/>
    </row>
    <row r="143" spans="1:51" s="21" customFormat="1" x14ac:dyDescent="0.25">
      <c r="A143" s="3"/>
      <c r="B143" s="3"/>
      <c r="C143" s="3"/>
      <c r="D143" s="3"/>
      <c r="E143" s="3"/>
      <c r="F143" s="3"/>
      <c r="G143" s="10" t="s">
        <v>968</v>
      </c>
      <c r="H143"/>
      <c r="I143" s="22" t="s">
        <v>634</v>
      </c>
      <c r="J143" s="23" t="s">
        <v>635</v>
      </c>
      <c r="K143" s="215">
        <f>+'0BJ PROGR. I-II Y III'!J142</f>
        <v>1306700</v>
      </c>
      <c r="L143" s="215">
        <f>+'0BJ PROGR. I-II Y III'!K142</f>
        <v>600000</v>
      </c>
      <c r="M143" s="215">
        <f>+'0BJ PROGR. I-II Y III'!L142</f>
        <v>0</v>
      </c>
      <c r="N143" s="215">
        <f>+'0BJ PROGR. I-II Y III'!M142</f>
        <v>0</v>
      </c>
      <c r="O143" s="214">
        <f t="shared" ref="O143:O150" si="34">SUM(K143:N143)</f>
        <v>1906700</v>
      </c>
      <c r="P143" s="42"/>
      <c r="Q143" s="232">
        <f>+'0BJ PROGR. I-II Y III'!P142</f>
        <v>0</v>
      </c>
      <c r="R143" s="215">
        <f>+'0BJ PROGR. I-II Y III'!Q142</f>
        <v>26200</v>
      </c>
      <c r="S143" s="215">
        <f>+'0BJ PROGR. I-II Y III'!R142</f>
        <v>0</v>
      </c>
      <c r="T143" s="215">
        <f>+'0BJ PROGR. I-II Y III'!S142</f>
        <v>0</v>
      </c>
      <c r="U143" s="233">
        <f>+'0BJ PROGR. I-II Y III'!T142</f>
        <v>0</v>
      </c>
      <c r="V143" s="249">
        <f>+'0BJ PROGR. I-II Y III'!U142</f>
        <v>350000</v>
      </c>
      <c r="W143" s="245">
        <f>+'0BJ PROGR. I-II Y III'!V142</f>
        <v>0</v>
      </c>
      <c r="X143" s="233">
        <f t="shared" ref="X143:X150" si="35">SUM(V143:W143)</f>
        <v>350000</v>
      </c>
      <c r="Y143" s="245">
        <f>+'0BJ PROGR. I-II Y III'!X142</f>
        <v>100000</v>
      </c>
      <c r="Z143" s="245">
        <f>+'0BJ PROGR. I-II Y III'!Y142</f>
        <v>150000</v>
      </c>
      <c r="AA143" s="245">
        <f>+'0BJ PROGR. I-II Y III'!Z142</f>
        <v>25000</v>
      </c>
      <c r="AB143" s="215">
        <f t="shared" ref="AB143:AB150" si="36">SUM(Y143:AA143)</f>
        <v>275000</v>
      </c>
      <c r="AC143" s="232">
        <f>+'0BJ PROGR. I-II Y III'!AB142</f>
        <v>0</v>
      </c>
      <c r="AD143" s="215">
        <f>+'0BJ PROGR. I-II Y III'!AC142</f>
        <v>0</v>
      </c>
      <c r="AE143" s="215">
        <f>+'0BJ PROGR. I-II Y III'!AD142</f>
        <v>0</v>
      </c>
      <c r="AF143" s="215">
        <f>+'0BJ PROGR. I-II Y III'!AE142</f>
        <v>0</v>
      </c>
      <c r="AG143" s="215">
        <f>+'0BJ PROGR. I-II Y III'!AF142</f>
        <v>0</v>
      </c>
      <c r="AH143" s="215">
        <f>+'0BJ PROGR. I-II Y III'!AG142</f>
        <v>0</v>
      </c>
      <c r="AI143" s="215">
        <f>+'0BJ PROGR. I-II Y III'!AH142</f>
        <v>0</v>
      </c>
      <c r="AJ143" s="214">
        <f t="shared" ref="AJ143:AJ150" si="37">+Q143+R143+S143+T143+U143++X143+AB143+AC143+AD143+AE143+AF143+AG143+AH143+AI143</f>
        <v>651200</v>
      </c>
      <c r="AK143" s="215"/>
      <c r="AL143" s="214">
        <v>0</v>
      </c>
      <c r="AM143" s="215"/>
      <c r="AN143" s="214">
        <f t="shared" ref="AN143:AN150" si="38">+O143+AJ143+AL143</f>
        <v>2557900</v>
      </c>
      <c r="AX143" s="20"/>
      <c r="AY143" s="20"/>
    </row>
    <row r="144" spans="1:51" s="21" customFormat="1" x14ac:dyDescent="0.25">
      <c r="A144" s="3"/>
      <c r="B144" s="3"/>
      <c r="C144" s="3"/>
      <c r="D144" s="3"/>
      <c r="E144" s="3"/>
      <c r="F144" s="3"/>
      <c r="G144" s="10" t="s">
        <v>968</v>
      </c>
      <c r="H144"/>
      <c r="I144" s="22" t="s">
        <v>636</v>
      </c>
      <c r="J144" s="23" t="s">
        <v>637</v>
      </c>
      <c r="K144" s="215">
        <f>+'0BJ PROGR. I-II Y III'!J143</f>
        <v>0</v>
      </c>
      <c r="L144" s="215">
        <f>+'0BJ PROGR. I-II Y III'!K143</f>
        <v>0</v>
      </c>
      <c r="M144" s="215">
        <f>+'0BJ PROGR. I-II Y III'!L143</f>
        <v>0</v>
      </c>
      <c r="N144" s="215">
        <f>+'0BJ PROGR. I-II Y III'!M143</f>
        <v>0</v>
      </c>
      <c r="O144" s="214">
        <f t="shared" si="34"/>
        <v>0</v>
      </c>
      <c r="P144" s="42"/>
      <c r="Q144" s="232">
        <f>+'0BJ PROGR. I-II Y III'!P143</f>
        <v>0</v>
      </c>
      <c r="R144" s="215">
        <f>+'0BJ PROGR. I-II Y III'!Q143</f>
        <v>0</v>
      </c>
      <c r="S144" s="215">
        <f>+'0BJ PROGR. I-II Y III'!R143</f>
        <v>0</v>
      </c>
      <c r="T144" s="215">
        <f>+'0BJ PROGR. I-II Y III'!S143</f>
        <v>0</v>
      </c>
      <c r="U144" s="233">
        <f>+'0BJ PROGR. I-II Y III'!T143</f>
        <v>0</v>
      </c>
      <c r="V144" s="249">
        <f>+'0BJ PROGR. I-II Y III'!U143</f>
        <v>100000</v>
      </c>
      <c r="W144" s="245">
        <f>+'0BJ PROGR. I-II Y III'!V143</f>
        <v>0</v>
      </c>
      <c r="X144" s="233">
        <f t="shared" si="35"/>
        <v>100000</v>
      </c>
      <c r="Y144" s="245">
        <f>+'0BJ PROGR. I-II Y III'!X143</f>
        <v>0</v>
      </c>
      <c r="Z144" s="245">
        <f>+'0BJ PROGR. I-II Y III'!Y143</f>
        <v>200000</v>
      </c>
      <c r="AA144" s="245">
        <f>+'0BJ PROGR. I-II Y III'!Z143</f>
        <v>0</v>
      </c>
      <c r="AB144" s="215">
        <f t="shared" si="36"/>
        <v>200000</v>
      </c>
      <c r="AC144" s="232">
        <f>+'0BJ PROGR. I-II Y III'!AB143</f>
        <v>0</v>
      </c>
      <c r="AD144" s="215">
        <f>+'0BJ PROGR. I-II Y III'!AC143</f>
        <v>0</v>
      </c>
      <c r="AE144" s="215">
        <f>+'0BJ PROGR. I-II Y III'!AD143</f>
        <v>0</v>
      </c>
      <c r="AF144" s="215">
        <f>+'0BJ PROGR. I-II Y III'!AE143</f>
        <v>0</v>
      </c>
      <c r="AG144" s="215">
        <f>+'0BJ PROGR. I-II Y III'!AF143</f>
        <v>0</v>
      </c>
      <c r="AH144" s="215">
        <f>+'0BJ PROGR. I-II Y III'!AG143</f>
        <v>0</v>
      </c>
      <c r="AI144" s="215">
        <f>+'0BJ PROGR. I-II Y III'!AH143</f>
        <v>0</v>
      </c>
      <c r="AJ144" s="214">
        <f t="shared" si="37"/>
        <v>300000</v>
      </c>
      <c r="AK144" s="215"/>
      <c r="AL144" s="214">
        <v>0</v>
      </c>
      <c r="AM144" s="215"/>
      <c r="AN144" s="214">
        <f t="shared" si="38"/>
        <v>300000</v>
      </c>
      <c r="AX144" s="20"/>
      <c r="AY144" s="20"/>
    </row>
    <row r="145" spans="1:51" s="21" customFormat="1" x14ac:dyDescent="0.25">
      <c r="A145" s="3"/>
      <c r="B145" s="3"/>
      <c r="C145" s="3"/>
      <c r="D145" s="3"/>
      <c r="E145" s="3"/>
      <c r="F145" s="3"/>
      <c r="G145" s="10" t="s">
        <v>968</v>
      </c>
      <c r="H145"/>
      <c r="I145" s="22" t="s">
        <v>638</v>
      </c>
      <c r="J145" s="23" t="s">
        <v>639</v>
      </c>
      <c r="K145" s="215">
        <f>+'0BJ PROGR. I-II Y III'!J144</f>
        <v>4175000</v>
      </c>
      <c r="L145" s="215">
        <f>+'0BJ PROGR. I-II Y III'!K144</f>
        <v>500000</v>
      </c>
      <c r="M145" s="215">
        <f>+'0BJ PROGR. I-II Y III'!L144</f>
        <v>0</v>
      </c>
      <c r="N145" s="215">
        <f>+'0BJ PROGR. I-II Y III'!M144</f>
        <v>0</v>
      </c>
      <c r="O145" s="214">
        <f t="shared" si="34"/>
        <v>4675000</v>
      </c>
      <c r="P145" s="42"/>
      <c r="Q145" s="232">
        <f>+'0BJ PROGR. I-II Y III'!P144</f>
        <v>0</v>
      </c>
      <c r="R145" s="215">
        <f>+'0BJ PROGR. I-II Y III'!Q144</f>
        <v>85000</v>
      </c>
      <c r="S145" s="215">
        <f>+'0BJ PROGR. I-II Y III'!R144</f>
        <v>0</v>
      </c>
      <c r="T145" s="215">
        <f>+'0BJ PROGR. I-II Y III'!S144</f>
        <v>0</v>
      </c>
      <c r="U145" s="233">
        <f>+'0BJ PROGR. I-II Y III'!T144</f>
        <v>0</v>
      </c>
      <c r="V145" s="249">
        <f>+'0BJ PROGR. I-II Y III'!U144</f>
        <v>200000</v>
      </c>
      <c r="W145" s="245">
        <f>+'0BJ PROGR. I-II Y III'!V144</f>
        <v>0</v>
      </c>
      <c r="X145" s="233">
        <f t="shared" si="35"/>
        <v>200000</v>
      </c>
      <c r="Y145" s="245">
        <f>+'0BJ PROGR. I-II Y III'!X144</f>
        <v>150000</v>
      </c>
      <c r="Z145" s="245">
        <f>+'0BJ PROGR. I-II Y III'!Y144</f>
        <v>400000</v>
      </c>
      <c r="AA145" s="245">
        <f>+'0BJ PROGR. I-II Y III'!Z144</f>
        <v>100000</v>
      </c>
      <c r="AB145" s="215">
        <f t="shared" si="36"/>
        <v>650000</v>
      </c>
      <c r="AC145" s="232">
        <f>+'0BJ PROGR. I-II Y III'!AB144</f>
        <v>0</v>
      </c>
      <c r="AD145" s="215">
        <f>+'0BJ PROGR. I-II Y III'!AC144</f>
        <v>0</v>
      </c>
      <c r="AE145" s="215">
        <f>+'0BJ PROGR. I-II Y III'!AD144</f>
        <v>0</v>
      </c>
      <c r="AF145" s="215">
        <f>+'0BJ PROGR. I-II Y III'!AE144</f>
        <v>0</v>
      </c>
      <c r="AG145" s="215">
        <f>+'0BJ PROGR. I-II Y III'!AF144</f>
        <v>0</v>
      </c>
      <c r="AH145" s="215">
        <f>+'0BJ PROGR. I-II Y III'!AG144</f>
        <v>0</v>
      </c>
      <c r="AI145" s="215">
        <f>+'0BJ PROGR. I-II Y III'!AH144</f>
        <v>0</v>
      </c>
      <c r="AJ145" s="214">
        <f t="shared" si="37"/>
        <v>935000</v>
      </c>
      <c r="AK145" s="215"/>
      <c r="AL145" s="214">
        <v>0</v>
      </c>
      <c r="AM145" s="215"/>
      <c r="AN145" s="214">
        <f t="shared" si="38"/>
        <v>5610000</v>
      </c>
      <c r="AX145" s="20"/>
      <c r="AY145" s="20"/>
    </row>
    <row r="146" spans="1:51" s="21" customFormat="1" x14ac:dyDescent="0.25">
      <c r="A146" s="3"/>
      <c r="B146" s="3"/>
      <c r="C146" s="3"/>
      <c r="D146" s="3"/>
      <c r="E146" s="3"/>
      <c r="F146" s="3"/>
      <c r="G146" s="10" t="s">
        <v>968</v>
      </c>
      <c r="H146"/>
      <c r="I146" s="22" t="s">
        <v>640</v>
      </c>
      <c r="J146" s="23" t="s">
        <v>641</v>
      </c>
      <c r="K146" s="215">
        <f>+'0BJ PROGR. I-II Y III'!J145</f>
        <v>5800000</v>
      </c>
      <c r="L146" s="215">
        <f>+'0BJ PROGR. I-II Y III'!K145</f>
        <v>150000</v>
      </c>
      <c r="M146" s="215">
        <f>+'0BJ PROGR. I-II Y III'!L145</f>
        <v>0</v>
      </c>
      <c r="N146" s="215">
        <f>+'0BJ PROGR. I-II Y III'!M145</f>
        <v>0</v>
      </c>
      <c r="O146" s="214">
        <f t="shared" si="34"/>
        <v>5950000</v>
      </c>
      <c r="P146" s="42"/>
      <c r="Q146" s="232">
        <f>+'0BJ PROGR. I-II Y III'!P145</f>
        <v>420000</v>
      </c>
      <c r="R146" s="215">
        <f>+'0BJ PROGR. I-II Y III'!Q145</f>
        <v>2100000</v>
      </c>
      <c r="S146" s="215">
        <f>+'0BJ PROGR. I-II Y III'!R145</f>
        <v>0</v>
      </c>
      <c r="T146" s="215">
        <f>+'0BJ PROGR. I-II Y III'!S145</f>
        <v>0</v>
      </c>
      <c r="U146" s="233">
        <f>+'0BJ PROGR. I-II Y III'!T145</f>
        <v>500000</v>
      </c>
      <c r="V146" s="249">
        <f>+'0BJ PROGR. I-II Y III'!U145</f>
        <v>200000</v>
      </c>
      <c r="W146" s="245">
        <f>+'0BJ PROGR. I-II Y III'!V145</f>
        <v>0</v>
      </c>
      <c r="X146" s="233">
        <f t="shared" si="35"/>
        <v>200000</v>
      </c>
      <c r="Y146" s="245">
        <f>+'0BJ PROGR. I-II Y III'!X145</f>
        <v>200000</v>
      </c>
      <c r="Z146" s="245">
        <f>+'0BJ PROGR. I-II Y III'!Y145</f>
        <v>0</v>
      </c>
      <c r="AA146" s="245">
        <f>+'0BJ PROGR. I-II Y III'!Z145</f>
        <v>0</v>
      </c>
      <c r="AB146" s="215">
        <f t="shared" si="36"/>
        <v>200000</v>
      </c>
      <c r="AC146" s="232">
        <f>+'0BJ PROGR. I-II Y III'!AB145</f>
        <v>0</v>
      </c>
      <c r="AD146" s="215">
        <f>+'0BJ PROGR. I-II Y III'!AC145</f>
        <v>0</v>
      </c>
      <c r="AE146" s="215">
        <f>+'0BJ PROGR. I-II Y III'!AD145</f>
        <v>0</v>
      </c>
      <c r="AF146" s="215">
        <f>+'0BJ PROGR. I-II Y III'!AE145</f>
        <v>0</v>
      </c>
      <c r="AG146" s="215">
        <f>+'0BJ PROGR. I-II Y III'!AF145</f>
        <v>0</v>
      </c>
      <c r="AH146" s="215">
        <f>+'0BJ PROGR. I-II Y III'!AG145</f>
        <v>0</v>
      </c>
      <c r="AI146" s="215">
        <f>+'0BJ PROGR. I-II Y III'!AH145</f>
        <v>0</v>
      </c>
      <c r="AJ146" s="214">
        <f t="shared" si="37"/>
        <v>3420000</v>
      </c>
      <c r="AK146" s="215"/>
      <c r="AL146" s="214">
        <v>0</v>
      </c>
      <c r="AM146" s="215"/>
      <c r="AN146" s="214">
        <f t="shared" si="38"/>
        <v>9370000</v>
      </c>
      <c r="AX146" s="20"/>
      <c r="AY146" s="20"/>
    </row>
    <row r="147" spans="1:51" s="21" customFormat="1" x14ac:dyDescent="0.25">
      <c r="A147" s="3"/>
      <c r="B147" s="3"/>
      <c r="C147" s="3"/>
      <c r="D147" s="3"/>
      <c r="E147" s="3"/>
      <c r="F147" s="3"/>
      <c r="G147" s="10" t="s">
        <v>968</v>
      </c>
      <c r="H147"/>
      <c r="I147" s="22" t="s">
        <v>642</v>
      </c>
      <c r="J147" s="23" t="s">
        <v>643</v>
      </c>
      <c r="K147" s="215">
        <f>+'0BJ PROGR. I-II Y III'!J146</f>
        <v>2000000</v>
      </c>
      <c r="L147" s="215">
        <f>+'0BJ PROGR. I-II Y III'!K146</f>
        <v>50000</v>
      </c>
      <c r="M147" s="215">
        <f>+'0BJ PROGR. I-II Y III'!L146</f>
        <v>0</v>
      </c>
      <c r="N147" s="215">
        <f>+'0BJ PROGR. I-II Y III'!M146</f>
        <v>0</v>
      </c>
      <c r="O147" s="214">
        <f t="shared" si="34"/>
        <v>2050000</v>
      </c>
      <c r="P147" s="42"/>
      <c r="Q147" s="232">
        <f>+'0BJ PROGR. I-II Y III'!P146</f>
        <v>315000</v>
      </c>
      <c r="R147" s="215">
        <f>+'0BJ PROGR. I-II Y III'!Q146</f>
        <v>800000</v>
      </c>
      <c r="S147" s="215">
        <f>+'0BJ PROGR. I-II Y III'!R146</f>
        <v>0</v>
      </c>
      <c r="T147" s="215">
        <f>+'0BJ PROGR. I-II Y III'!S146</f>
        <v>156000</v>
      </c>
      <c r="U147" s="233">
        <f>+'0BJ PROGR. I-II Y III'!T146</f>
        <v>0</v>
      </c>
      <c r="V147" s="249">
        <f>+'0BJ PROGR. I-II Y III'!U146</f>
        <v>300000</v>
      </c>
      <c r="W147" s="245">
        <f>+'0BJ PROGR. I-II Y III'!V146</f>
        <v>0</v>
      </c>
      <c r="X147" s="233">
        <f t="shared" si="35"/>
        <v>300000</v>
      </c>
      <c r="Y147" s="245">
        <f>+'0BJ PROGR. I-II Y III'!X146</f>
        <v>0</v>
      </c>
      <c r="Z147" s="245">
        <f>+'0BJ PROGR. I-II Y III'!Y146</f>
        <v>2200000</v>
      </c>
      <c r="AA147" s="245">
        <f>+'0BJ PROGR. I-II Y III'!Z146</f>
        <v>5000000</v>
      </c>
      <c r="AB147" s="215">
        <f t="shared" si="36"/>
        <v>7200000</v>
      </c>
      <c r="AC147" s="232">
        <f>+'0BJ PROGR. I-II Y III'!AB146</f>
        <v>0</v>
      </c>
      <c r="AD147" s="215">
        <f>+'0BJ PROGR. I-II Y III'!AC146</f>
        <v>0</v>
      </c>
      <c r="AE147" s="215">
        <f>+'0BJ PROGR. I-II Y III'!AD146</f>
        <v>0</v>
      </c>
      <c r="AF147" s="215">
        <f>+'0BJ PROGR. I-II Y III'!AE146</f>
        <v>0</v>
      </c>
      <c r="AG147" s="215">
        <f>+'0BJ PROGR. I-II Y III'!AF146</f>
        <v>0</v>
      </c>
      <c r="AH147" s="215">
        <f>+'0BJ PROGR. I-II Y III'!AG146</f>
        <v>0</v>
      </c>
      <c r="AI147" s="215">
        <f>+'0BJ PROGR. I-II Y III'!AH146</f>
        <v>0</v>
      </c>
      <c r="AJ147" s="214">
        <f t="shared" si="37"/>
        <v>8771000</v>
      </c>
      <c r="AK147" s="215"/>
      <c r="AL147" s="214">
        <v>0</v>
      </c>
      <c r="AM147" s="215"/>
      <c r="AN147" s="214">
        <f t="shared" si="38"/>
        <v>10821000</v>
      </c>
      <c r="AX147" s="20"/>
      <c r="AY147" s="20"/>
    </row>
    <row r="148" spans="1:51" s="21" customFormat="1" x14ac:dyDescent="0.25">
      <c r="A148" s="3"/>
      <c r="B148" s="3"/>
      <c r="C148" s="3"/>
      <c r="D148" s="3"/>
      <c r="E148" s="3"/>
      <c r="F148" s="3"/>
      <c r="G148" s="10" t="s">
        <v>968</v>
      </c>
      <c r="H148"/>
      <c r="I148" s="22" t="s">
        <v>644</v>
      </c>
      <c r="J148" s="23" t="s">
        <v>645</v>
      </c>
      <c r="K148" s="215">
        <f>+'0BJ PROGR. I-II Y III'!J147</f>
        <v>300000</v>
      </c>
      <c r="L148" s="215">
        <f>+'0BJ PROGR. I-II Y III'!K147</f>
        <v>0</v>
      </c>
      <c r="M148" s="215">
        <f>+'0BJ PROGR. I-II Y III'!L147</f>
        <v>0</v>
      </c>
      <c r="N148" s="215">
        <f>+'0BJ PROGR. I-II Y III'!M147</f>
        <v>0</v>
      </c>
      <c r="O148" s="214">
        <f t="shared" si="34"/>
        <v>300000</v>
      </c>
      <c r="P148" s="42"/>
      <c r="Q148" s="232">
        <f>+'0BJ PROGR. I-II Y III'!P147</f>
        <v>200000</v>
      </c>
      <c r="R148" s="215">
        <f>+'0BJ PROGR. I-II Y III'!Q147</f>
        <v>502000</v>
      </c>
      <c r="S148" s="215">
        <f>+'0BJ PROGR. I-II Y III'!R147</f>
        <v>0</v>
      </c>
      <c r="T148" s="215">
        <f>+'0BJ PROGR. I-II Y III'!S147</f>
        <v>82000</v>
      </c>
      <c r="U148" s="233">
        <f>+'0BJ PROGR. I-II Y III'!T147</f>
        <v>0</v>
      </c>
      <c r="V148" s="249">
        <f>+'0BJ PROGR. I-II Y III'!U147</f>
        <v>0</v>
      </c>
      <c r="W148" s="245">
        <f>+'0BJ PROGR. I-II Y III'!V147</f>
        <v>0</v>
      </c>
      <c r="X148" s="233">
        <f t="shared" si="35"/>
        <v>0</v>
      </c>
      <c r="Y148" s="245">
        <f>+'0BJ PROGR. I-II Y III'!X147</f>
        <v>0</v>
      </c>
      <c r="Z148" s="245">
        <f>+'0BJ PROGR. I-II Y III'!Y147</f>
        <v>0</v>
      </c>
      <c r="AA148" s="245">
        <f>+'0BJ PROGR. I-II Y III'!Z147</f>
        <v>0</v>
      </c>
      <c r="AB148" s="215">
        <f t="shared" si="36"/>
        <v>0</v>
      </c>
      <c r="AC148" s="232">
        <f>+'0BJ PROGR. I-II Y III'!AB147</f>
        <v>0</v>
      </c>
      <c r="AD148" s="215">
        <f>+'0BJ PROGR. I-II Y III'!AC147</f>
        <v>0</v>
      </c>
      <c r="AE148" s="215">
        <f>+'0BJ PROGR. I-II Y III'!AD147</f>
        <v>0</v>
      </c>
      <c r="AF148" s="215">
        <f>+'0BJ PROGR. I-II Y III'!AE147</f>
        <v>0</v>
      </c>
      <c r="AG148" s="215">
        <f>+'0BJ PROGR. I-II Y III'!AF147</f>
        <v>0</v>
      </c>
      <c r="AH148" s="215">
        <f>+'0BJ PROGR. I-II Y III'!AG147</f>
        <v>0</v>
      </c>
      <c r="AI148" s="215">
        <f>+'0BJ PROGR. I-II Y III'!AH147</f>
        <v>0</v>
      </c>
      <c r="AJ148" s="214">
        <f t="shared" si="37"/>
        <v>784000</v>
      </c>
      <c r="AK148" s="215"/>
      <c r="AL148" s="214">
        <v>0</v>
      </c>
      <c r="AM148" s="215"/>
      <c r="AN148" s="214">
        <f t="shared" si="38"/>
        <v>1084000</v>
      </c>
      <c r="AX148" s="20"/>
      <c r="AY148" s="20"/>
    </row>
    <row r="149" spans="1:51" s="21" customFormat="1" x14ac:dyDescent="0.25">
      <c r="A149" s="3"/>
      <c r="B149" s="3"/>
      <c r="C149" s="3"/>
      <c r="D149" s="3"/>
      <c r="E149" s="3"/>
      <c r="F149" s="3"/>
      <c r="G149" s="10" t="s">
        <v>968</v>
      </c>
      <c r="H149"/>
      <c r="I149" s="22" t="s">
        <v>646</v>
      </c>
      <c r="J149" s="23" t="s">
        <v>647</v>
      </c>
      <c r="K149" s="215">
        <f>+'0BJ PROGR. I-II Y III'!J148</f>
        <v>300000</v>
      </c>
      <c r="L149" s="215">
        <f>+'0BJ PROGR. I-II Y III'!K148</f>
        <v>0</v>
      </c>
      <c r="M149" s="215">
        <f>+'0BJ PROGR. I-II Y III'!L148</f>
        <v>0</v>
      </c>
      <c r="N149" s="215">
        <f>+'0BJ PROGR. I-II Y III'!M148</f>
        <v>0</v>
      </c>
      <c r="O149" s="214">
        <f t="shared" si="34"/>
        <v>300000</v>
      </c>
      <c r="P149" s="42"/>
      <c r="Q149" s="232">
        <f>+'0BJ PROGR. I-II Y III'!P148</f>
        <v>0</v>
      </c>
      <c r="R149" s="215">
        <f>+'0BJ PROGR. I-II Y III'!Q148</f>
        <v>0</v>
      </c>
      <c r="S149" s="215">
        <f>+'0BJ PROGR. I-II Y III'!R148</f>
        <v>0</v>
      </c>
      <c r="T149" s="215">
        <f>+'0BJ PROGR. I-II Y III'!S148</f>
        <v>0</v>
      </c>
      <c r="U149" s="233">
        <f>+'0BJ PROGR. I-II Y III'!T148</f>
        <v>0</v>
      </c>
      <c r="V149" s="249">
        <f>+'0BJ PROGR. I-II Y III'!U148</f>
        <v>100000</v>
      </c>
      <c r="W149" s="245">
        <f>+'0BJ PROGR. I-II Y III'!V148</f>
        <v>0</v>
      </c>
      <c r="X149" s="233">
        <f t="shared" si="35"/>
        <v>100000</v>
      </c>
      <c r="Y149" s="245">
        <f>+'0BJ PROGR. I-II Y III'!X148</f>
        <v>0</v>
      </c>
      <c r="Z149" s="245">
        <f>+'0BJ PROGR. I-II Y III'!Y148</f>
        <v>0</v>
      </c>
      <c r="AA149" s="245">
        <f>+'0BJ PROGR. I-II Y III'!Z148</f>
        <v>0</v>
      </c>
      <c r="AB149" s="215">
        <f t="shared" si="36"/>
        <v>0</v>
      </c>
      <c r="AC149" s="232">
        <f>+'0BJ PROGR. I-II Y III'!AB148</f>
        <v>0</v>
      </c>
      <c r="AD149" s="215">
        <f>+'0BJ PROGR. I-II Y III'!AC148</f>
        <v>0</v>
      </c>
      <c r="AE149" s="215">
        <f>+'0BJ PROGR. I-II Y III'!AD148</f>
        <v>0</v>
      </c>
      <c r="AF149" s="215">
        <f>+'0BJ PROGR. I-II Y III'!AE148</f>
        <v>0</v>
      </c>
      <c r="AG149" s="215">
        <f>+'0BJ PROGR. I-II Y III'!AF148</f>
        <v>0</v>
      </c>
      <c r="AH149" s="215">
        <f>+'0BJ PROGR. I-II Y III'!AG148</f>
        <v>0</v>
      </c>
      <c r="AI149" s="215">
        <f>+'0BJ PROGR. I-II Y III'!AH148</f>
        <v>0</v>
      </c>
      <c r="AJ149" s="214">
        <f t="shared" si="37"/>
        <v>100000</v>
      </c>
      <c r="AK149" s="215"/>
      <c r="AL149" s="214">
        <v>0</v>
      </c>
      <c r="AM149" s="215"/>
      <c r="AN149" s="214">
        <f t="shared" si="38"/>
        <v>400000</v>
      </c>
      <c r="AX149" s="20"/>
      <c r="AY149" s="20"/>
    </row>
    <row r="150" spans="1:51" s="21" customFormat="1" x14ac:dyDescent="0.25">
      <c r="A150" s="3"/>
      <c r="B150" s="3"/>
      <c r="C150" s="3"/>
      <c r="D150" s="3"/>
      <c r="E150" s="3"/>
      <c r="F150" s="3"/>
      <c r="G150" s="10" t="s">
        <v>968</v>
      </c>
      <c r="H150"/>
      <c r="I150" s="22" t="s">
        <v>648</v>
      </c>
      <c r="J150" s="23" t="s">
        <v>649</v>
      </c>
      <c r="K150" s="215">
        <f>+'0BJ PROGR. I-II Y III'!J149</f>
        <v>528000</v>
      </c>
      <c r="L150" s="215">
        <f>+'0BJ PROGR. I-II Y III'!K149</f>
        <v>0</v>
      </c>
      <c r="M150" s="215">
        <f>+'0BJ PROGR. I-II Y III'!L149</f>
        <v>0</v>
      </c>
      <c r="N150" s="215">
        <f>+'0BJ PROGR. I-II Y III'!M149</f>
        <v>0</v>
      </c>
      <c r="O150" s="214">
        <f t="shared" si="34"/>
        <v>528000</v>
      </c>
      <c r="P150" s="42"/>
      <c r="Q150" s="232">
        <f>+'0BJ PROGR. I-II Y III'!P149</f>
        <v>0</v>
      </c>
      <c r="R150" s="215">
        <f>+'0BJ PROGR. I-II Y III'!Q149</f>
        <v>0</v>
      </c>
      <c r="S150" s="215">
        <f>+'0BJ PROGR. I-II Y III'!R149</f>
        <v>0</v>
      </c>
      <c r="T150" s="215">
        <f>+'0BJ PROGR. I-II Y III'!S149</f>
        <v>0</v>
      </c>
      <c r="U150" s="233">
        <f>+'0BJ PROGR. I-II Y III'!T149</f>
        <v>0</v>
      </c>
      <c r="V150" s="249">
        <f>+'0BJ PROGR. I-II Y III'!U149</f>
        <v>50000</v>
      </c>
      <c r="W150" s="245">
        <f>+'0BJ PROGR. I-II Y III'!V149</f>
        <v>0</v>
      </c>
      <c r="X150" s="233">
        <f t="shared" si="35"/>
        <v>50000</v>
      </c>
      <c r="Y150" s="245">
        <f>+'0BJ PROGR. I-II Y III'!X149</f>
        <v>0</v>
      </c>
      <c r="Z150" s="245">
        <f>+'0BJ PROGR. I-II Y III'!Y149</f>
        <v>0</v>
      </c>
      <c r="AA150" s="245">
        <f>+'0BJ PROGR. I-II Y III'!Z149</f>
        <v>0</v>
      </c>
      <c r="AB150" s="215">
        <f t="shared" si="36"/>
        <v>0</v>
      </c>
      <c r="AC150" s="232">
        <f>+'0BJ PROGR. I-II Y III'!AB149</f>
        <v>0</v>
      </c>
      <c r="AD150" s="215">
        <f>+'0BJ PROGR. I-II Y III'!AC149</f>
        <v>0</v>
      </c>
      <c r="AE150" s="215">
        <f>+'0BJ PROGR. I-II Y III'!AD149</f>
        <v>0</v>
      </c>
      <c r="AF150" s="215">
        <f>+'0BJ PROGR. I-II Y III'!AE149</f>
        <v>0</v>
      </c>
      <c r="AG150" s="215">
        <f>+'0BJ PROGR. I-II Y III'!AF149</f>
        <v>0</v>
      </c>
      <c r="AH150" s="215">
        <f>+'0BJ PROGR. I-II Y III'!AG149</f>
        <v>0</v>
      </c>
      <c r="AI150" s="215">
        <f>+'0BJ PROGR. I-II Y III'!AH149</f>
        <v>0</v>
      </c>
      <c r="AJ150" s="214">
        <f t="shared" si="37"/>
        <v>50000</v>
      </c>
      <c r="AK150" s="215"/>
      <c r="AL150" s="214">
        <v>0</v>
      </c>
      <c r="AM150" s="215"/>
      <c r="AN150" s="214">
        <f t="shared" si="38"/>
        <v>578000</v>
      </c>
      <c r="AX150" s="20"/>
      <c r="AY150" s="20"/>
    </row>
    <row r="151" spans="1:51" s="21" customFormat="1" x14ac:dyDescent="0.25">
      <c r="A151" s="3"/>
      <c r="B151" s="3"/>
      <c r="C151" s="3"/>
      <c r="D151" s="3"/>
      <c r="E151" s="3"/>
      <c r="F151" s="3"/>
      <c r="G151" s="10"/>
      <c r="H151"/>
      <c r="I151" s="22"/>
      <c r="J151" s="28"/>
      <c r="K151" s="232"/>
      <c r="L151" s="215"/>
      <c r="M151" s="215"/>
      <c r="N151" s="215"/>
      <c r="O151" s="214"/>
      <c r="P151" s="42"/>
      <c r="Q151" s="232"/>
      <c r="R151" s="215"/>
      <c r="S151" s="215"/>
      <c r="T151" s="215"/>
      <c r="U151" s="233"/>
      <c r="V151" s="249"/>
      <c r="W151" s="245"/>
      <c r="X151" s="233"/>
      <c r="Y151" s="245"/>
      <c r="Z151" s="205"/>
      <c r="AA151" s="205"/>
      <c r="AB151" s="215"/>
      <c r="AC151" s="232"/>
      <c r="AD151" s="215"/>
      <c r="AE151" s="215"/>
      <c r="AF151" s="215"/>
      <c r="AG151" s="215"/>
      <c r="AH151" s="215"/>
      <c r="AI151" s="215"/>
      <c r="AJ151" s="214"/>
      <c r="AK151" s="215"/>
      <c r="AL151" s="214"/>
      <c r="AM151" s="215"/>
      <c r="AN151" s="214"/>
      <c r="AX151" s="20"/>
      <c r="AY151" s="20"/>
    </row>
    <row r="152" spans="1:51" s="21" customFormat="1" x14ac:dyDescent="0.25">
      <c r="A152" s="3"/>
      <c r="B152" s="3"/>
      <c r="C152" s="3"/>
      <c r="D152" s="3"/>
      <c r="E152" s="3"/>
      <c r="F152" s="3"/>
      <c r="G152" s="10"/>
      <c r="H152"/>
      <c r="I152" s="24">
        <v>3</v>
      </c>
      <c r="J152" s="25" t="s">
        <v>650</v>
      </c>
      <c r="K152" s="217"/>
      <c r="L152" s="216"/>
      <c r="M152" s="216"/>
      <c r="N152" s="216"/>
      <c r="O152" s="212"/>
      <c r="P152" s="42"/>
      <c r="Q152" s="217"/>
      <c r="R152" s="216"/>
      <c r="S152" s="216"/>
      <c r="T152" s="216"/>
      <c r="U152" s="230"/>
      <c r="V152" s="247"/>
      <c r="W152" s="243"/>
      <c r="X152" s="230"/>
      <c r="Y152" s="245"/>
      <c r="Z152" s="204"/>
      <c r="AA152" s="204"/>
      <c r="AB152" s="216"/>
      <c r="AC152" s="232"/>
      <c r="AD152" s="215"/>
      <c r="AE152" s="216"/>
      <c r="AF152" s="216"/>
      <c r="AG152" s="216"/>
      <c r="AH152" s="216"/>
      <c r="AI152" s="216"/>
      <c r="AJ152" s="214"/>
      <c r="AK152" s="215"/>
      <c r="AL152" s="214"/>
      <c r="AM152" s="215"/>
      <c r="AN152" s="212"/>
      <c r="AX152" s="20"/>
      <c r="AY152" s="20"/>
    </row>
    <row r="153" spans="1:51" s="21" customFormat="1" x14ac:dyDescent="0.25">
      <c r="A153" s="3"/>
      <c r="B153" s="3"/>
      <c r="C153" s="3"/>
      <c r="D153" s="3"/>
      <c r="E153" s="3"/>
      <c r="F153" s="3"/>
      <c r="G153" s="10" t="s">
        <v>968</v>
      </c>
      <c r="H153"/>
      <c r="I153" s="24" t="s">
        <v>651</v>
      </c>
      <c r="J153" s="25" t="s">
        <v>652</v>
      </c>
      <c r="K153" s="217"/>
      <c r="L153" s="216"/>
      <c r="M153" s="216"/>
      <c r="N153" s="216"/>
      <c r="O153" s="212"/>
      <c r="P153" s="42"/>
      <c r="Q153" s="217"/>
      <c r="R153" s="216"/>
      <c r="S153" s="216"/>
      <c r="T153" s="216"/>
      <c r="U153" s="230"/>
      <c r="V153" s="247"/>
      <c r="W153" s="243"/>
      <c r="X153" s="230"/>
      <c r="Y153" s="245"/>
      <c r="Z153" s="204"/>
      <c r="AA153" s="204"/>
      <c r="AB153" s="216"/>
      <c r="AC153" s="232"/>
      <c r="AD153" s="215"/>
      <c r="AE153" s="216"/>
      <c r="AF153" s="216"/>
      <c r="AG153" s="216"/>
      <c r="AH153" s="216"/>
      <c r="AI153" s="216"/>
      <c r="AJ153" s="214"/>
      <c r="AK153" s="215"/>
      <c r="AL153" s="214"/>
      <c r="AM153" s="215"/>
      <c r="AN153" s="212"/>
      <c r="AX153" s="20"/>
      <c r="AY153" s="20"/>
    </row>
    <row r="154" spans="1:51" s="21" customFormat="1" x14ac:dyDescent="0.25">
      <c r="A154" s="3"/>
      <c r="B154" s="3"/>
      <c r="C154" s="3"/>
      <c r="D154" s="3"/>
      <c r="E154" s="3"/>
      <c r="F154" s="3"/>
      <c r="G154" s="10" t="s">
        <v>968</v>
      </c>
      <c r="H154"/>
      <c r="I154" s="22" t="s">
        <v>653</v>
      </c>
      <c r="J154" s="23" t="s">
        <v>654</v>
      </c>
      <c r="K154" s="232">
        <f>+'0BJ PROGR. I-II Y III'!J154</f>
        <v>0</v>
      </c>
      <c r="L154" s="215">
        <v>0</v>
      </c>
      <c r="M154" s="215">
        <v>0</v>
      </c>
      <c r="N154" s="215">
        <v>0</v>
      </c>
      <c r="O154" s="214">
        <f>SUM(K154:N154)</f>
        <v>0</v>
      </c>
      <c r="P154" s="42"/>
      <c r="Q154" s="232">
        <f>+'0BJ PROGR. I-II Y III'!P153</f>
        <v>0</v>
      </c>
      <c r="R154" s="215">
        <f>+'0BJ PROGR. I-II Y III'!Q153</f>
        <v>0</v>
      </c>
      <c r="S154" s="215">
        <f>+'0BJ PROGR. I-II Y III'!R153</f>
        <v>0</v>
      </c>
      <c r="T154" s="215">
        <f>+'0BJ PROGR. I-II Y III'!S153</f>
        <v>0</v>
      </c>
      <c r="U154" s="233">
        <f>+'0BJ PROGR. I-II Y III'!T153</f>
        <v>0</v>
      </c>
      <c r="V154" s="249">
        <f>+'0BJ PROGR. I-II Y III'!U153</f>
        <v>0</v>
      </c>
      <c r="W154" s="245">
        <f>+'0BJ PROGR. I-II Y III'!V153</f>
        <v>0</v>
      </c>
      <c r="X154" s="233">
        <f>SUM(V154:W154)</f>
        <v>0</v>
      </c>
      <c r="Y154" s="245">
        <f>+'0BJ PROGR. I-II Y III'!X153</f>
        <v>0</v>
      </c>
      <c r="Z154" s="245">
        <f>+'0BJ PROGR. I-II Y III'!Y153</f>
        <v>0</v>
      </c>
      <c r="AA154" s="245">
        <f>+'0BJ PROGR. I-II Y III'!Z153</f>
        <v>0</v>
      </c>
      <c r="AB154" s="215">
        <f>SUM(Y154:AA154)</f>
        <v>0</v>
      </c>
      <c r="AC154" s="232">
        <f>+'0BJ PROGR. I-II Y III'!AB153</f>
        <v>0</v>
      </c>
      <c r="AD154" s="215">
        <f>+'0BJ PROGR. I-II Y III'!AC153</f>
        <v>0</v>
      </c>
      <c r="AE154" s="215">
        <f>+'0BJ PROGR. I-II Y III'!AD153</f>
        <v>0</v>
      </c>
      <c r="AF154" s="215">
        <f>+'0BJ PROGR. I-II Y III'!AE153</f>
        <v>0</v>
      </c>
      <c r="AG154" s="215">
        <f>+'0BJ PROGR. I-II Y III'!AF153</f>
        <v>0</v>
      </c>
      <c r="AH154" s="215">
        <f>+'0BJ PROGR. I-II Y III'!AG153</f>
        <v>0</v>
      </c>
      <c r="AI154" s="215">
        <f>+'0BJ PROGR. I-II Y III'!AH153</f>
        <v>0</v>
      </c>
      <c r="AJ154" s="214">
        <f>+Q154+R154+S154+T154+U154++X154+AB154+AC154+AD154+AE154+AF154+AG154+AH154+AI154</f>
        <v>0</v>
      </c>
      <c r="AK154" s="215"/>
      <c r="AL154" s="214">
        <v>0</v>
      </c>
      <c r="AM154" s="215"/>
      <c r="AN154" s="214">
        <f>+O154+AJ154+AL154</f>
        <v>0</v>
      </c>
      <c r="AX154" s="20"/>
      <c r="AY154" s="20"/>
    </row>
    <row r="155" spans="1:51" s="21" customFormat="1" x14ac:dyDescent="0.25">
      <c r="A155" s="3"/>
      <c r="B155" s="3"/>
      <c r="C155" s="3"/>
      <c r="D155" s="3"/>
      <c r="E155" s="3"/>
      <c r="F155" s="3"/>
      <c r="G155" s="10" t="s">
        <v>968</v>
      </c>
      <c r="H155"/>
      <c r="I155" s="22" t="s">
        <v>655</v>
      </c>
      <c r="J155" s="23" t="s">
        <v>656</v>
      </c>
      <c r="K155" s="232">
        <f>+'0BJ PROGR. I-II Y III'!J155</f>
        <v>98100</v>
      </c>
      <c r="L155" s="215">
        <v>0</v>
      </c>
      <c r="M155" s="215">
        <v>0</v>
      </c>
      <c r="N155" s="215">
        <v>0</v>
      </c>
      <c r="O155" s="214">
        <f>SUM(K155:N155)</f>
        <v>98100</v>
      </c>
      <c r="P155" s="42"/>
      <c r="Q155" s="232">
        <f>+'0BJ PROGR. I-II Y III'!P154</f>
        <v>0</v>
      </c>
      <c r="R155" s="215">
        <f>+'0BJ PROGR. I-II Y III'!Q154</f>
        <v>0</v>
      </c>
      <c r="S155" s="215">
        <f>+'0BJ PROGR. I-II Y III'!R154</f>
        <v>0</v>
      </c>
      <c r="T155" s="215">
        <f>+'0BJ PROGR. I-II Y III'!S154</f>
        <v>0</v>
      </c>
      <c r="U155" s="233">
        <f>+'0BJ PROGR. I-II Y III'!T154</f>
        <v>0</v>
      </c>
      <c r="V155" s="249">
        <f>+'0BJ PROGR. I-II Y III'!U154</f>
        <v>0</v>
      </c>
      <c r="W155" s="245">
        <f>+'0BJ PROGR. I-II Y III'!V154</f>
        <v>0</v>
      </c>
      <c r="X155" s="233">
        <f>SUM(V155:W155)</f>
        <v>0</v>
      </c>
      <c r="Y155" s="245">
        <f>+'0BJ PROGR. I-II Y III'!X154</f>
        <v>0</v>
      </c>
      <c r="Z155" s="245">
        <f>+'0BJ PROGR. I-II Y III'!Y154</f>
        <v>0</v>
      </c>
      <c r="AA155" s="245">
        <f>+'0BJ PROGR. I-II Y III'!Z154</f>
        <v>0</v>
      </c>
      <c r="AB155" s="215">
        <f>SUM(Y155:AA155)</f>
        <v>0</v>
      </c>
      <c r="AC155" s="232">
        <f>+'0BJ PROGR. I-II Y III'!AB154</f>
        <v>0</v>
      </c>
      <c r="AD155" s="215">
        <f>+'0BJ PROGR. I-II Y III'!AC154</f>
        <v>0</v>
      </c>
      <c r="AE155" s="215">
        <f>+'0BJ PROGR. I-II Y III'!AD154</f>
        <v>0</v>
      </c>
      <c r="AF155" s="215">
        <f>+'0BJ PROGR. I-II Y III'!AE154</f>
        <v>0</v>
      </c>
      <c r="AG155" s="215">
        <f>+'0BJ PROGR. I-II Y III'!AF154</f>
        <v>0</v>
      </c>
      <c r="AH155" s="215">
        <f>+'0BJ PROGR. I-II Y III'!AG154</f>
        <v>0</v>
      </c>
      <c r="AI155" s="215">
        <f>+'0BJ PROGR. I-II Y III'!AH154</f>
        <v>0</v>
      </c>
      <c r="AJ155" s="214">
        <f>+Q155+R155+S155+T155+U155++X155+AB155+AC155+AD155+AE155+AF155+AG155+AH155+AI155</f>
        <v>0</v>
      </c>
      <c r="AK155" s="215"/>
      <c r="AL155" s="214">
        <v>0</v>
      </c>
      <c r="AM155" s="215"/>
      <c r="AN155" s="214">
        <f>+O155+AJ155+AL155</f>
        <v>98100</v>
      </c>
      <c r="AX155" s="20"/>
      <c r="AY155" s="20"/>
    </row>
    <row r="156" spans="1:51" s="21" customFormat="1" x14ac:dyDescent="0.25">
      <c r="A156" s="3"/>
      <c r="B156" s="3"/>
      <c r="C156" s="3"/>
      <c r="D156" s="3"/>
      <c r="E156" s="3"/>
      <c r="F156" s="3"/>
      <c r="G156" s="10" t="s">
        <v>968</v>
      </c>
      <c r="H156"/>
      <c r="I156" s="22" t="s">
        <v>657</v>
      </c>
      <c r="J156" s="23" t="s">
        <v>658</v>
      </c>
      <c r="K156" s="232">
        <f>+'0BJ PROGR. I-II Y III'!J156</f>
        <v>0</v>
      </c>
      <c r="L156" s="215">
        <v>0</v>
      </c>
      <c r="M156" s="215">
        <v>0</v>
      </c>
      <c r="N156" s="215">
        <v>0</v>
      </c>
      <c r="O156" s="214">
        <f>SUM(K156:N156)</f>
        <v>0</v>
      </c>
      <c r="P156" s="42"/>
      <c r="Q156" s="232">
        <f>+'0BJ PROGR. I-II Y III'!P155</f>
        <v>0</v>
      </c>
      <c r="R156" s="215">
        <f>+'0BJ PROGR. I-II Y III'!Q155</f>
        <v>550000</v>
      </c>
      <c r="S156" s="215">
        <f>+'0BJ PROGR. I-II Y III'!R155</f>
        <v>0</v>
      </c>
      <c r="T156" s="215">
        <f>+'0BJ PROGR. I-II Y III'!S155</f>
        <v>0</v>
      </c>
      <c r="U156" s="233">
        <f>+'0BJ PROGR. I-II Y III'!T155</f>
        <v>0</v>
      </c>
      <c r="V156" s="249">
        <f>+'0BJ PROGR. I-II Y III'!U155</f>
        <v>0</v>
      </c>
      <c r="W156" s="245">
        <f>+'0BJ PROGR. I-II Y III'!V155</f>
        <v>0</v>
      </c>
      <c r="X156" s="233">
        <f>SUM(V156:W156)</f>
        <v>0</v>
      </c>
      <c r="Y156" s="245">
        <f>+'0BJ PROGR. I-II Y III'!X155</f>
        <v>0</v>
      </c>
      <c r="Z156" s="245">
        <f>+'0BJ PROGR. I-II Y III'!Y155</f>
        <v>0</v>
      </c>
      <c r="AA156" s="245">
        <f>+'0BJ PROGR. I-II Y III'!Z155</f>
        <v>0</v>
      </c>
      <c r="AB156" s="215">
        <f>SUM(Y156:AA156)</f>
        <v>0</v>
      </c>
      <c r="AC156" s="232">
        <f>+'0BJ PROGR. I-II Y III'!AB155</f>
        <v>0</v>
      </c>
      <c r="AD156" s="215">
        <f>+'0BJ PROGR. I-II Y III'!AC155</f>
        <v>0</v>
      </c>
      <c r="AE156" s="215">
        <f>+'0BJ PROGR. I-II Y III'!AD155</f>
        <v>0</v>
      </c>
      <c r="AF156" s="215">
        <f>+'0BJ PROGR. I-II Y III'!AE155</f>
        <v>0</v>
      </c>
      <c r="AG156" s="215">
        <f>+'0BJ PROGR. I-II Y III'!AF155</f>
        <v>0</v>
      </c>
      <c r="AH156" s="215">
        <f>+'0BJ PROGR. I-II Y III'!AG155</f>
        <v>0</v>
      </c>
      <c r="AI156" s="215">
        <f>+'0BJ PROGR. I-II Y III'!AH155</f>
        <v>0</v>
      </c>
      <c r="AJ156" s="214">
        <f>+Q156+R156+S156+T156+U156++X156+AB156+AC156+AD156+AE156+AF156+AG156+AH156+AI156</f>
        <v>550000</v>
      </c>
      <c r="AK156" s="215"/>
      <c r="AL156" s="214">
        <v>0</v>
      </c>
      <c r="AM156" s="215"/>
      <c r="AN156" s="214">
        <f>+O156+AJ156+AL156</f>
        <v>550000</v>
      </c>
      <c r="AX156" s="20"/>
      <c r="AY156" s="20"/>
    </row>
    <row r="157" spans="1:51" s="21" customFormat="1" x14ac:dyDescent="0.25">
      <c r="A157" s="3"/>
      <c r="B157" s="3"/>
      <c r="C157" s="3"/>
      <c r="D157" s="3"/>
      <c r="E157" s="3"/>
      <c r="F157" s="3"/>
      <c r="G157" s="10" t="s">
        <v>968</v>
      </c>
      <c r="H157"/>
      <c r="I157" s="22" t="s">
        <v>659</v>
      </c>
      <c r="J157" s="23" t="s">
        <v>660</v>
      </c>
      <c r="K157" s="232">
        <f>+'0BJ PROGR. I-II Y III'!J157</f>
        <v>0</v>
      </c>
      <c r="L157" s="215">
        <v>0</v>
      </c>
      <c r="M157" s="215">
        <v>0</v>
      </c>
      <c r="N157" s="215">
        <v>0</v>
      </c>
      <c r="O157" s="214">
        <f>SUM(K157:N157)</f>
        <v>0</v>
      </c>
      <c r="P157" s="42"/>
      <c r="Q157" s="232">
        <f>+'0BJ PROGR. I-II Y III'!P156</f>
        <v>0</v>
      </c>
      <c r="R157" s="215">
        <f>+'0BJ PROGR. I-II Y III'!Q156</f>
        <v>0</v>
      </c>
      <c r="S157" s="215">
        <f>+'0BJ PROGR. I-II Y III'!R156</f>
        <v>0</v>
      </c>
      <c r="T157" s="215">
        <f>+'0BJ PROGR. I-II Y III'!S156</f>
        <v>0</v>
      </c>
      <c r="U157" s="233">
        <f>+'0BJ PROGR. I-II Y III'!T156</f>
        <v>0</v>
      </c>
      <c r="V157" s="249">
        <f>+'0BJ PROGR. I-II Y III'!U156</f>
        <v>0</v>
      </c>
      <c r="W157" s="245">
        <f>+'0BJ PROGR. I-II Y III'!V156</f>
        <v>0</v>
      </c>
      <c r="X157" s="233">
        <f>SUM(V157:W157)</f>
        <v>0</v>
      </c>
      <c r="Y157" s="245">
        <f>+'0BJ PROGR. I-II Y III'!X156</f>
        <v>0</v>
      </c>
      <c r="Z157" s="245">
        <f>+'0BJ PROGR. I-II Y III'!Y156</f>
        <v>0</v>
      </c>
      <c r="AA157" s="245">
        <f>+'0BJ PROGR. I-II Y III'!Z156</f>
        <v>0</v>
      </c>
      <c r="AB157" s="215">
        <f>SUM(Y157:AA157)</f>
        <v>0</v>
      </c>
      <c r="AC157" s="232">
        <f>+'0BJ PROGR. I-II Y III'!AB156</f>
        <v>0</v>
      </c>
      <c r="AD157" s="215">
        <f>+'0BJ PROGR. I-II Y III'!AC156</f>
        <v>0</v>
      </c>
      <c r="AE157" s="215">
        <f>+'0BJ PROGR. I-II Y III'!AD156</f>
        <v>0</v>
      </c>
      <c r="AF157" s="215">
        <f>+'0BJ PROGR. I-II Y III'!AE156</f>
        <v>0</v>
      </c>
      <c r="AG157" s="215">
        <f>+'0BJ PROGR. I-II Y III'!AF156</f>
        <v>0</v>
      </c>
      <c r="AH157" s="215">
        <f>+'0BJ PROGR. I-II Y III'!AG156</f>
        <v>0</v>
      </c>
      <c r="AI157" s="215">
        <f>+'0BJ PROGR. I-II Y III'!AH156</f>
        <v>0</v>
      </c>
      <c r="AJ157" s="214">
        <f>+Q157+R157+S157+T157+U157++X157+AB157+AC157+AD157+AE157+AF157+AG157+AH157+AI157</f>
        <v>0</v>
      </c>
      <c r="AK157" s="215"/>
      <c r="AL157" s="214">
        <v>0</v>
      </c>
      <c r="AM157" s="215"/>
      <c r="AN157" s="214">
        <f>+O157+AJ157+AL157</f>
        <v>0</v>
      </c>
      <c r="AX157" s="20"/>
      <c r="AY157" s="20"/>
    </row>
    <row r="158" spans="1:51" s="21" customFormat="1" x14ac:dyDescent="0.25">
      <c r="A158" s="3"/>
      <c r="B158" s="3"/>
      <c r="C158" s="3"/>
      <c r="D158" s="3"/>
      <c r="E158" s="3"/>
      <c r="F158" s="3"/>
      <c r="G158" s="10"/>
      <c r="H158"/>
      <c r="I158" s="22"/>
      <c r="J158" s="23"/>
      <c r="K158" s="232"/>
      <c r="L158" s="215"/>
      <c r="M158" s="215"/>
      <c r="N158" s="215"/>
      <c r="O158" s="214"/>
      <c r="P158" s="42"/>
      <c r="Q158" s="232"/>
      <c r="R158" s="215"/>
      <c r="S158" s="215"/>
      <c r="T158" s="215"/>
      <c r="U158" s="233"/>
      <c r="V158" s="249"/>
      <c r="W158" s="245"/>
      <c r="X158" s="233"/>
      <c r="Y158" s="205"/>
      <c r="Z158" s="205"/>
      <c r="AA158" s="205"/>
      <c r="AB158" s="215"/>
      <c r="AC158" s="232"/>
      <c r="AD158" s="215"/>
      <c r="AE158" s="215"/>
      <c r="AF158" s="215"/>
      <c r="AG158" s="215"/>
      <c r="AH158" s="215"/>
      <c r="AI158" s="215"/>
      <c r="AJ158" s="214"/>
      <c r="AK158" s="215"/>
      <c r="AL158" s="214"/>
      <c r="AM158" s="215"/>
      <c r="AN158" s="214"/>
      <c r="AX158" s="20"/>
      <c r="AY158" s="20"/>
    </row>
    <row r="159" spans="1:51" s="21" customFormat="1" x14ac:dyDescent="0.25">
      <c r="A159" s="3"/>
      <c r="B159" s="3"/>
      <c r="C159" s="3"/>
      <c r="D159" s="3"/>
      <c r="E159" s="3"/>
      <c r="F159" s="3"/>
      <c r="G159" s="5" t="s">
        <v>327</v>
      </c>
      <c r="H159"/>
      <c r="I159" s="24">
        <v>9</v>
      </c>
      <c r="J159" s="25" t="s">
        <v>179</v>
      </c>
      <c r="K159" s="232"/>
      <c r="L159" s="216"/>
      <c r="M159" s="216"/>
      <c r="N159" s="216"/>
      <c r="O159" s="212"/>
      <c r="P159" s="42"/>
      <c r="Q159" s="232"/>
      <c r="R159" s="215"/>
      <c r="S159" s="215"/>
      <c r="T159" s="215"/>
      <c r="U159" s="233"/>
      <c r="V159" s="249"/>
      <c r="W159" s="245"/>
      <c r="X159" s="230"/>
      <c r="Y159" s="204"/>
      <c r="Z159" s="204"/>
      <c r="AA159" s="204"/>
      <c r="AB159" s="216"/>
      <c r="AC159" s="232"/>
      <c r="AD159" s="215"/>
      <c r="AE159" s="216"/>
      <c r="AF159" s="216"/>
      <c r="AG159" s="216"/>
      <c r="AH159" s="216"/>
      <c r="AI159" s="216"/>
      <c r="AJ159" s="214"/>
      <c r="AK159" s="215"/>
      <c r="AL159" s="214"/>
      <c r="AM159" s="215"/>
      <c r="AN159" s="212"/>
      <c r="AX159" s="20"/>
      <c r="AY159" s="20"/>
    </row>
    <row r="160" spans="1:51" s="21" customFormat="1" x14ac:dyDescent="0.25">
      <c r="A160" s="3"/>
      <c r="B160" s="3"/>
      <c r="C160" s="3"/>
      <c r="D160" s="3"/>
      <c r="E160" s="3"/>
      <c r="F160" s="3"/>
      <c r="G160" s="10" t="s">
        <v>968</v>
      </c>
      <c r="H160"/>
      <c r="I160" s="24" t="s">
        <v>661</v>
      </c>
      <c r="J160" s="25" t="s">
        <v>662</v>
      </c>
      <c r="K160" s="232"/>
      <c r="L160" s="216"/>
      <c r="M160" s="216"/>
      <c r="N160" s="216"/>
      <c r="O160" s="212"/>
      <c r="P160" s="42"/>
      <c r="Q160" s="232"/>
      <c r="R160" s="215"/>
      <c r="S160" s="215"/>
      <c r="T160" s="215"/>
      <c r="U160" s="233"/>
      <c r="V160" s="249"/>
      <c r="W160" s="245"/>
      <c r="X160" s="230"/>
      <c r="Y160" s="204"/>
      <c r="Z160" s="204"/>
      <c r="AA160" s="204"/>
      <c r="AB160" s="216"/>
      <c r="AC160" s="232"/>
      <c r="AD160" s="215"/>
      <c r="AE160" s="216"/>
      <c r="AF160" s="216"/>
      <c r="AG160" s="216"/>
      <c r="AH160" s="216"/>
      <c r="AI160" s="216"/>
      <c r="AJ160" s="214"/>
      <c r="AK160" s="215"/>
      <c r="AL160" s="214"/>
      <c r="AM160" s="215"/>
      <c r="AN160" s="212"/>
      <c r="AX160" s="20"/>
      <c r="AY160" s="20"/>
    </row>
    <row r="161" spans="1:51" s="21" customFormat="1" x14ac:dyDescent="0.25">
      <c r="A161" s="3"/>
      <c r="B161" s="3"/>
      <c r="C161" s="3"/>
      <c r="D161" s="3"/>
      <c r="E161" s="3"/>
      <c r="F161" s="3"/>
      <c r="G161" s="10" t="s">
        <v>968</v>
      </c>
      <c r="H161"/>
      <c r="I161" s="22" t="s">
        <v>663</v>
      </c>
      <c r="J161" s="23" t="s">
        <v>664</v>
      </c>
      <c r="K161" s="232">
        <f>+'0BJ PROGR. I-II Y III'!J161</f>
        <v>0</v>
      </c>
      <c r="L161" s="215">
        <v>0</v>
      </c>
      <c r="M161" s="215">
        <v>0</v>
      </c>
      <c r="N161" s="215">
        <v>0</v>
      </c>
      <c r="O161" s="214">
        <f>SUM(K161:N161)</f>
        <v>0</v>
      </c>
      <c r="P161" s="42"/>
      <c r="Q161" s="232">
        <f>+'0BJ PROGR. I-II Y III'!P160</f>
        <v>0</v>
      </c>
      <c r="R161" s="215">
        <f>+'0BJ PROGR. I-II Y III'!Q160</f>
        <v>0</v>
      </c>
      <c r="S161" s="215">
        <f>+'0BJ PROGR. I-II Y III'!R160</f>
        <v>0</v>
      </c>
      <c r="T161" s="215">
        <f>+'0BJ PROGR. I-II Y III'!S160</f>
        <v>0</v>
      </c>
      <c r="U161" s="233">
        <f>+'0BJ PROGR. I-II Y III'!T160</f>
        <v>0</v>
      </c>
      <c r="V161" s="249">
        <f>+'0BJ PROGR. I-II Y III'!U160</f>
        <v>0</v>
      </c>
      <c r="W161" s="245">
        <f>+'0BJ PROGR. I-II Y III'!V160</f>
        <v>0</v>
      </c>
      <c r="X161" s="233">
        <f>SUM(V161:W161)</f>
        <v>0</v>
      </c>
      <c r="Y161" s="205">
        <f>+'0BJ PROGR. I-II Y III'!X160</f>
        <v>0</v>
      </c>
      <c r="Z161" s="205">
        <f>+'0BJ PROGR. I-II Y III'!Y160</f>
        <v>0</v>
      </c>
      <c r="AA161" s="205">
        <f>+'0BJ PROGR. I-II Y III'!Z160</f>
        <v>0</v>
      </c>
      <c r="AB161" s="215">
        <f>SUM(Y161:AA161)</f>
        <v>0</v>
      </c>
      <c r="AC161" s="232">
        <f>+'0BJ PROGR. I-II Y III'!AB160</f>
        <v>0</v>
      </c>
      <c r="AD161" s="215">
        <f>+'0BJ PROGR. I-II Y III'!AC160</f>
        <v>0</v>
      </c>
      <c r="AE161" s="215">
        <f>+'0BJ PROGR. I-II Y III'!AD160</f>
        <v>0</v>
      </c>
      <c r="AF161" s="215">
        <f>+'0BJ PROGR. I-II Y III'!AE160</f>
        <v>0</v>
      </c>
      <c r="AG161" s="215">
        <f>+'0BJ PROGR. I-II Y III'!AF160</f>
        <v>0</v>
      </c>
      <c r="AH161" s="215">
        <f>+'0BJ PROGR. I-II Y III'!AG160</f>
        <v>0</v>
      </c>
      <c r="AI161" s="215">
        <f>+'0BJ PROGR. I-II Y III'!AH160</f>
        <v>0</v>
      </c>
      <c r="AJ161" s="214">
        <f>+Q161+R161+S161+T161+U161++X161+AB161+AC161+AD161+AE161+AF161+AG161+AH161+AI161</f>
        <v>0</v>
      </c>
      <c r="AK161" s="215"/>
      <c r="AL161" s="214">
        <v>0</v>
      </c>
      <c r="AM161" s="215"/>
      <c r="AN161" s="214">
        <f>+O161+AJ161+AL161</f>
        <v>0</v>
      </c>
      <c r="AX161" s="20"/>
      <c r="AY161" s="20"/>
    </row>
    <row r="162" spans="1:51" s="21" customFormat="1" x14ac:dyDescent="0.25">
      <c r="A162" s="3"/>
      <c r="B162" s="3"/>
      <c r="C162" s="3"/>
      <c r="D162" s="3"/>
      <c r="E162" s="3"/>
      <c r="F162" s="3"/>
      <c r="G162" s="3"/>
      <c r="H162"/>
      <c r="I162" s="22"/>
      <c r="J162" s="23"/>
      <c r="K162" s="232"/>
      <c r="L162" s="215"/>
      <c r="M162" s="215"/>
      <c r="N162" s="215"/>
      <c r="O162" s="214"/>
      <c r="P162" s="42"/>
      <c r="Q162" s="232"/>
      <c r="R162" s="215"/>
      <c r="S162" s="215"/>
      <c r="T162" s="215"/>
      <c r="U162" s="233"/>
      <c r="V162" s="249"/>
      <c r="W162" s="245"/>
      <c r="X162" s="233"/>
      <c r="Y162" s="205"/>
      <c r="Z162" s="205"/>
      <c r="AA162" s="205"/>
      <c r="AB162" s="215"/>
      <c r="AC162" s="232"/>
      <c r="AD162" s="215"/>
      <c r="AE162" s="215"/>
      <c r="AF162" s="215"/>
      <c r="AG162" s="215"/>
      <c r="AH162" s="215"/>
      <c r="AI162" s="215"/>
      <c r="AJ162" s="214"/>
      <c r="AK162" s="215"/>
      <c r="AL162" s="214"/>
      <c r="AM162" s="215"/>
      <c r="AN162" s="214"/>
      <c r="AX162" s="20"/>
      <c r="AY162" s="20"/>
    </row>
    <row r="163" spans="1:51" s="21" customFormat="1" x14ac:dyDescent="0.25">
      <c r="A163" s="3"/>
      <c r="B163" s="5" t="s">
        <v>972</v>
      </c>
      <c r="C163" s="6" t="s">
        <v>973</v>
      </c>
      <c r="D163" s="3"/>
      <c r="E163" s="3"/>
      <c r="F163" s="3"/>
      <c r="G163" s="10" t="s">
        <v>327</v>
      </c>
      <c r="H163"/>
      <c r="K163" s="217">
        <f>+K165+K183</f>
        <v>2100000</v>
      </c>
      <c r="L163" s="216">
        <f t="shared" ref="L163:AN163" si="39">+L165+L183</f>
        <v>0</v>
      </c>
      <c r="M163" s="216">
        <f t="shared" si="39"/>
        <v>0</v>
      </c>
      <c r="N163" s="216">
        <f t="shared" si="39"/>
        <v>0</v>
      </c>
      <c r="O163" s="212">
        <f>+O165+O183</f>
        <v>2100000</v>
      </c>
      <c r="P163" s="42"/>
      <c r="Q163" s="217">
        <f t="shared" ref="Q163:W163" si="40">+Q165+Q183</f>
        <v>0</v>
      </c>
      <c r="R163" s="216">
        <f t="shared" si="40"/>
        <v>16324231</v>
      </c>
      <c r="S163" s="216">
        <f t="shared" si="40"/>
        <v>0</v>
      </c>
      <c r="T163" s="216">
        <f>+T165+T183</f>
        <v>0</v>
      </c>
      <c r="U163" s="230">
        <f t="shared" si="40"/>
        <v>0</v>
      </c>
      <c r="V163" s="247">
        <f t="shared" si="40"/>
        <v>0</v>
      </c>
      <c r="W163" s="243">
        <f t="shared" si="40"/>
        <v>0</v>
      </c>
      <c r="X163" s="230">
        <f t="shared" si="39"/>
        <v>0</v>
      </c>
      <c r="Y163" s="204">
        <f t="shared" si="39"/>
        <v>0</v>
      </c>
      <c r="Z163" s="204">
        <f t="shared" si="39"/>
        <v>0</v>
      </c>
      <c r="AA163" s="204">
        <f t="shared" si="39"/>
        <v>0</v>
      </c>
      <c r="AB163" s="216">
        <f t="shared" si="39"/>
        <v>0</v>
      </c>
      <c r="AC163" s="217">
        <f t="shared" si="39"/>
        <v>0</v>
      </c>
      <c r="AD163" s="216">
        <f t="shared" si="39"/>
        <v>0</v>
      </c>
      <c r="AE163" s="216">
        <f t="shared" si="39"/>
        <v>0</v>
      </c>
      <c r="AF163" s="216">
        <f t="shared" si="39"/>
        <v>0</v>
      </c>
      <c r="AG163" s="216">
        <f t="shared" si="39"/>
        <v>0</v>
      </c>
      <c r="AH163" s="216">
        <f t="shared" si="39"/>
        <v>0</v>
      </c>
      <c r="AI163" s="216">
        <f t="shared" si="39"/>
        <v>0</v>
      </c>
      <c r="AJ163" s="212">
        <f t="shared" si="39"/>
        <v>16324231</v>
      </c>
      <c r="AK163" s="215"/>
      <c r="AL163" s="212">
        <f>+AL165+AL183</f>
        <v>0</v>
      </c>
      <c r="AM163" s="215"/>
      <c r="AN163" s="212">
        <f t="shared" si="39"/>
        <v>18424231</v>
      </c>
      <c r="AX163" s="20"/>
      <c r="AY163" s="20"/>
    </row>
    <row r="164" spans="1:51" s="21" customFormat="1" x14ac:dyDescent="0.25">
      <c r="A164" s="3"/>
      <c r="B164" s="5"/>
      <c r="C164" s="6"/>
      <c r="D164" s="3"/>
      <c r="E164" s="3"/>
      <c r="F164" s="3"/>
      <c r="G164" s="10"/>
      <c r="H164"/>
      <c r="I164" s="24">
        <v>3</v>
      </c>
      <c r="J164" s="25" t="s">
        <v>176</v>
      </c>
      <c r="K164" s="232"/>
      <c r="L164" s="215"/>
      <c r="M164" s="215"/>
      <c r="N164" s="215"/>
      <c r="O164" s="214"/>
      <c r="P164" s="42"/>
      <c r="Q164" s="232"/>
      <c r="R164" s="215"/>
      <c r="S164" s="215"/>
      <c r="T164" s="215"/>
      <c r="U164" s="233"/>
      <c r="V164" s="249"/>
      <c r="W164" s="245"/>
      <c r="X164" s="233"/>
      <c r="Y164" s="205"/>
      <c r="Z164" s="205"/>
      <c r="AA164" s="205"/>
      <c r="AB164" s="215"/>
      <c r="AC164" s="232"/>
      <c r="AD164" s="215"/>
      <c r="AE164" s="215"/>
      <c r="AF164" s="215"/>
      <c r="AG164" s="215"/>
      <c r="AH164" s="215"/>
      <c r="AI164" s="215"/>
      <c r="AJ164" s="214"/>
      <c r="AK164" s="215"/>
      <c r="AL164" s="214"/>
      <c r="AM164" s="215"/>
      <c r="AN164" s="214"/>
      <c r="AX164" s="20"/>
      <c r="AY164" s="20"/>
    </row>
    <row r="165" spans="1:51" s="21" customFormat="1" x14ac:dyDescent="0.25">
      <c r="A165" s="3"/>
      <c r="B165" s="5"/>
      <c r="C165" s="10" t="s">
        <v>974</v>
      </c>
      <c r="D165" s="3" t="s">
        <v>975</v>
      </c>
      <c r="E165" s="3"/>
      <c r="F165" s="3"/>
      <c r="G165" s="10"/>
      <c r="H165"/>
      <c r="I165" s="24"/>
      <c r="J165" s="25"/>
      <c r="K165" s="213">
        <f>SUM(K166:K182)</f>
        <v>2100000</v>
      </c>
      <c r="L165" s="223">
        <f t="shared" ref="L165:AN165" si="41">SUM(L166:L182)</f>
        <v>0</v>
      </c>
      <c r="M165" s="223">
        <f t="shared" si="41"/>
        <v>0</v>
      </c>
      <c r="N165" s="223">
        <f t="shared" si="41"/>
        <v>0</v>
      </c>
      <c r="O165" s="220">
        <f t="shared" si="41"/>
        <v>2100000</v>
      </c>
      <c r="P165" s="42"/>
      <c r="Q165" s="213">
        <f t="shared" ref="Q165:W165" si="42">SUM(Q166:Q182)</f>
        <v>0</v>
      </c>
      <c r="R165" s="223">
        <f t="shared" si="42"/>
        <v>16324231</v>
      </c>
      <c r="S165" s="223">
        <f t="shared" si="42"/>
        <v>0</v>
      </c>
      <c r="T165" s="223">
        <f>SUM(T166:T182)</f>
        <v>0</v>
      </c>
      <c r="U165" s="231">
        <f t="shared" si="42"/>
        <v>0</v>
      </c>
      <c r="V165" s="248">
        <f t="shared" si="42"/>
        <v>0</v>
      </c>
      <c r="W165" s="244">
        <f t="shared" si="42"/>
        <v>0</v>
      </c>
      <c r="X165" s="231">
        <f t="shared" si="41"/>
        <v>0</v>
      </c>
      <c r="Y165" s="206">
        <f t="shared" si="41"/>
        <v>0</v>
      </c>
      <c r="Z165" s="206">
        <f t="shared" si="41"/>
        <v>0</v>
      </c>
      <c r="AA165" s="206">
        <f t="shared" si="41"/>
        <v>0</v>
      </c>
      <c r="AB165" s="223">
        <f t="shared" si="41"/>
        <v>0</v>
      </c>
      <c r="AC165" s="232">
        <f>+'0BJ PROGR. I-II Y III'!AB164</f>
        <v>0</v>
      </c>
      <c r="AD165" s="215">
        <f>+'0BJ PROGR. I-II Y III'!AC164</f>
        <v>0</v>
      </c>
      <c r="AE165" s="223">
        <f t="shared" si="41"/>
        <v>0</v>
      </c>
      <c r="AF165" s="223">
        <f t="shared" si="41"/>
        <v>0</v>
      </c>
      <c r="AG165" s="223">
        <f t="shared" si="41"/>
        <v>0</v>
      </c>
      <c r="AH165" s="223">
        <f t="shared" si="41"/>
        <v>0</v>
      </c>
      <c r="AI165" s="223">
        <f t="shared" si="41"/>
        <v>0</v>
      </c>
      <c r="AJ165" s="220">
        <f t="shared" si="41"/>
        <v>16324231</v>
      </c>
      <c r="AK165" s="215"/>
      <c r="AL165" s="220">
        <f>SUM(AL166:AL182)</f>
        <v>0</v>
      </c>
      <c r="AM165" s="215"/>
      <c r="AN165" s="220">
        <f t="shared" si="41"/>
        <v>18424231</v>
      </c>
      <c r="AX165" s="20"/>
      <c r="AY165" s="20"/>
    </row>
    <row r="166" spans="1:51" s="21" customFormat="1" x14ac:dyDescent="0.25">
      <c r="A166" s="3"/>
      <c r="B166" s="3"/>
      <c r="C166" s="3"/>
      <c r="D166" s="3"/>
      <c r="E166" s="3"/>
      <c r="F166" s="3"/>
      <c r="G166" s="5" t="s">
        <v>974</v>
      </c>
      <c r="H166"/>
      <c r="I166" s="24" t="s">
        <v>665</v>
      </c>
      <c r="J166" s="25" t="s">
        <v>666</v>
      </c>
      <c r="K166" s="217"/>
      <c r="L166" s="216"/>
      <c r="M166" s="216"/>
      <c r="N166" s="216"/>
      <c r="O166" s="212"/>
      <c r="P166" s="42"/>
      <c r="Q166" s="217"/>
      <c r="R166" s="216"/>
      <c r="S166" s="216"/>
      <c r="T166" s="216"/>
      <c r="U166" s="230"/>
      <c r="V166" s="247"/>
      <c r="W166" s="243"/>
      <c r="X166" s="230"/>
      <c r="Y166" s="204"/>
      <c r="Z166" s="204"/>
      <c r="AA166" s="204"/>
      <c r="AB166" s="216"/>
      <c r="AC166" s="232"/>
      <c r="AD166" s="215"/>
      <c r="AE166" s="216"/>
      <c r="AF166" s="216"/>
      <c r="AG166" s="216"/>
      <c r="AH166" s="216"/>
      <c r="AI166" s="216"/>
      <c r="AJ166" s="212"/>
      <c r="AK166" s="215"/>
      <c r="AL166" s="212"/>
      <c r="AM166" s="215"/>
      <c r="AN166" s="212"/>
      <c r="AX166" s="20"/>
      <c r="AY166" s="20"/>
    </row>
    <row r="167" spans="1:51" s="21" customFormat="1" x14ac:dyDescent="0.25">
      <c r="A167" s="3"/>
      <c r="B167" s="3"/>
      <c r="C167" s="3"/>
      <c r="D167" s="3"/>
      <c r="E167" s="3"/>
      <c r="F167" s="3"/>
      <c r="G167" s="10" t="s">
        <v>974</v>
      </c>
      <c r="H167"/>
      <c r="I167" s="22" t="s">
        <v>667</v>
      </c>
      <c r="J167" s="23" t="s">
        <v>668</v>
      </c>
      <c r="K167" s="232">
        <f>+'0BJ PROGR. I-II Y III'!J166</f>
        <v>0</v>
      </c>
      <c r="L167" s="215">
        <f>+'0BJ PROGR. I-II Y III'!K166</f>
        <v>0</v>
      </c>
      <c r="M167" s="215">
        <f>+'0BJ PROGR. I-II Y III'!L166</f>
        <v>0</v>
      </c>
      <c r="N167" s="215">
        <f>+'0BJ PROGR. I-II Y III'!M166</f>
        <v>0</v>
      </c>
      <c r="O167" s="214">
        <f>SUM(K167:N167)</f>
        <v>0</v>
      </c>
      <c r="P167" s="42"/>
      <c r="Q167" s="232">
        <f>+'0BJ PROGR. I-II Y III'!P166</f>
        <v>0</v>
      </c>
      <c r="R167" s="215">
        <f>+'0BJ PROGR. I-II Y III'!Q166</f>
        <v>0</v>
      </c>
      <c r="S167" s="215">
        <f>+'0BJ PROGR. I-II Y III'!R166</f>
        <v>0</v>
      </c>
      <c r="T167" s="215">
        <f>+'0BJ PROGR. I-II Y III'!S166</f>
        <v>0</v>
      </c>
      <c r="U167" s="233">
        <f>+'0BJ PROGR. I-II Y III'!T166</f>
        <v>0</v>
      </c>
      <c r="V167" s="249">
        <f>+'0BJ PROGR. I-II Y III'!U166</f>
        <v>0</v>
      </c>
      <c r="W167" s="245">
        <f>+'0BJ PROGR. I-II Y III'!V166</f>
        <v>0</v>
      </c>
      <c r="X167" s="233">
        <f>SUM(V167:W167)</f>
        <v>0</v>
      </c>
      <c r="Y167" s="205">
        <f>+'0BJ PROGR. I-II Y III'!X166</f>
        <v>0</v>
      </c>
      <c r="Z167" s="205">
        <v>0</v>
      </c>
      <c r="AA167" s="205">
        <v>0</v>
      </c>
      <c r="AB167" s="215">
        <f>SUM(Y167:AA167)</f>
        <v>0</v>
      </c>
      <c r="AC167" s="232">
        <f>+'0BJ PROGR. I-II Y III'!AB166</f>
        <v>0</v>
      </c>
      <c r="AD167" s="215">
        <f>+'0BJ PROGR. I-II Y III'!AC166</f>
        <v>0</v>
      </c>
      <c r="AE167" s="215">
        <f>+'0BJ PROGR. I-II Y III'!AD166</f>
        <v>0</v>
      </c>
      <c r="AF167" s="215">
        <f>+'0BJ PROGR. I-II Y III'!AE166</f>
        <v>0</v>
      </c>
      <c r="AG167" s="215">
        <f>+'0BJ PROGR. I-II Y III'!AF166</f>
        <v>0</v>
      </c>
      <c r="AH167" s="215">
        <f>+'0BJ PROGR. I-II Y III'!AG166</f>
        <v>0</v>
      </c>
      <c r="AI167" s="215">
        <f>+'0BJ PROGR. I-II Y III'!AH166</f>
        <v>0</v>
      </c>
      <c r="AJ167" s="214">
        <f>+Q167+R167+S167+T167+U167++X167+AB167+AC167+AD167+AE167+AF167+AG167+AH167+AI167</f>
        <v>0</v>
      </c>
      <c r="AK167" s="215"/>
      <c r="AL167" s="214">
        <v>0</v>
      </c>
      <c r="AM167" s="215"/>
      <c r="AN167" s="214">
        <f>+O167+AJ167+AL167</f>
        <v>0</v>
      </c>
      <c r="AX167" s="20"/>
      <c r="AY167" s="20"/>
    </row>
    <row r="168" spans="1:51" s="21" customFormat="1" x14ac:dyDescent="0.25">
      <c r="A168" s="3"/>
      <c r="B168" s="3"/>
      <c r="C168" s="3"/>
      <c r="D168" s="3"/>
      <c r="E168" s="3"/>
      <c r="F168" s="3"/>
      <c r="G168" s="10" t="s">
        <v>974</v>
      </c>
      <c r="H168"/>
      <c r="I168" s="22" t="s">
        <v>669</v>
      </c>
      <c r="J168" s="23" t="s">
        <v>670</v>
      </c>
      <c r="K168" s="232">
        <f>+'0BJ PROGR. I-II Y III'!J167</f>
        <v>0</v>
      </c>
      <c r="L168" s="215">
        <f>+'0BJ PROGR. I-II Y III'!K167</f>
        <v>0</v>
      </c>
      <c r="M168" s="215">
        <f>+'0BJ PROGR. I-II Y III'!L167</f>
        <v>0</v>
      </c>
      <c r="N168" s="215">
        <f>+'0BJ PROGR. I-II Y III'!M167</f>
        <v>0</v>
      </c>
      <c r="O168" s="214">
        <f>SUM(K168:N168)</f>
        <v>0</v>
      </c>
      <c r="P168" s="42"/>
      <c r="Q168" s="232">
        <f>+'0BJ PROGR. I-II Y III'!P167</f>
        <v>0</v>
      </c>
      <c r="R168" s="215">
        <f>+'0BJ PROGR. I-II Y III'!Q167</f>
        <v>0</v>
      </c>
      <c r="S168" s="215">
        <f>+'0BJ PROGR. I-II Y III'!R167</f>
        <v>0</v>
      </c>
      <c r="T168" s="215">
        <f>+'0BJ PROGR. I-II Y III'!S167</f>
        <v>0</v>
      </c>
      <c r="U168" s="233">
        <f>+'0BJ PROGR. I-II Y III'!T167</f>
        <v>0</v>
      </c>
      <c r="V168" s="249">
        <f>+'0BJ PROGR. I-II Y III'!U167</f>
        <v>0</v>
      </c>
      <c r="W168" s="245">
        <f>+'0BJ PROGR. I-II Y III'!V167</f>
        <v>0</v>
      </c>
      <c r="X168" s="233">
        <f>SUM(V168:W168)</f>
        <v>0</v>
      </c>
      <c r="Y168" s="205">
        <f>+'0BJ PROGR. I-II Y III'!X167</f>
        <v>0</v>
      </c>
      <c r="Z168" s="205">
        <v>0</v>
      </c>
      <c r="AA168" s="205">
        <v>0</v>
      </c>
      <c r="AB168" s="215">
        <f>SUM(Y168:AA168)</f>
        <v>0</v>
      </c>
      <c r="AC168" s="232">
        <f>+'0BJ PROGR. I-II Y III'!AB167</f>
        <v>0</v>
      </c>
      <c r="AD168" s="215">
        <f>+'0BJ PROGR. I-II Y III'!AC167</f>
        <v>0</v>
      </c>
      <c r="AE168" s="215">
        <f>+'0BJ PROGR. I-II Y III'!AD167</f>
        <v>0</v>
      </c>
      <c r="AF168" s="215">
        <f>+'0BJ PROGR. I-II Y III'!AE167</f>
        <v>0</v>
      </c>
      <c r="AG168" s="215">
        <f>+'0BJ PROGR. I-II Y III'!AF167</f>
        <v>0</v>
      </c>
      <c r="AH168" s="215">
        <f>+'0BJ PROGR. I-II Y III'!AG167</f>
        <v>0</v>
      </c>
      <c r="AI168" s="215">
        <f>+'0BJ PROGR. I-II Y III'!AH167</f>
        <v>0</v>
      </c>
      <c r="AJ168" s="214">
        <f>+Q168+R168+S168+T168+U168++X168+AB168+AC168+AD168+AE168+AF168+AG168+AH168+AI168</f>
        <v>0</v>
      </c>
      <c r="AK168" s="215"/>
      <c r="AL168" s="214">
        <v>0</v>
      </c>
      <c r="AM168" s="215"/>
      <c r="AN168" s="214">
        <f>+O168+AJ168+AL168</f>
        <v>0</v>
      </c>
      <c r="AX168" s="20"/>
      <c r="AY168" s="20"/>
    </row>
    <row r="169" spans="1:51" s="21" customFormat="1" x14ac:dyDescent="0.25">
      <c r="A169" s="3"/>
      <c r="B169" s="3"/>
      <c r="C169" s="3"/>
      <c r="D169" s="3"/>
      <c r="E169" s="3"/>
      <c r="F169" s="3"/>
      <c r="G169" s="5" t="s">
        <v>974</v>
      </c>
      <c r="H169"/>
      <c r="I169" s="24" t="s">
        <v>671</v>
      </c>
      <c r="J169" s="25" t="s">
        <v>672</v>
      </c>
      <c r="K169" s="232"/>
      <c r="L169" s="215"/>
      <c r="M169" s="215"/>
      <c r="N169" s="215"/>
      <c r="O169" s="212"/>
      <c r="P169" s="42"/>
      <c r="Q169" s="232"/>
      <c r="R169" s="215"/>
      <c r="S169" s="215"/>
      <c r="T169" s="215"/>
      <c r="U169" s="233"/>
      <c r="V169" s="249"/>
      <c r="W169" s="245"/>
      <c r="X169" s="230"/>
      <c r="Y169" s="205">
        <f>+'0BJ PROGR. I-II Y III'!X168</f>
        <v>0</v>
      </c>
      <c r="Z169" s="204"/>
      <c r="AA169" s="204"/>
      <c r="AB169" s="216"/>
      <c r="AC169" s="232"/>
      <c r="AD169" s="215"/>
      <c r="AE169" s="216"/>
      <c r="AF169" s="216"/>
      <c r="AG169" s="216"/>
      <c r="AH169" s="216"/>
      <c r="AI169" s="216"/>
      <c r="AJ169" s="212"/>
      <c r="AK169" s="215"/>
      <c r="AL169" s="212"/>
      <c r="AM169" s="215"/>
      <c r="AN169" s="212"/>
      <c r="AX169" s="20"/>
      <c r="AY169" s="20"/>
    </row>
    <row r="170" spans="1:51" s="21" customFormat="1" x14ac:dyDescent="0.25">
      <c r="A170" s="3"/>
      <c r="B170" s="3"/>
      <c r="C170" s="3"/>
      <c r="D170" s="3"/>
      <c r="E170" s="3"/>
      <c r="F170" s="3"/>
      <c r="G170" s="10" t="s">
        <v>974</v>
      </c>
      <c r="H170"/>
      <c r="I170" s="22" t="s">
        <v>673</v>
      </c>
      <c r="J170" s="23" t="s">
        <v>674</v>
      </c>
      <c r="K170" s="232">
        <f>+'0BJ PROGR. I-II Y III'!J169</f>
        <v>0</v>
      </c>
      <c r="L170" s="215">
        <f>+'0BJ PROGR. I-II Y III'!K169</f>
        <v>0</v>
      </c>
      <c r="M170" s="215">
        <f>+'0BJ PROGR. I-II Y III'!L169</f>
        <v>0</v>
      </c>
      <c r="N170" s="215">
        <f>+'0BJ PROGR. I-II Y III'!M169</f>
        <v>0</v>
      </c>
      <c r="O170" s="214">
        <f t="shared" ref="O170:O181" si="43">SUM(K170:N170)</f>
        <v>0</v>
      </c>
      <c r="P170" s="42"/>
      <c r="Q170" s="232">
        <f>+'0BJ PROGR. I-II Y III'!P169</f>
        <v>0</v>
      </c>
      <c r="R170" s="215">
        <f>+'0BJ PROGR. I-II Y III'!Q169</f>
        <v>0</v>
      </c>
      <c r="S170" s="215">
        <f>+'0BJ PROGR. I-II Y III'!R169</f>
        <v>0</v>
      </c>
      <c r="T170" s="215">
        <f>+'0BJ PROGR. I-II Y III'!S169</f>
        <v>0</v>
      </c>
      <c r="U170" s="233">
        <f>+'0BJ PROGR. I-II Y III'!T169</f>
        <v>0</v>
      </c>
      <c r="V170" s="249">
        <f>+'0BJ PROGR. I-II Y III'!U169</f>
        <v>0</v>
      </c>
      <c r="W170" s="245">
        <f>+'0BJ PROGR. I-II Y III'!V169</f>
        <v>0</v>
      </c>
      <c r="X170" s="233">
        <f t="shared" ref="X170:X176" si="44">SUM(V170:W170)</f>
        <v>0</v>
      </c>
      <c r="Y170" s="205">
        <f>+'0BJ PROGR. I-II Y III'!X169</f>
        <v>0</v>
      </c>
      <c r="Z170" s="205">
        <v>0</v>
      </c>
      <c r="AA170" s="205">
        <v>0</v>
      </c>
      <c r="AB170" s="215">
        <f t="shared" ref="AB170:AB176" si="45">SUM(Y170:AA170)</f>
        <v>0</v>
      </c>
      <c r="AC170" s="232">
        <f>+'0BJ PROGR. I-II Y III'!AB169</f>
        <v>0</v>
      </c>
      <c r="AD170" s="215">
        <f>+'0BJ PROGR. I-II Y III'!AC169</f>
        <v>0</v>
      </c>
      <c r="AE170" s="215">
        <f>+'0BJ PROGR. I-II Y III'!AD169</f>
        <v>0</v>
      </c>
      <c r="AF170" s="215">
        <f>+'0BJ PROGR. I-II Y III'!AE169</f>
        <v>0</v>
      </c>
      <c r="AG170" s="215">
        <f>+'0BJ PROGR. I-II Y III'!AF169</f>
        <v>0</v>
      </c>
      <c r="AH170" s="215">
        <f>+'0BJ PROGR. I-II Y III'!AG169</f>
        <v>0</v>
      </c>
      <c r="AI170" s="215">
        <f>+'0BJ PROGR. I-II Y III'!AH169</f>
        <v>0</v>
      </c>
      <c r="AJ170" s="214">
        <f t="shared" ref="AJ170:AJ176" si="46">+Q170+R170+S170+T170+U170++X170+AB170+AC170+AD170+AE170+AF170+AG170+AH170+AI170</f>
        <v>0</v>
      </c>
      <c r="AK170" s="215"/>
      <c r="AL170" s="214">
        <v>0</v>
      </c>
      <c r="AM170" s="215"/>
      <c r="AN170" s="214">
        <f t="shared" ref="AN170:AN176" si="47">+O170+AJ170+AL170</f>
        <v>0</v>
      </c>
      <c r="AX170" s="20"/>
      <c r="AY170" s="20"/>
    </row>
    <row r="171" spans="1:51" s="21" customFormat="1" x14ac:dyDescent="0.25">
      <c r="A171" s="3"/>
      <c r="B171" s="3"/>
      <c r="C171" s="3"/>
      <c r="D171" s="3"/>
      <c r="E171" s="3"/>
      <c r="F171" s="3"/>
      <c r="G171" s="10" t="s">
        <v>974</v>
      </c>
      <c r="H171"/>
      <c r="I171" s="22" t="s">
        <v>675</v>
      </c>
      <c r="J171" s="23" t="s">
        <v>676</v>
      </c>
      <c r="K171" s="232">
        <f>+'0BJ PROGR. I-II Y III'!J170</f>
        <v>0</v>
      </c>
      <c r="L171" s="215">
        <f>+'0BJ PROGR. I-II Y III'!K170</f>
        <v>0</v>
      </c>
      <c r="M171" s="215">
        <f>+'0BJ PROGR. I-II Y III'!L170</f>
        <v>0</v>
      </c>
      <c r="N171" s="215">
        <f>+'0BJ PROGR. I-II Y III'!M170</f>
        <v>0</v>
      </c>
      <c r="O171" s="214">
        <f t="shared" si="43"/>
        <v>0</v>
      </c>
      <c r="P171" s="42"/>
      <c r="Q171" s="232">
        <f>+'0BJ PROGR. I-II Y III'!P170</f>
        <v>0</v>
      </c>
      <c r="R171" s="215">
        <f>+'0BJ PROGR. I-II Y III'!Q170</f>
        <v>0</v>
      </c>
      <c r="S171" s="215">
        <f>+'0BJ PROGR. I-II Y III'!R170</f>
        <v>0</v>
      </c>
      <c r="T171" s="215">
        <f>+'0BJ PROGR. I-II Y III'!S170</f>
        <v>0</v>
      </c>
      <c r="U171" s="233">
        <f>+'0BJ PROGR. I-II Y III'!T170</f>
        <v>0</v>
      </c>
      <c r="V171" s="249">
        <f>+'0BJ PROGR. I-II Y III'!U170</f>
        <v>0</v>
      </c>
      <c r="W171" s="245">
        <f>+'0BJ PROGR. I-II Y III'!V170</f>
        <v>0</v>
      </c>
      <c r="X171" s="233">
        <f t="shared" si="44"/>
        <v>0</v>
      </c>
      <c r="Y171" s="205">
        <f>+'0BJ PROGR. I-II Y III'!X170</f>
        <v>0</v>
      </c>
      <c r="Z171" s="205">
        <v>0</v>
      </c>
      <c r="AA171" s="205">
        <v>0</v>
      </c>
      <c r="AB171" s="215">
        <f t="shared" si="45"/>
        <v>0</v>
      </c>
      <c r="AC171" s="232">
        <f>+'0BJ PROGR. I-II Y III'!AB170</f>
        <v>0</v>
      </c>
      <c r="AD171" s="215">
        <f>+'0BJ PROGR. I-II Y III'!AC170</f>
        <v>0</v>
      </c>
      <c r="AE171" s="215">
        <f>+'0BJ PROGR. I-II Y III'!AD170</f>
        <v>0</v>
      </c>
      <c r="AF171" s="215">
        <f>+'0BJ PROGR. I-II Y III'!AE170</f>
        <v>0</v>
      </c>
      <c r="AG171" s="215">
        <f>+'0BJ PROGR. I-II Y III'!AF170</f>
        <v>0</v>
      </c>
      <c r="AH171" s="215">
        <f>+'0BJ PROGR. I-II Y III'!AG170</f>
        <v>0</v>
      </c>
      <c r="AI171" s="215">
        <f>+'0BJ PROGR. I-II Y III'!AH170</f>
        <v>0</v>
      </c>
      <c r="AJ171" s="214">
        <f t="shared" si="46"/>
        <v>0</v>
      </c>
      <c r="AK171" s="215"/>
      <c r="AL171" s="214">
        <v>0</v>
      </c>
      <c r="AM171" s="215"/>
      <c r="AN171" s="214">
        <f t="shared" si="47"/>
        <v>0</v>
      </c>
      <c r="AX171" s="20"/>
      <c r="AY171" s="20"/>
    </row>
    <row r="172" spans="1:51" s="21" customFormat="1" x14ac:dyDescent="0.25">
      <c r="A172" s="3"/>
      <c r="B172" s="3"/>
      <c r="C172" s="3"/>
      <c r="D172" s="3"/>
      <c r="E172" s="3"/>
      <c r="F172" s="3"/>
      <c r="G172" s="10" t="s">
        <v>974</v>
      </c>
      <c r="H172"/>
      <c r="I172" s="22" t="s">
        <v>677</v>
      </c>
      <c r="J172" s="23" t="s">
        <v>678</v>
      </c>
      <c r="K172" s="232">
        <f>+'0BJ PROGR. I-II Y III'!J171</f>
        <v>0</v>
      </c>
      <c r="L172" s="215">
        <f>+'0BJ PROGR. I-II Y III'!K171</f>
        <v>0</v>
      </c>
      <c r="M172" s="215">
        <f>+'0BJ PROGR. I-II Y III'!L171</f>
        <v>0</v>
      </c>
      <c r="N172" s="215">
        <f>+'0BJ PROGR. I-II Y III'!M171</f>
        <v>0</v>
      </c>
      <c r="O172" s="214">
        <f t="shared" si="43"/>
        <v>0</v>
      </c>
      <c r="P172" s="42"/>
      <c r="Q172" s="232">
        <f>+'0BJ PROGR. I-II Y III'!P171</f>
        <v>0</v>
      </c>
      <c r="R172" s="215">
        <f>+'0BJ PROGR. I-II Y III'!Q171</f>
        <v>11224231</v>
      </c>
      <c r="S172" s="215">
        <f>+'0BJ PROGR. I-II Y III'!R171</f>
        <v>0</v>
      </c>
      <c r="T172" s="215">
        <f>+'0BJ PROGR. I-II Y III'!S171</f>
        <v>0</v>
      </c>
      <c r="U172" s="233">
        <f>+'0BJ PROGR. I-II Y III'!T171</f>
        <v>0</v>
      </c>
      <c r="V172" s="249">
        <f>+'0BJ PROGR. I-II Y III'!U171</f>
        <v>0</v>
      </c>
      <c r="W172" s="245">
        <f>+'0BJ PROGR. I-II Y III'!V171</f>
        <v>0</v>
      </c>
      <c r="X172" s="233">
        <f t="shared" si="44"/>
        <v>0</v>
      </c>
      <c r="Y172" s="205">
        <f>+'0BJ PROGR. I-II Y III'!X171</f>
        <v>0</v>
      </c>
      <c r="Z172" s="205">
        <v>0</v>
      </c>
      <c r="AA172" s="205">
        <v>0</v>
      </c>
      <c r="AB172" s="215">
        <f t="shared" si="45"/>
        <v>0</v>
      </c>
      <c r="AC172" s="232">
        <f>+'0BJ PROGR. I-II Y III'!AB171</f>
        <v>0</v>
      </c>
      <c r="AD172" s="215">
        <f>+'0BJ PROGR. I-II Y III'!AC171</f>
        <v>0</v>
      </c>
      <c r="AE172" s="215">
        <f>+'0BJ PROGR. I-II Y III'!AD171</f>
        <v>0</v>
      </c>
      <c r="AF172" s="215">
        <f>+'0BJ PROGR. I-II Y III'!AE171</f>
        <v>0</v>
      </c>
      <c r="AG172" s="215">
        <f>+'0BJ PROGR. I-II Y III'!AF171</f>
        <v>0</v>
      </c>
      <c r="AH172" s="215">
        <f>+'0BJ PROGR. I-II Y III'!AG171</f>
        <v>0</v>
      </c>
      <c r="AI172" s="215">
        <f>+'0BJ PROGR. I-II Y III'!AH171</f>
        <v>0</v>
      </c>
      <c r="AJ172" s="214">
        <f t="shared" si="46"/>
        <v>11224231</v>
      </c>
      <c r="AK172" s="215"/>
      <c r="AL172" s="214">
        <v>0</v>
      </c>
      <c r="AM172" s="215"/>
      <c r="AN172" s="214">
        <f t="shared" si="47"/>
        <v>11224231</v>
      </c>
      <c r="AX172" s="20"/>
      <c r="AY172" s="20"/>
    </row>
    <row r="173" spans="1:51" s="21" customFormat="1" x14ac:dyDescent="0.25">
      <c r="A173" s="3"/>
      <c r="B173" s="3"/>
      <c r="C173" s="3"/>
      <c r="D173" s="3"/>
      <c r="E173" s="3"/>
      <c r="F173" s="3"/>
      <c r="G173" s="10" t="s">
        <v>974</v>
      </c>
      <c r="H173"/>
      <c r="I173" s="22" t="s">
        <v>679</v>
      </c>
      <c r="J173" s="23" t="s">
        <v>680</v>
      </c>
      <c r="K173" s="232">
        <f>+'0BJ PROGR. I-II Y III'!J172</f>
        <v>0</v>
      </c>
      <c r="L173" s="215">
        <f>+'0BJ PROGR. I-II Y III'!K172</f>
        <v>0</v>
      </c>
      <c r="M173" s="215">
        <f>+'0BJ PROGR. I-II Y III'!L172</f>
        <v>0</v>
      </c>
      <c r="N173" s="215">
        <f>+'0BJ PROGR. I-II Y III'!M172</f>
        <v>0</v>
      </c>
      <c r="O173" s="214">
        <f t="shared" si="43"/>
        <v>0</v>
      </c>
      <c r="P173" s="42"/>
      <c r="Q173" s="232">
        <f>+'0BJ PROGR. I-II Y III'!P172</f>
        <v>0</v>
      </c>
      <c r="R173" s="215">
        <f>+'0BJ PROGR. I-II Y III'!Q172</f>
        <v>0</v>
      </c>
      <c r="S173" s="215">
        <f>+'0BJ PROGR. I-II Y III'!R172</f>
        <v>0</v>
      </c>
      <c r="T173" s="215">
        <f>+'0BJ PROGR. I-II Y III'!S172</f>
        <v>0</v>
      </c>
      <c r="U173" s="233">
        <f>+'0BJ PROGR. I-II Y III'!T172</f>
        <v>0</v>
      </c>
      <c r="V173" s="249">
        <f>+'0BJ PROGR. I-II Y III'!U172</f>
        <v>0</v>
      </c>
      <c r="W173" s="245">
        <f>+'0BJ PROGR. I-II Y III'!V172</f>
        <v>0</v>
      </c>
      <c r="X173" s="233">
        <f t="shared" si="44"/>
        <v>0</v>
      </c>
      <c r="Y173" s="205">
        <f>+'0BJ PROGR. I-II Y III'!X172</f>
        <v>0</v>
      </c>
      <c r="Z173" s="205">
        <v>0</v>
      </c>
      <c r="AA173" s="205">
        <v>0</v>
      </c>
      <c r="AB173" s="215">
        <f t="shared" si="45"/>
        <v>0</v>
      </c>
      <c r="AC173" s="232">
        <f>+'0BJ PROGR. I-II Y III'!AB172</f>
        <v>0</v>
      </c>
      <c r="AD173" s="215">
        <f>+'0BJ PROGR. I-II Y III'!AC172</f>
        <v>0</v>
      </c>
      <c r="AE173" s="215">
        <f>+'0BJ PROGR. I-II Y III'!AD172</f>
        <v>0</v>
      </c>
      <c r="AF173" s="215">
        <f>+'0BJ PROGR. I-II Y III'!AE172</f>
        <v>0</v>
      </c>
      <c r="AG173" s="215">
        <f>+'0BJ PROGR. I-II Y III'!AF172</f>
        <v>0</v>
      </c>
      <c r="AH173" s="215">
        <f>+'0BJ PROGR. I-II Y III'!AG172</f>
        <v>0</v>
      </c>
      <c r="AI173" s="215">
        <f>+'0BJ PROGR. I-II Y III'!AH172</f>
        <v>0</v>
      </c>
      <c r="AJ173" s="214">
        <f t="shared" si="46"/>
        <v>0</v>
      </c>
      <c r="AK173" s="215"/>
      <c r="AL173" s="214">
        <v>0</v>
      </c>
      <c r="AM173" s="215"/>
      <c r="AN173" s="214">
        <f t="shared" si="47"/>
        <v>0</v>
      </c>
      <c r="AX173" s="20"/>
      <c r="AY173" s="20"/>
    </row>
    <row r="174" spans="1:51" s="21" customFormat="1" x14ac:dyDescent="0.25">
      <c r="A174" s="3"/>
      <c r="B174" s="3"/>
      <c r="C174" s="3"/>
      <c r="D174" s="3"/>
      <c r="E174" s="3"/>
      <c r="F174" s="3"/>
      <c r="G174" s="10" t="s">
        <v>974</v>
      </c>
      <c r="H174"/>
      <c r="I174" s="22" t="s">
        <v>681</v>
      </c>
      <c r="J174" s="23" t="s">
        <v>682</v>
      </c>
      <c r="K174" s="232">
        <f>+'0BJ PROGR. I-II Y III'!J173</f>
        <v>0</v>
      </c>
      <c r="L174" s="215">
        <f>+'0BJ PROGR. I-II Y III'!K173</f>
        <v>0</v>
      </c>
      <c r="M174" s="215">
        <f>+'0BJ PROGR. I-II Y III'!L173</f>
        <v>0</v>
      </c>
      <c r="N174" s="215">
        <f>+'0BJ PROGR. I-II Y III'!M173</f>
        <v>0</v>
      </c>
      <c r="O174" s="214">
        <f t="shared" si="43"/>
        <v>0</v>
      </c>
      <c r="P174" s="42"/>
      <c r="Q174" s="232">
        <f>+'0BJ PROGR. I-II Y III'!P173</f>
        <v>0</v>
      </c>
      <c r="R174" s="215">
        <f>+'0BJ PROGR. I-II Y III'!Q173</f>
        <v>0</v>
      </c>
      <c r="S174" s="215">
        <f>+'0BJ PROGR. I-II Y III'!R173</f>
        <v>0</v>
      </c>
      <c r="T174" s="215">
        <f>+'0BJ PROGR. I-II Y III'!S173</f>
        <v>0</v>
      </c>
      <c r="U174" s="233">
        <f>+'0BJ PROGR. I-II Y III'!T173</f>
        <v>0</v>
      </c>
      <c r="V174" s="249">
        <f>+'0BJ PROGR. I-II Y III'!U173</f>
        <v>0</v>
      </c>
      <c r="W174" s="245">
        <f>+'0BJ PROGR. I-II Y III'!V173</f>
        <v>0</v>
      </c>
      <c r="X174" s="233">
        <f t="shared" si="44"/>
        <v>0</v>
      </c>
      <c r="Y174" s="205">
        <f>+'0BJ PROGR. I-II Y III'!X173</f>
        <v>0</v>
      </c>
      <c r="Z174" s="205">
        <v>0</v>
      </c>
      <c r="AA174" s="205">
        <v>0</v>
      </c>
      <c r="AB174" s="215">
        <f t="shared" si="45"/>
        <v>0</v>
      </c>
      <c r="AC174" s="232">
        <f>+'0BJ PROGR. I-II Y III'!AB173</f>
        <v>0</v>
      </c>
      <c r="AD174" s="215">
        <f>+'0BJ PROGR. I-II Y III'!AC173</f>
        <v>0</v>
      </c>
      <c r="AE174" s="215">
        <f>+'0BJ PROGR. I-II Y III'!AD173</f>
        <v>0</v>
      </c>
      <c r="AF174" s="215">
        <f>+'0BJ PROGR. I-II Y III'!AE173</f>
        <v>0</v>
      </c>
      <c r="AG174" s="215">
        <f>+'0BJ PROGR. I-II Y III'!AF173</f>
        <v>0</v>
      </c>
      <c r="AH174" s="215">
        <f>+'0BJ PROGR. I-II Y III'!AG173</f>
        <v>0</v>
      </c>
      <c r="AI174" s="215">
        <f>+'0BJ PROGR. I-II Y III'!AH173</f>
        <v>0</v>
      </c>
      <c r="AJ174" s="214">
        <f t="shared" si="46"/>
        <v>0</v>
      </c>
      <c r="AK174" s="215"/>
      <c r="AL174" s="214">
        <v>0</v>
      </c>
      <c r="AM174" s="215"/>
      <c r="AN174" s="214">
        <f t="shared" si="47"/>
        <v>0</v>
      </c>
      <c r="AX174" s="20"/>
      <c r="AY174" s="20"/>
    </row>
    <row r="175" spans="1:51" s="21" customFormat="1" x14ac:dyDescent="0.25">
      <c r="A175" s="3"/>
      <c r="B175" s="3"/>
      <c r="C175" s="3"/>
      <c r="D175" s="3"/>
      <c r="E175" s="3"/>
      <c r="F175" s="3"/>
      <c r="G175" s="10" t="s">
        <v>974</v>
      </c>
      <c r="H175"/>
      <c r="I175" s="22" t="s">
        <v>683</v>
      </c>
      <c r="J175" s="23" t="s">
        <v>684</v>
      </c>
      <c r="K175" s="232">
        <f>+'0BJ PROGR. I-II Y III'!J174</f>
        <v>2100000</v>
      </c>
      <c r="L175" s="215">
        <f>+'0BJ PROGR. I-II Y III'!K174</f>
        <v>0</v>
      </c>
      <c r="M175" s="215">
        <f>+'0BJ PROGR. I-II Y III'!L174</f>
        <v>0</v>
      </c>
      <c r="N175" s="215">
        <f>+'0BJ PROGR. I-II Y III'!M174</f>
        <v>0</v>
      </c>
      <c r="O175" s="214">
        <f t="shared" si="43"/>
        <v>2100000</v>
      </c>
      <c r="P175" s="42"/>
      <c r="Q175" s="232">
        <f>+'0BJ PROGR. I-II Y III'!P174</f>
        <v>0</v>
      </c>
      <c r="R175" s="215">
        <f>+'0BJ PROGR. I-II Y III'!Q174</f>
        <v>5100000</v>
      </c>
      <c r="S175" s="215">
        <f>+'0BJ PROGR. I-II Y III'!R174</f>
        <v>0</v>
      </c>
      <c r="T175" s="215">
        <f>+'0BJ PROGR. I-II Y III'!S174</f>
        <v>0</v>
      </c>
      <c r="U175" s="233">
        <f>+'0BJ PROGR. I-II Y III'!T174</f>
        <v>0</v>
      </c>
      <c r="V175" s="249">
        <f>+'0BJ PROGR. I-II Y III'!U174</f>
        <v>0</v>
      </c>
      <c r="W175" s="245">
        <f>+'0BJ PROGR. I-II Y III'!V174</f>
        <v>0</v>
      </c>
      <c r="X175" s="233">
        <f t="shared" si="44"/>
        <v>0</v>
      </c>
      <c r="Y175" s="205">
        <f>+'0BJ PROGR. I-II Y III'!X174</f>
        <v>0</v>
      </c>
      <c r="Z175" s="205">
        <v>0</v>
      </c>
      <c r="AA175" s="205">
        <v>0</v>
      </c>
      <c r="AB175" s="215">
        <f t="shared" si="45"/>
        <v>0</v>
      </c>
      <c r="AC175" s="232">
        <f>+'0BJ PROGR. I-II Y III'!AB174</f>
        <v>0</v>
      </c>
      <c r="AD175" s="215">
        <f>+'0BJ PROGR. I-II Y III'!AC174</f>
        <v>0</v>
      </c>
      <c r="AE175" s="215">
        <f>+'0BJ PROGR. I-II Y III'!AD174</f>
        <v>0</v>
      </c>
      <c r="AF175" s="215">
        <f>+'0BJ PROGR. I-II Y III'!AE174</f>
        <v>0</v>
      </c>
      <c r="AG175" s="215">
        <f>+'0BJ PROGR. I-II Y III'!AF174</f>
        <v>0</v>
      </c>
      <c r="AH175" s="215">
        <f>+'0BJ PROGR. I-II Y III'!AG174</f>
        <v>0</v>
      </c>
      <c r="AI175" s="215">
        <f>+'0BJ PROGR. I-II Y III'!AH174</f>
        <v>0</v>
      </c>
      <c r="AJ175" s="214">
        <f t="shared" si="46"/>
        <v>5100000</v>
      </c>
      <c r="AK175" s="215"/>
      <c r="AL175" s="214">
        <v>0</v>
      </c>
      <c r="AM175" s="215"/>
      <c r="AN175" s="214">
        <f t="shared" si="47"/>
        <v>7200000</v>
      </c>
      <c r="AX175" s="20"/>
      <c r="AY175" s="20"/>
    </row>
    <row r="176" spans="1:51" s="21" customFormat="1" x14ac:dyDescent="0.25">
      <c r="A176" s="3"/>
      <c r="B176" s="3"/>
      <c r="C176" s="3"/>
      <c r="D176" s="3"/>
      <c r="E176" s="3"/>
      <c r="F176" s="3"/>
      <c r="G176" s="10" t="s">
        <v>974</v>
      </c>
      <c r="H176"/>
      <c r="I176" s="22" t="s">
        <v>685</v>
      </c>
      <c r="J176" s="23" t="s">
        <v>686</v>
      </c>
      <c r="K176" s="232">
        <f>+'0BJ PROGR. I-II Y III'!J175</f>
        <v>0</v>
      </c>
      <c r="L176" s="215">
        <f>+'0BJ PROGR. I-II Y III'!K175</f>
        <v>0</v>
      </c>
      <c r="M176" s="215">
        <f>+'0BJ PROGR. I-II Y III'!L175</f>
        <v>0</v>
      </c>
      <c r="N176" s="215">
        <f>+'0BJ PROGR. I-II Y III'!M175</f>
        <v>0</v>
      </c>
      <c r="O176" s="214">
        <f t="shared" si="43"/>
        <v>0</v>
      </c>
      <c r="P176" s="42"/>
      <c r="Q176" s="232">
        <f>+'0BJ PROGR. I-II Y III'!P175</f>
        <v>0</v>
      </c>
      <c r="R176" s="215">
        <f>+'0BJ PROGR. I-II Y III'!Q175</f>
        <v>0</v>
      </c>
      <c r="S176" s="215">
        <f>+'0BJ PROGR. I-II Y III'!R175</f>
        <v>0</v>
      </c>
      <c r="T176" s="215">
        <f>+'0BJ PROGR. I-II Y III'!S175</f>
        <v>0</v>
      </c>
      <c r="U176" s="233">
        <f>+'0BJ PROGR. I-II Y III'!T175</f>
        <v>0</v>
      </c>
      <c r="V176" s="249">
        <f>+'0BJ PROGR. I-II Y III'!U175</f>
        <v>0</v>
      </c>
      <c r="W176" s="245">
        <f>+'0BJ PROGR. I-II Y III'!V175</f>
        <v>0</v>
      </c>
      <c r="X176" s="233">
        <f t="shared" si="44"/>
        <v>0</v>
      </c>
      <c r="Y176" s="205">
        <f>+'0BJ PROGR. I-II Y III'!X175</f>
        <v>0</v>
      </c>
      <c r="Z176" s="205">
        <v>0</v>
      </c>
      <c r="AA176" s="205">
        <v>0</v>
      </c>
      <c r="AB176" s="215">
        <f t="shared" si="45"/>
        <v>0</v>
      </c>
      <c r="AC176" s="232">
        <f>+'0BJ PROGR. I-II Y III'!AB175</f>
        <v>0</v>
      </c>
      <c r="AD176" s="215">
        <f>+'0BJ PROGR. I-II Y III'!AC175</f>
        <v>0</v>
      </c>
      <c r="AE176" s="215">
        <f>+'0BJ PROGR. I-II Y III'!AD175</f>
        <v>0</v>
      </c>
      <c r="AF176" s="215">
        <f>+'0BJ PROGR. I-II Y III'!AE175</f>
        <v>0</v>
      </c>
      <c r="AG176" s="215">
        <f>+'0BJ PROGR. I-II Y III'!AF175</f>
        <v>0</v>
      </c>
      <c r="AH176" s="215">
        <f>+'0BJ PROGR. I-II Y III'!AG175</f>
        <v>0</v>
      </c>
      <c r="AI176" s="215">
        <f>+'0BJ PROGR. I-II Y III'!AH175</f>
        <v>0</v>
      </c>
      <c r="AJ176" s="214">
        <f t="shared" si="46"/>
        <v>0</v>
      </c>
      <c r="AK176" s="215"/>
      <c r="AL176" s="214">
        <v>0</v>
      </c>
      <c r="AM176" s="215"/>
      <c r="AN176" s="214">
        <f t="shared" si="47"/>
        <v>0</v>
      </c>
      <c r="AX176" s="20"/>
      <c r="AY176" s="20"/>
    </row>
    <row r="177" spans="1:51" s="21" customFormat="1" x14ac:dyDescent="0.25">
      <c r="A177" s="3"/>
      <c r="B177" s="3"/>
      <c r="C177" s="3"/>
      <c r="D177" s="3"/>
      <c r="E177" s="3"/>
      <c r="F177" s="3"/>
      <c r="G177" s="10" t="s">
        <v>974</v>
      </c>
      <c r="H177"/>
      <c r="I177" s="24" t="s">
        <v>687</v>
      </c>
      <c r="J177" s="25" t="s">
        <v>688</v>
      </c>
      <c r="K177" s="232"/>
      <c r="L177" s="215"/>
      <c r="M177" s="215"/>
      <c r="N177" s="215"/>
      <c r="O177" s="212"/>
      <c r="P177" s="42"/>
      <c r="Q177" s="232"/>
      <c r="R177" s="215"/>
      <c r="S177" s="215"/>
      <c r="T177" s="215"/>
      <c r="U177" s="233"/>
      <c r="V177" s="249"/>
      <c r="W177" s="245"/>
      <c r="X177" s="230"/>
      <c r="Y177" s="205">
        <f>+'0BJ PROGR. I-II Y III'!X176</f>
        <v>0</v>
      </c>
      <c r="Z177" s="204"/>
      <c r="AA177" s="204"/>
      <c r="AB177" s="216"/>
      <c r="AC177" s="232"/>
      <c r="AD177" s="215"/>
      <c r="AE177" s="216"/>
      <c r="AF177" s="216"/>
      <c r="AG177" s="216"/>
      <c r="AH177" s="216"/>
      <c r="AI177" s="216"/>
      <c r="AJ177" s="214"/>
      <c r="AK177" s="215"/>
      <c r="AL177" s="214"/>
      <c r="AM177" s="215"/>
      <c r="AN177" s="212"/>
      <c r="AX177" s="20"/>
      <c r="AY177" s="20"/>
    </row>
    <row r="178" spans="1:51" s="21" customFormat="1" x14ac:dyDescent="0.25">
      <c r="A178" s="3"/>
      <c r="B178" s="3"/>
      <c r="C178" s="3"/>
      <c r="D178" s="3"/>
      <c r="E178" s="3"/>
      <c r="F178" s="3"/>
      <c r="G178" s="10" t="s">
        <v>974</v>
      </c>
      <c r="H178"/>
      <c r="I178" s="22" t="s">
        <v>689</v>
      </c>
      <c r="J178" s="23" t="s">
        <v>690</v>
      </c>
      <c r="K178" s="232">
        <f>+'0BJ PROGR. I-II Y III'!J178</f>
        <v>0</v>
      </c>
      <c r="L178" s="215">
        <f>+'0BJ PROGR. I-II Y III'!K177</f>
        <v>0</v>
      </c>
      <c r="M178" s="215">
        <f>+'0BJ PROGR. I-II Y III'!L177</f>
        <v>0</v>
      </c>
      <c r="N178" s="215">
        <f>+'0BJ PROGR. I-II Y III'!M177</f>
        <v>0</v>
      </c>
      <c r="O178" s="214">
        <f t="shared" si="43"/>
        <v>0</v>
      </c>
      <c r="P178" s="42"/>
      <c r="Q178" s="232">
        <f>+'0BJ PROGR. I-II Y III'!P177</f>
        <v>0</v>
      </c>
      <c r="R178" s="215">
        <f>+'0BJ PROGR. I-II Y III'!Q177</f>
        <v>0</v>
      </c>
      <c r="S178" s="215">
        <f>+'0BJ PROGR. I-II Y III'!R177</f>
        <v>0</v>
      </c>
      <c r="T178" s="215">
        <f>+'0BJ PROGR. I-II Y III'!S177</f>
        <v>0</v>
      </c>
      <c r="U178" s="233">
        <f>+'0BJ PROGR. I-II Y III'!T177</f>
        <v>0</v>
      </c>
      <c r="V178" s="249">
        <f>+'0BJ PROGR. I-II Y III'!U177</f>
        <v>0</v>
      </c>
      <c r="W178" s="245">
        <f>+'0BJ PROGR. I-II Y III'!V177</f>
        <v>0</v>
      </c>
      <c r="X178" s="233">
        <f>SUM(V178:W178)</f>
        <v>0</v>
      </c>
      <c r="Y178" s="205">
        <f>+'0BJ PROGR. I-II Y III'!X177</f>
        <v>0</v>
      </c>
      <c r="Z178" s="205">
        <v>0</v>
      </c>
      <c r="AA178" s="205">
        <v>0</v>
      </c>
      <c r="AB178" s="215">
        <f>SUM(Y178:AA178)</f>
        <v>0</v>
      </c>
      <c r="AC178" s="232">
        <f>+'0BJ PROGR. I-II Y III'!AB177</f>
        <v>0</v>
      </c>
      <c r="AD178" s="215">
        <f>+'0BJ PROGR. I-II Y III'!AC177</f>
        <v>0</v>
      </c>
      <c r="AE178" s="215">
        <f>+'0BJ PROGR. I-II Y III'!AD177</f>
        <v>0</v>
      </c>
      <c r="AF178" s="215">
        <f>+'0BJ PROGR. I-II Y III'!AE177</f>
        <v>0</v>
      </c>
      <c r="AG178" s="215">
        <f>+'0BJ PROGR. I-II Y III'!AF177</f>
        <v>0</v>
      </c>
      <c r="AH178" s="215">
        <f>+'0BJ PROGR. I-II Y III'!AG177</f>
        <v>0</v>
      </c>
      <c r="AI178" s="215">
        <f>+'0BJ PROGR. I-II Y III'!AH177</f>
        <v>0</v>
      </c>
      <c r="AJ178" s="214">
        <f>+Q178+R178+S178+T178+U178++X178+AB178+AC178+AD178+AE178+AF178+AG178+AH178+AI178</f>
        <v>0</v>
      </c>
      <c r="AK178" s="215"/>
      <c r="AL178" s="214">
        <v>0</v>
      </c>
      <c r="AM178" s="215"/>
      <c r="AN178" s="214">
        <f>+O178+AJ178+AL178</f>
        <v>0</v>
      </c>
      <c r="AX178" s="20"/>
      <c r="AY178" s="20"/>
    </row>
    <row r="179" spans="1:51" s="21" customFormat="1" x14ac:dyDescent="0.25">
      <c r="A179" s="3"/>
      <c r="B179" s="3"/>
      <c r="C179" s="3"/>
      <c r="D179" s="3"/>
      <c r="E179" s="3"/>
      <c r="F179" s="3"/>
      <c r="G179" s="10" t="s">
        <v>974</v>
      </c>
      <c r="H179"/>
      <c r="I179" s="22" t="s">
        <v>691</v>
      </c>
      <c r="J179" s="23" t="s">
        <v>692</v>
      </c>
      <c r="K179" s="232">
        <f>+'0BJ PROGR. I-II Y III'!J179</f>
        <v>0</v>
      </c>
      <c r="L179" s="215">
        <f>+'0BJ PROGR. I-II Y III'!K178</f>
        <v>0</v>
      </c>
      <c r="M179" s="215">
        <f>+'0BJ PROGR. I-II Y III'!L178</f>
        <v>0</v>
      </c>
      <c r="N179" s="215">
        <f>+'0BJ PROGR. I-II Y III'!M178</f>
        <v>0</v>
      </c>
      <c r="O179" s="214">
        <f t="shared" si="43"/>
        <v>0</v>
      </c>
      <c r="P179" s="42"/>
      <c r="Q179" s="232">
        <f>+'0BJ PROGR. I-II Y III'!P178</f>
        <v>0</v>
      </c>
      <c r="R179" s="215">
        <f>+'0BJ PROGR. I-II Y III'!Q178</f>
        <v>0</v>
      </c>
      <c r="S179" s="215">
        <f>+'0BJ PROGR. I-II Y III'!R178</f>
        <v>0</v>
      </c>
      <c r="T179" s="215">
        <f>+'0BJ PROGR. I-II Y III'!S178</f>
        <v>0</v>
      </c>
      <c r="U179" s="233">
        <f>+'0BJ PROGR. I-II Y III'!T178</f>
        <v>0</v>
      </c>
      <c r="V179" s="249">
        <f>+'0BJ PROGR. I-II Y III'!U178</f>
        <v>0</v>
      </c>
      <c r="W179" s="245">
        <f>+'0BJ PROGR. I-II Y III'!V178</f>
        <v>0</v>
      </c>
      <c r="X179" s="233">
        <f>SUM(V179:W179)</f>
        <v>0</v>
      </c>
      <c r="Y179" s="205">
        <f>+'0BJ PROGR. I-II Y III'!X178</f>
        <v>0</v>
      </c>
      <c r="Z179" s="205">
        <v>0</v>
      </c>
      <c r="AA179" s="205">
        <v>0</v>
      </c>
      <c r="AB179" s="215">
        <f>SUM(Y179:AA179)</f>
        <v>0</v>
      </c>
      <c r="AC179" s="232">
        <f>+'0BJ PROGR. I-II Y III'!AB178</f>
        <v>0</v>
      </c>
      <c r="AD179" s="215">
        <f>+'0BJ PROGR. I-II Y III'!AC178</f>
        <v>0</v>
      </c>
      <c r="AE179" s="215">
        <f>+'0BJ PROGR. I-II Y III'!AD178</f>
        <v>0</v>
      </c>
      <c r="AF179" s="215">
        <f>+'0BJ PROGR. I-II Y III'!AE178</f>
        <v>0</v>
      </c>
      <c r="AG179" s="215">
        <f>+'0BJ PROGR. I-II Y III'!AF178</f>
        <v>0</v>
      </c>
      <c r="AH179" s="215">
        <f>+'0BJ PROGR. I-II Y III'!AG178</f>
        <v>0</v>
      </c>
      <c r="AI179" s="215">
        <f>+'0BJ PROGR. I-II Y III'!AH178</f>
        <v>0</v>
      </c>
      <c r="AJ179" s="214">
        <f>+Q179+R179+S179+T179+U179++X179+AB179+AC179+AD179+AE179+AF179+AG179+AH179+AI179</f>
        <v>0</v>
      </c>
      <c r="AK179" s="215"/>
      <c r="AL179" s="214">
        <v>0</v>
      </c>
      <c r="AM179" s="215"/>
      <c r="AN179" s="214">
        <f>+O179+AJ179+AL179</f>
        <v>0</v>
      </c>
      <c r="AX179" s="20"/>
      <c r="AY179" s="20"/>
    </row>
    <row r="180" spans="1:51" s="21" customFormat="1" x14ac:dyDescent="0.25">
      <c r="A180" s="3"/>
      <c r="B180" s="3"/>
      <c r="C180" s="3"/>
      <c r="D180" s="3"/>
      <c r="E180" s="3"/>
      <c r="F180" s="3"/>
      <c r="G180" s="10" t="s">
        <v>974</v>
      </c>
      <c r="H180"/>
      <c r="I180" s="24" t="s">
        <v>651</v>
      </c>
      <c r="J180" s="25" t="s">
        <v>652</v>
      </c>
      <c r="K180" s="232"/>
      <c r="L180" s="215"/>
      <c r="M180" s="215"/>
      <c r="N180" s="215"/>
      <c r="O180" s="212"/>
      <c r="P180" s="42"/>
      <c r="Q180" s="232"/>
      <c r="R180" s="215"/>
      <c r="S180" s="215"/>
      <c r="T180" s="215"/>
      <c r="U180" s="233"/>
      <c r="V180" s="249"/>
      <c r="W180" s="245"/>
      <c r="X180" s="230"/>
      <c r="Y180" s="205">
        <f>+'0BJ PROGR. I-II Y III'!X179</f>
        <v>0</v>
      </c>
      <c r="Z180" s="204"/>
      <c r="AA180" s="204"/>
      <c r="AB180" s="216"/>
      <c r="AC180" s="232"/>
      <c r="AD180" s="215"/>
      <c r="AE180" s="216"/>
      <c r="AF180" s="216"/>
      <c r="AG180" s="216"/>
      <c r="AH180" s="216"/>
      <c r="AI180" s="216"/>
      <c r="AJ180" s="214"/>
      <c r="AK180" s="215"/>
      <c r="AL180" s="214"/>
      <c r="AM180" s="215"/>
      <c r="AN180" s="212"/>
      <c r="AX180" s="20"/>
      <c r="AY180" s="20"/>
    </row>
    <row r="181" spans="1:51" s="21" customFormat="1" x14ac:dyDescent="0.25">
      <c r="A181" s="194"/>
      <c r="B181" s="194"/>
      <c r="C181" s="194"/>
      <c r="D181" s="194"/>
      <c r="E181" s="194"/>
      <c r="F181" s="194"/>
      <c r="G181" s="10" t="s">
        <v>974</v>
      </c>
      <c r="H181"/>
      <c r="I181" s="22" t="s">
        <v>693</v>
      </c>
      <c r="J181" s="23" t="s">
        <v>694</v>
      </c>
      <c r="K181" s="232">
        <f>+'0BJ PROGR. I-II Y III'!J181</f>
        <v>0</v>
      </c>
      <c r="L181" s="215">
        <f>+'0BJ PROGR. I-II Y III'!K180</f>
        <v>0</v>
      </c>
      <c r="M181" s="215">
        <f>+'0BJ PROGR. I-II Y III'!L180</f>
        <v>0</v>
      </c>
      <c r="N181" s="215">
        <f>+'0BJ PROGR. I-II Y III'!M180</f>
        <v>0</v>
      </c>
      <c r="O181" s="214">
        <f t="shared" si="43"/>
        <v>0</v>
      </c>
      <c r="P181" s="42"/>
      <c r="Q181" s="232">
        <f>+'0BJ PROGR. I-II Y III'!P180</f>
        <v>0</v>
      </c>
      <c r="R181" s="215">
        <f>+'0BJ PROGR. I-II Y III'!Q180</f>
        <v>0</v>
      </c>
      <c r="S181" s="215">
        <f>+'0BJ PROGR. I-II Y III'!R180</f>
        <v>0</v>
      </c>
      <c r="T181" s="215">
        <f>+'0BJ PROGR. I-II Y III'!S180</f>
        <v>0</v>
      </c>
      <c r="U181" s="233">
        <f>+'0BJ PROGR. I-II Y III'!T180</f>
        <v>0</v>
      </c>
      <c r="V181" s="249">
        <f>+'0BJ PROGR. I-II Y III'!U180</f>
        <v>0</v>
      </c>
      <c r="W181" s="245">
        <f>+'0BJ PROGR. I-II Y III'!V180</f>
        <v>0</v>
      </c>
      <c r="X181" s="233">
        <f>SUM(V181:W181)</f>
        <v>0</v>
      </c>
      <c r="Y181" s="205">
        <f>+'0BJ PROGR. I-II Y III'!X180</f>
        <v>0</v>
      </c>
      <c r="Z181" s="205">
        <v>0</v>
      </c>
      <c r="AA181" s="205">
        <v>0</v>
      </c>
      <c r="AB181" s="215">
        <f>SUM(Y181:AA181)</f>
        <v>0</v>
      </c>
      <c r="AC181" s="232">
        <f>+'0BJ PROGR. I-II Y III'!AB180</f>
        <v>0</v>
      </c>
      <c r="AD181" s="215">
        <f>+'0BJ PROGR. I-II Y III'!AC180</f>
        <v>0</v>
      </c>
      <c r="AE181" s="215">
        <f>+'0BJ PROGR. I-II Y III'!AD180</f>
        <v>0</v>
      </c>
      <c r="AF181" s="215">
        <f>+'0BJ PROGR. I-II Y III'!AE180</f>
        <v>0</v>
      </c>
      <c r="AG181" s="215">
        <f>+'0BJ PROGR. I-II Y III'!AF180</f>
        <v>0</v>
      </c>
      <c r="AH181" s="215">
        <f>+'0BJ PROGR. I-II Y III'!AG180</f>
        <v>0</v>
      </c>
      <c r="AI181" s="215">
        <f>+'0BJ PROGR. I-II Y III'!AH180</f>
        <v>0</v>
      </c>
      <c r="AJ181" s="214">
        <f>+Q181+R181+S181+T181+U181++X181+AB181+AC181+AD181+AE181+AF181+AG181+AH181+AI181</f>
        <v>0</v>
      </c>
      <c r="AK181" s="215"/>
      <c r="AL181" s="214">
        <v>0</v>
      </c>
      <c r="AM181" s="215"/>
      <c r="AN181" s="214">
        <f>+O181+AJ181+AL181</f>
        <v>0</v>
      </c>
      <c r="AX181" s="20"/>
      <c r="AY181" s="20"/>
    </row>
    <row r="182" spans="1:51" s="21" customFormat="1" x14ac:dyDescent="0.25">
      <c r="A182" s="3"/>
      <c r="B182" s="3"/>
      <c r="C182" s="3"/>
      <c r="D182" s="3"/>
      <c r="E182" s="3"/>
      <c r="F182" s="3"/>
      <c r="G182" s="10"/>
      <c r="H182"/>
      <c r="I182" s="22"/>
      <c r="J182" s="23"/>
      <c r="K182" s="232"/>
      <c r="L182" s="215"/>
      <c r="M182" s="215"/>
      <c r="N182" s="215"/>
      <c r="O182" s="214"/>
      <c r="P182" s="42"/>
      <c r="Q182" s="232"/>
      <c r="R182" s="215"/>
      <c r="S182" s="215"/>
      <c r="T182" s="215"/>
      <c r="U182" s="233"/>
      <c r="V182" s="249"/>
      <c r="W182" s="245"/>
      <c r="X182" s="233"/>
      <c r="Y182" s="205"/>
      <c r="Z182" s="205"/>
      <c r="AA182" s="205"/>
      <c r="AB182" s="215"/>
      <c r="AC182" s="232"/>
      <c r="AD182" s="215"/>
      <c r="AE182" s="215"/>
      <c r="AF182" s="215"/>
      <c r="AG182" s="215"/>
      <c r="AH182" s="215"/>
      <c r="AI182" s="215"/>
      <c r="AJ182" s="214"/>
      <c r="AK182" s="215"/>
      <c r="AL182" s="214"/>
      <c r="AM182" s="215"/>
      <c r="AN182" s="214"/>
      <c r="AX182" s="20"/>
      <c r="AY182" s="20"/>
    </row>
    <row r="183" spans="1:51" s="21" customFormat="1" x14ac:dyDescent="0.25">
      <c r="A183" s="3"/>
      <c r="B183" s="3"/>
      <c r="C183" s="10" t="s">
        <v>976</v>
      </c>
      <c r="D183" s="3" t="s">
        <v>977</v>
      </c>
      <c r="E183" s="3"/>
      <c r="F183" s="3"/>
      <c r="G183" s="10" t="s">
        <v>327</v>
      </c>
      <c r="H183"/>
      <c r="I183" s="22"/>
      <c r="J183" s="23"/>
      <c r="K183" s="213">
        <f>SUM(K184:K191)</f>
        <v>0</v>
      </c>
      <c r="L183" s="223">
        <f>SUM(L184:L191)</f>
        <v>0</v>
      </c>
      <c r="M183" s="223">
        <f>SUM(M184:M191)</f>
        <v>0</v>
      </c>
      <c r="N183" s="223">
        <f>SUM(N184:N191)</f>
        <v>0</v>
      </c>
      <c r="O183" s="220">
        <f>SUM(O184:O191)</f>
        <v>0</v>
      </c>
      <c r="P183" s="42"/>
      <c r="Q183" s="213">
        <f>SUM(Q184:Q191)</f>
        <v>0</v>
      </c>
      <c r="R183" s="223">
        <f>SUM(R185:R191)</f>
        <v>0</v>
      </c>
      <c r="S183" s="223">
        <f>SUM(S185:S191)</f>
        <v>0</v>
      </c>
      <c r="T183" s="223">
        <f>SUM(T185:T191)</f>
        <v>0</v>
      </c>
      <c r="U183" s="231">
        <f>SUM(U185:U191)</f>
        <v>0</v>
      </c>
      <c r="V183" s="248">
        <f>SUM(V184:V191)</f>
        <v>0</v>
      </c>
      <c r="W183" s="244">
        <f>SUM(W184:W191)</f>
        <v>0</v>
      </c>
      <c r="X183" s="231">
        <f t="shared" ref="X183:AN183" si="48">SUM(X184:X191)</f>
        <v>0</v>
      </c>
      <c r="Y183" s="244">
        <f>SUM(Y184:Y191)</f>
        <v>0</v>
      </c>
      <c r="Z183" s="206">
        <f>SUM(Z185:Z191)</f>
        <v>0</v>
      </c>
      <c r="AA183" s="206">
        <f>SUM(AA185:AA191)</f>
        <v>0</v>
      </c>
      <c r="AB183" s="223">
        <f>SUM(Y183:AA183)</f>
        <v>0</v>
      </c>
      <c r="AC183" s="213">
        <f>+'0BJ PROGR. I-II Y III'!AB182</f>
        <v>0</v>
      </c>
      <c r="AD183" s="223">
        <f>+'0BJ PROGR. I-II Y III'!AC182</f>
        <v>0</v>
      </c>
      <c r="AE183" s="223">
        <f t="shared" si="48"/>
        <v>0</v>
      </c>
      <c r="AF183" s="223">
        <f t="shared" si="48"/>
        <v>0</v>
      </c>
      <c r="AG183" s="223">
        <f t="shared" si="48"/>
        <v>0</v>
      </c>
      <c r="AH183" s="223">
        <f t="shared" si="48"/>
        <v>0</v>
      </c>
      <c r="AI183" s="223">
        <f t="shared" si="48"/>
        <v>0</v>
      </c>
      <c r="AJ183" s="220">
        <f t="shared" si="48"/>
        <v>0</v>
      </c>
      <c r="AK183" s="215"/>
      <c r="AL183" s="220">
        <f>SUM(AL184:AL191)</f>
        <v>0</v>
      </c>
      <c r="AM183" s="215"/>
      <c r="AN183" s="220">
        <f t="shared" si="48"/>
        <v>0</v>
      </c>
      <c r="AX183" s="20"/>
      <c r="AY183" s="20"/>
    </row>
    <row r="184" spans="1:51" s="21" customFormat="1" x14ac:dyDescent="0.25">
      <c r="A184" s="3"/>
      <c r="B184" s="3"/>
      <c r="C184" s="3"/>
      <c r="D184" s="3"/>
      <c r="E184" s="3"/>
      <c r="F184" s="3"/>
      <c r="G184" s="5" t="s">
        <v>978</v>
      </c>
      <c r="H184"/>
      <c r="I184" s="24" t="s">
        <v>665</v>
      </c>
      <c r="J184" s="25" t="s">
        <v>666</v>
      </c>
      <c r="K184" s="232"/>
      <c r="L184" s="215"/>
      <c r="M184" s="215"/>
      <c r="N184" s="215"/>
      <c r="O184" s="212"/>
      <c r="P184" s="42"/>
      <c r="Q184" s="232"/>
      <c r="R184" s="215"/>
      <c r="S184" s="215"/>
      <c r="T184" s="215"/>
      <c r="U184" s="233"/>
      <c r="V184" s="249"/>
      <c r="W184" s="245"/>
      <c r="X184" s="230"/>
      <c r="Y184" s="205"/>
      <c r="Z184" s="204"/>
      <c r="AA184" s="204"/>
      <c r="AB184" s="216"/>
      <c r="AC184" s="232"/>
      <c r="AD184" s="215"/>
      <c r="AE184" s="216"/>
      <c r="AF184" s="216"/>
      <c r="AG184" s="216"/>
      <c r="AH184" s="216"/>
      <c r="AI184" s="216"/>
      <c r="AJ184" s="212"/>
      <c r="AK184" s="215"/>
      <c r="AL184" s="212"/>
      <c r="AM184" s="215"/>
      <c r="AN184" s="212"/>
      <c r="AX184" s="20"/>
      <c r="AY184" s="20"/>
    </row>
    <row r="185" spans="1:51" s="21" customFormat="1" x14ac:dyDescent="0.25">
      <c r="A185" s="3"/>
      <c r="B185" s="3"/>
      <c r="C185" s="3"/>
      <c r="D185" s="3"/>
      <c r="E185" s="3"/>
      <c r="F185" s="3"/>
      <c r="G185" s="10" t="s">
        <v>978</v>
      </c>
      <c r="H185"/>
      <c r="I185" s="22" t="s">
        <v>695</v>
      </c>
      <c r="J185" s="23" t="s">
        <v>696</v>
      </c>
      <c r="K185" s="232">
        <f>+'0BJ PROGR. I-II Y III'!J185</f>
        <v>0</v>
      </c>
      <c r="L185" s="215">
        <f>+'0BJ PROGR. I-II Y III'!K184</f>
        <v>0</v>
      </c>
      <c r="M185" s="215">
        <f>+'0BJ PROGR. I-II Y III'!L184</f>
        <v>0</v>
      </c>
      <c r="N185" s="215">
        <f>+'0BJ PROGR. I-II Y III'!M184</f>
        <v>0</v>
      </c>
      <c r="O185" s="214">
        <f>SUM(K185:N185)</f>
        <v>0</v>
      </c>
      <c r="P185" s="42"/>
      <c r="Q185" s="232">
        <f>+'0BJ PROGR. I-II Y III'!P184</f>
        <v>0</v>
      </c>
      <c r="R185" s="215">
        <f>+'0BJ PROGR. I-II Y III'!Q184</f>
        <v>0</v>
      </c>
      <c r="S185" s="215">
        <f>+'0BJ PROGR. I-II Y III'!R184</f>
        <v>0</v>
      </c>
      <c r="T185" s="215">
        <f>+'0BJ PROGR. I-II Y III'!S184</f>
        <v>0</v>
      </c>
      <c r="U185" s="233">
        <f>+'0BJ PROGR. I-II Y III'!T184</f>
        <v>0</v>
      </c>
      <c r="V185" s="249">
        <f>+'0BJ PROGR. I-II Y III'!U184</f>
        <v>0</v>
      </c>
      <c r="W185" s="245">
        <f>+'0BJ PROGR. I-II Y III'!V184</f>
        <v>0</v>
      </c>
      <c r="X185" s="233">
        <f>SUM(V185:W185)</f>
        <v>0</v>
      </c>
      <c r="Y185" s="205">
        <f>+'0BJ PROGR. I-II Y III'!X184</f>
        <v>0</v>
      </c>
      <c r="Z185" s="205">
        <v>0</v>
      </c>
      <c r="AA185" s="205">
        <v>0</v>
      </c>
      <c r="AB185" s="215">
        <f>SUM(Y185:AA185)</f>
        <v>0</v>
      </c>
      <c r="AC185" s="232">
        <f>+'0BJ PROGR. I-II Y III'!AB184</f>
        <v>0</v>
      </c>
      <c r="AD185" s="215">
        <f>+'0BJ PROGR. I-II Y III'!AC184</f>
        <v>0</v>
      </c>
      <c r="AE185" s="215">
        <f>+'0BJ PROGR. I-II Y III'!AD184</f>
        <v>0</v>
      </c>
      <c r="AF185" s="215">
        <f>+'0BJ PROGR. I-II Y III'!AE184</f>
        <v>0</v>
      </c>
      <c r="AG185" s="215">
        <f>+'0BJ PROGR. I-II Y III'!AF184</f>
        <v>0</v>
      </c>
      <c r="AH185" s="215">
        <f>+'0BJ PROGR. I-II Y III'!AG184</f>
        <v>0</v>
      </c>
      <c r="AI185" s="215">
        <f>+'0BJ PROGR. I-II Y III'!AH184</f>
        <v>0</v>
      </c>
      <c r="AJ185" s="214">
        <f>+Q185+R185+S185+T185+U185++X185+AB185+AC185+AD185+AE185+AF185+AG185+AH185+AI185</f>
        <v>0</v>
      </c>
      <c r="AK185" s="215"/>
      <c r="AL185" s="214">
        <v>0</v>
      </c>
      <c r="AM185" s="215"/>
      <c r="AN185" s="214">
        <f>+O185+AJ185+AL185</f>
        <v>0</v>
      </c>
      <c r="AX185" s="20"/>
      <c r="AY185" s="20"/>
    </row>
    <row r="186" spans="1:51" s="21" customFormat="1" x14ac:dyDescent="0.25">
      <c r="A186" s="3"/>
      <c r="B186" s="3"/>
      <c r="C186" s="3"/>
      <c r="D186" s="3" t="s">
        <v>327</v>
      </c>
      <c r="E186" s="3"/>
      <c r="F186" s="3"/>
      <c r="G186" s="10" t="s">
        <v>978</v>
      </c>
      <c r="H186"/>
      <c r="I186" s="22" t="s">
        <v>697</v>
      </c>
      <c r="J186" s="23" t="s">
        <v>698</v>
      </c>
      <c r="K186" s="232">
        <f>+'0BJ PROGR. I-II Y III'!J186</f>
        <v>0</v>
      </c>
      <c r="L186" s="215">
        <f>+'0BJ PROGR. I-II Y III'!K185</f>
        <v>0</v>
      </c>
      <c r="M186" s="215">
        <f>+'0BJ PROGR. I-II Y III'!L185</f>
        <v>0</v>
      </c>
      <c r="N186" s="215">
        <f>+'0BJ PROGR. I-II Y III'!M185</f>
        <v>0</v>
      </c>
      <c r="O186" s="214">
        <f>SUM(K186:N186)</f>
        <v>0</v>
      </c>
      <c r="P186" s="42"/>
      <c r="Q186" s="232">
        <f>+'0BJ PROGR. I-II Y III'!P185</f>
        <v>0</v>
      </c>
      <c r="R186" s="215">
        <f>+'0BJ PROGR. I-II Y III'!Q185</f>
        <v>0</v>
      </c>
      <c r="S186" s="215">
        <f>+'0BJ PROGR. I-II Y III'!R185</f>
        <v>0</v>
      </c>
      <c r="T186" s="215">
        <f>+'0BJ PROGR. I-II Y III'!S185</f>
        <v>0</v>
      </c>
      <c r="U186" s="233">
        <f>+'0BJ PROGR. I-II Y III'!T185</f>
        <v>0</v>
      </c>
      <c r="V186" s="249">
        <f>+'0BJ PROGR. I-II Y III'!U185</f>
        <v>0</v>
      </c>
      <c r="W186" s="245">
        <f>+'0BJ PROGR. I-II Y III'!V185</f>
        <v>0</v>
      </c>
      <c r="X186" s="233">
        <f>SUM(V186:W186)</f>
        <v>0</v>
      </c>
      <c r="Y186" s="205">
        <f>+'0BJ PROGR. I-II Y III'!X185</f>
        <v>0</v>
      </c>
      <c r="Z186" s="205">
        <v>0</v>
      </c>
      <c r="AA186" s="205">
        <v>0</v>
      </c>
      <c r="AB186" s="215">
        <f>SUM(Y186:AA186)</f>
        <v>0</v>
      </c>
      <c r="AC186" s="232">
        <f>+'0BJ PROGR. I-II Y III'!AB185</f>
        <v>0</v>
      </c>
      <c r="AD186" s="215">
        <f>+'0BJ PROGR. I-II Y III'!AC185</f>
        <v>0</v>
      </c>
      <c r="AE186" s="215">
        <f>+'0BJ PROGR. I-II Y III'!AD185</f>
        <v>0</v>
      </c>
      <c r="AF186" s="215">
        <f>+'0BJ PROGR. I-II Y III'!AE185</f>
        <v>0</v>
      </c>
      <c r="AG186" s="215">
        <f>+'0BJ PROGR. I-II Y III'!AF185</f>
        <v>0</v>
      </c>
      <c r="AH186" s="215">
        <f>+'0BJ PROGR. I-II Y III'!AG185</f>
        <v>0</v>
      </c>
      <c r="AI186" s="215">
        <f>+'0BJ PROGR. I-II Y III'!AH185</f>
        <v>0</v>
      </c>
      <c r="AJ186" s="214">
        <f>+Q186+R186+S186+T186+U186++X186+AB186+AC186+AD186+AE186+AF186+AG186+AH186+AI186</f>
        <v>0</v>
      </c>
      <c r="AK186" s="215"/>
      <c r="AL186" s="214">
        <v>0</v>
      </c>
      <c r="AM186" s="215"/>
      <c r="AN186" s="214">
        <f>+O186+AJ186+AL186</f>
        <v>0</v>
      </c>
      <c r="AX186" s="20"/>
      <c r="AY186" s="20"/>
    </row>
    <row r="187" spans="1:51" s="21" customFormat="1" x14ac:dyDescent="0.25">
      <c r="A187" s="3"/>
      <c r="B187" s="3"/>
      <c r="C187" s="3"/>
      <c r="D187" s="3"/>
      <c r="E187" s="3"/>
      <c r="F187" s="3"/>
      <c r="G187" s="5" t="s">
        <v>978</v>
      </c>
      <c r="H187"/>
      <c r="I187" s="24" t="s">
        <v>671</v>
      </c>
      <c r="J187" s="25" t="s">
        <v>672</v>
      </c>
      <c r="K187" s="232"/>
      <c r="L187" s="215"/>
      <c r="M187" s="215"/>
      <c r="N187" s="215"/>
      <c r="O187" s="212"/>
      <c r="P187" s="42"/>
      <c r="Q187" s="232"/>
      <c r="R187" s="215"/>
      <c r="S187" s="215"/>
      <c r="T187" s="215"/>
      <c r="U187" s="233"/>
      <c r="V187" s="249"/>
      <c r="W187" s="245"/>
      <c r="X187" s="230"/>
      <c r="Y187" s="205"/>
      <c r="Z187" s="204"/>
      <c r="AA187" s="204"/>
      <c r="AB187" s="216"/>
      <c r="AC187" s="232"/>
      <c r="AD187" s="215"/>
      <c r="AE187" s="215"/>
      <c r="AF187" s="215"/>
      <c r="AG187" s="215"/>
      <c r="AH187" s="215"/>
      <c r="AI187" s="215"/>
      <c r="AJ187" s="212"/>
      <c r="AK187" s="215"/>
      <c r="AL187" s="212"/>
      <c r="AM187" s="215"/>
      <c r="AN187" s="212"/>
      <c r="AX187" s="20"/>
      <c r="AY187" s="20"/>
    </row>
    <row r="188" spans="1:51" s="21" customFormat="1" x14ac:dyDescent="0.25">
      <c r="A188" s="3"/>
      <c r="B188" s="3"/>
      <c r="C188" s="3"/>
      <c r="D188" s="3"/>
      <c r="E188" s="3"/>
      <c r="F188" s="3"/>
      <c r="G188" s="10" t="s">
        <v>978</v>
      </c>
      <c r="H188"/>
      <c r="I188" s="22" t="s">
        <v>699</v>
      </c>
      <c r="J188" s="23" t="s">
        <v>700</v>
      </c>
      <c r="K188" s="232">
        <f>+'0BJ PROGR. I-II Y III'!J188</f>
        <v>0</v>
      </c>
      <c r="L188" s="215">
        <f>+'0BJ PROGR. I-II Y III'!K187</f>
        <v>0</v>
      </c>
      <c r="M188" s="215">
        <f>+'0BJ PROGR. I-II Y III'!L187</f>
        <v>0</v>
      </c>
      <c r="N188" s="215">
        <f>+'0BJ PROGR. I-II Y III'!M187</f>
        <v>0</v>
      </c>
      <c r="O188" s="214">
        <f>SUM(K188:N188)</f>
        <v>0</v>
      </c>
      <c r="P188" s="42"/>
      <c r="Q188" s="232">
        <f>+'0BJ PROGR. I-II Y III'!P187</f>
        <v>0</v>
      </c>
      <c r="R188" s="215">
        <f>+'0BJ PROGR. I-II Y III'!Q187</f>
        <v>0</v>
      </c>
      <c r="S188" s="215">
        <f>+'0BJ PROGR. I-II Y III'!R187</f>
        <v>0</v>
      </c>
      <c r="T188" s="215">
        <f>+'0BJ PROGR. I-II Y III'!S187</f>
        <v>0</v>
      </c>
      <c r="U188" s="233">
        <f>+'0BJ PROGR. I-II Y III'!T187</f>
        <v>0</v>
      </c>
      <c r="V188" s="249">
        <f>+'0BJ PROGR. I-II Y III'!U187</f>
        <v>0</v>
      </c>
      <c r="W188" s="245">
        <f>+'0BJ PROGR. I-II Y III'!V187</f>
        <v>0</v>
      </c>
      <c r="X188" s="233">
        <f>SUM(V188:W188)</f>
        <v>0</v>
      </c>
      <c r="Y188" s="205">
        <f>+'0BJ PROGR. I-II Y III'!X187</f>
        <v>0</v>
      </c>
      <c r="Z188" s="205">
        <v>0</v>
      </c>
      <c r="AA188" s="205">
        <v>0</v>
      </c>
      <c r="AB188" s="215">
        <f>SUM(Y188:AA188)</f>
        <v>0</v>
      </c>
      <c r="AC188" s="232">
        <f>+'0BJ PROGR. I-II Y III'!AB187</f>
        <v>0</v>
      </c>
      <c r="AD188" s="215">
        <f>+'0BJ PROGR. I-II Y III'!AC187</f>
        <v>0</v>
      </c>
      <c r="AE188" s="215">
        <f>+'0BJ PROGR. I-II Y III'!AD187</f>
        <v>0</v>
      </c>
      <c r="AF188" s="215">
        <f>+'0BJ PROGR. I-II Y III'!AE187</f>
        <v>0</v>
      </c>
      <c r="AG188" s="215">
        <f>+'0BJ PROGR. I-II Y III'!AF187</f>
        <v>0</v>
      </c>
      <c r="AH188" s="215">
        <f>+'0BJ PROGR. I-II Y III'!AG187</f>
        <v>0</v>
      </c>
      <c r="AI188" s="215">
        <f>+'0BJ PROGR. I-II Y III'!AH187</f>
        <v>0</v>
      </c>
      <c r="AJ188" s="214">
        <f>+Q188+R188+S188+T188+U188++X188+AB188+AC188+AD188+AE188+AF188+AG188+AH188+AI188</f>
        <v>0</v>
      </c>
      <c r="AK188" s="215"/>
      <c r="AL188" s="214">
        <v>0</v>
      </c>
      <c r="AM188" s="215"/>
      <c r="AN188" s="214">
        <f>+O188+AJ188+AL188</f>
        <v>0</v>
      </c>
      <c r="AX188" s="20"/>
      <c r="AY188" s="20"/>
    </row>
    <row r="189" spans="1:51" s="21" customFormat="1" x14ac:dyDescent="0.25">
      <c r="A189" s="3"/>
      <c r="B189" s="3"/>
      <c r="C189" s="3"/>
      <c r="D189" s="3"/>
      <c r="E189" s="3" t="s">
        <v>327</v>
      </c>
      <c r="F189" s="3"/>
      <c r="G189" s="5" t="s">
        <v>978</v>
      </c>
      <c r="H189"/>
      <c r="I189" s="24" t="s">
        <v>687</v>
      </c>
      <c r="J189" s="25" t="s">
        <v>688</v>
      </c>
      <c r="K189" s="232"/>
      <c r="L189" s="215"/>
      <c r="M189" s="215"/>
      <c r="N189" s="215"/>
      <c r="O189" s="212"/>
      <c r="P189" s="42"/>
      <c r="Q189" s="232"/>
      <c r="R189" s="215"/>
      <c r="S189" s="215"/>
      <c r="T189" s="215"/>
      <c r="U189" s="233"/>
      <c r="V189" s="249"/>
      <c r="W189" s="245"/>
      <c r="X189" s="230"/>
      <c r="Y189" s="205"/>
      <c r="Z189" s="204"/>
      <c r="AA189" s="204"/>
      <c r="AB189" s="216"/>
      <c r="AC189" s="232"/>
      <c r="AD189" s="215"/>
      <c r="AE189" s="215"/>
      <c r="AF189" s="215"/>
      <c r="AG189" s="215"/>
      <c r="AH189" s="215"/>
      <c r="AI189" s="215"/>
      <c r="AJ189" s="212"/>
      <c r="AK189" s="215"/>
      <c r="AL189" s="212"/>
      <c r="AM189" s="215"/>
      <c r="AN189" s="212"/>
      <c r="AX189" s="20"/>
      <c r="AY189" s="20"/>
    </row>
    <row r="190" spans="1:51" s="21" customFormat="1" x14ac:dyDescent="0.25">
      <c r="A190" s="3"/>
      <c r="B190" s="3"/>
      <c r="C190" s="3"/>
      <c r="D190" s="3"/>
      <c r="E190" s="3"/>
      <c r="F190" s="3"/>
      <c r="G190" s="10" t="s">
        <v>978</v>
      </c>
      <c r="H190"/>
      <c r="I190" s="22" t="s">
        <v>689</v>
      </c>
      <c r="J190" s="23" t="s">
        <v>690</v>
      </c>
      <c r="K190" s="232">
        <f>+'0BJ PROGR. I-II Y III'!J190</f>
        <v>0</v>
      </c>
      <c r="L190" s="215">
        <f>+'0BJ PROGR. I-II Y III'!K189</f>
        <v>0</v>
      </c>
      <c r="M190" s="215">
        <f>+'0BJ PROGR. I-II Y III'!L189</f>
        <v>0</v>
      </c>
      <c r="N190" s="215">
        <f>+'0BJ PROGR. I-II Y III'!M189</f>
        <v>0</v>
      </c>
      <c r="O190" s="214">
        <f>SUM(K190:N190)</f>
        <v>0</v>
      </c>
      <c r="P190" s="42"/>
      <c r="Q190" s="232">
        <f>+'0BJ PROGR. I-II Y III'!P189</f>
        <v>0</v>
      </c>
      <c r="R190" s="215">
        <f>+'0BJ PROGR. I-II Y III'!Q189</f>
        <v>0</v>
      </c>
      <c r="S190" s="215">
        <f>+'0BJ PROGR. I-II Y III'!R189</f>
        <v>0</v>
      </c>
      <c r="T190" s="215">
        <f>+'0BJ PROGR. I-II Y III'!S189</f>
        <v>0</v>
      </c>
      <c r="U190" s="233">
        <f>+'0BJ PROGR. I-II Y III'!T189</f>
        <v>0</v>
      </c>
      <c r="V190" s="249">
        <f>+'0BJ PROGR. I-II Y III'!U189</f>
        <v>0</v>
      </c>
      <c r="W190" s="245">
        <f>+'0BJ PROGR. I-II Y III'!V189</f>
        <v>0</v>
      </c>
      <c r="X190" s="233">
        <f>SUM(V190:W190)</f>
        <v>0</v>
      </c>
      <c r="Y190" s="205">
        <f>+'0BJ PROGR. I-II Y III'!X189</f>
        <v>0</v>
      </c>
      <c r="Z190" s="205">
        <f>+'0BJ PROGR. I-II Y III'!Y189</f>
        <v>0</v>
      </c>
      <c r="AA190" s="205">
        <f>+'0BJ PROGR. I-II Y III'!Z189</f>
        <v>0</v>
      </c>
      <c r="AB190" s="215">
        <f>SUM(Y190:AA190)</f>
        <v>0</v>
      </c>
      <c r="AC190" s="232">
        <f>+'0BJ PROGR. I-II Y III'!AB189</f>
        <v>0</v>
      </c>
      <c r="AD190" s="215">
        <f>+'0BJ PROGR. I-II Y III'!AC189</f>
        <v>0</v>
      </c>
      <c r="AE190" s="215">
        <f>+'0BJ PROGR. I-II Y III'!AD189</f>
        <v>0</v>
      </c>
      <c r="AF190" s="215">
        <f>+'0BJ PROGR. I-II Y III'!AE189</f>
        <v>0</v>
      </c>
      <c r="AG190" s="215">
        <f>+'0BJ PROGR. I-II Y III'!AF189</f>
        <v>0</v>
      </c>
      <c r="AH190" s="215">
        <f>+'0BJ PROGR. I-II Y III'!AG189</f>
        <v>0</v>
      </c>
      <c r="AI190" s="215">
        <f>+'0BJ PROGR. I-II Y III'!AH189</f>
        <v>0</v>
      </c>
      <c r="AJ190" s="214">
        <f>+Q190+R190+S190+T190+U190++X190+AB190+AC190+AD190+AE190+AF190+AG190+AH190+AI190</f>
        <v>0</v>
      </c>
      <c r="AK190" s="215"/>
      <c r="AL190" s="214">
        <v>0</v>
      </c>
      <c r="AM190" s="215"/>
      <c r="AN190" s="214">
        <f>+O190+AJ190+AL190</f>
        <v>0</v>
      </c>
      <c r="AX190" s="20"/>
      <c r="AY190" s="20"/>
    </row>
    <row r="191" spans="1:51" s="21" customFormat="1" x14ac:dyDescent="0.25">
      <c r="A191" s="3"/>
      <c r="B191" s="3"/>
      <c r="C191" s="3"/>
      <c r="D191" s="3"/>
      <c r="E191" s="3"/>
      <c r="F191" s="3"/>
      <c r="G191" s="10" t="s">
        <v>978</v>
      </c>
      <c r="H191"/>
      <c r="I191" s="22" t="s">
        <v>691</v>
      </c>
      <c r="J191" s="23" t="s">
        <v>692</v>
      </c>
      <c r="K191" s="232">
        <f>+'0BJ PROGR. I-II Y III'!J191</f>
        <v>0</v>
      </c>
      <c r="L191" s="215">
        <f>+'0BJ PROGR. I-II Y III'!K190</f>
        <v>0</v>
      </c>
      <c r="M191" s="215">
        <f>+'0BJ PROGR. I-II Y III'!L190</f>
        <v>0</v>
      </c>
      <c r="N191" s="215">
        <f>+'0BJ PROGR. I-II Y III'!M190</f>
        <v>0</v>
      </c>
      <c r="O191" s="214">
        <f>SUM(K191:N191)</f>
        <v>0</v>
      </c>
      <c r="P191" s="42"/>
      <c r="Q191" s="232">
        <f>+'0BJ PROGR. I-II Y III'!P190</f>
        <v>0</v>
      </c>
      <c r="R191" s="215">
        <f>+'0BJ PROGR. I-II Y III'!Q190</f>
        <v>0</v>
      </c>
      <c r="S191" s="215">
        <f>+'0BJ PROGR. I-II Y III'!R190</f>
        <v>0</v>
      </c>
      <c r="T191" s="215">
        <f>+'0BJ PROGR. I-II Y III'!S190</f>
        <v>0</v>
      </c>
      <c r="U191" s="233">
        <f>+'0BJ PROGR. I-II Y III'!T190</f>
        <v>0</v>
      </c>
      <c r="V191" s="249">
        <f>+'0BJ PROGR. I-II Y III'!U190</f>
        <v>0</v>
      </c>
      <c r="W191" s="245">
        <f>+'0BJ PROGR. I-II Y III'!V190</f>
        <v>0</v>
      </c>
      <c r="X191" s="233">
        <f>SUM(V191:W191)</f>
        <v>0</v>
      </c>
      <c r="Y191" s="205">
        <f>+'0BJ PROGR. I-II Y III'!X190</f>
        <v>0</v>
      </c>
      <c r="Z191" s="205">
        <f>+'0BJ PROGR. I-II Y III'!Y190</f>
        <v>0</v>
      </c>
      <c r="AA191" s="205">
        <f>+'0BJ PROGR. I-II Y III'!Z190</f>
        <v>0</v>
      </c>
      <c r="AB191" s="215">
        <f>SUM(Y191:AA191)</f>
        <v>0</v>
      </c>
      <c r="AC191" s="232">
        <f>+'0BJ PROGR. I-II Y III'!AB190</f>
        <v>0</v>
      </c>
      <c r="AD191" s="215">
        <f>+'0BJ PROGR. I-II Y III'!AC190</f>
        <v>0</v>
      </c>
      <c r="AE191" s="215">
        <f>+'0BJ PROGR. I-II Y III'!AD190</f>
        <v>0</v>
      </c>
      <c r="AF191" s="215">
        <f>+'0BJ PROGR. I-II Y III'!AE190</f>
        <v>0</v>
      </c>
      <c r="AG191" s="215">
        <f>+'0BJ PROGR. I-II Y III'!AF190</f>
        <v>0</v>
      </c>
      <c r="AH191" s="215">
        <f>+'0BJ PROGR. I-II Y III'!AG190</f>
        <v>0</v>
      </c>
      <c r="AI191" s="215">
        <f>+'0BJ PROGR. I-II Y III'!AH190</f>
        <v>0</v>
      </c>
      <c r="AJ191" s="214">
        <f>+Q191+R191+S191+T191+U191++X191+AB191+AC191+AD191+AE191+AF191+AG191+AH191+AI191</f>
        <v>0</v>
      </c>
      <c r="AK191" s="215"/>
      <c r="AL191" s="214">
        <v>0</v>
      </c>
      <c r="AM191" s="215"/>
      <c r="AN191" s="214">
        <f>+O191+AJ191+AL191</f>
        <v>0</v>
      </c>
      <c r="AX191" s="20"/>
      <c r="AY191" s="20"/>
    </row>
    <row r="192" spans="1:51" s="21" customFormat="1" x14ac:dyDescent="0.25">
      <c r="A192" s="3"/>
      <c r="B192" s="3"/>
      <c r="C192" s="3"/>
      <c r="D192" s="3"/>
      <c r="E192" s="3"/>
      <c r="F192" s="3"/>
      <c r="G192" s="3"/>
      <c r="H192"/>
      <c r="I192" s="22"/>
      <c r="J192" s="23"/>
      <c r="K192" s="232"/>
      <c r="L192" s="215"/>
      <c r="M192" s="215"/>
      <c r="N192" s="215"/>
      <c r="O192" s="214"/>
      <c r="P192" s="42"/>
      <c r="Q192" s="232"/>
      <c r="R192" s="215"/>
      <c r="S192" s="215"/>
      <c r="T192" s="215"/>
      <c r="U192" s="233"/>
      <c r="V192" s="249"/>
      <c r="W192" s="245"/>
      <c r="X192" s="233"/>
      <c r="Y192" s="205"/>
      <c r="Z192" s="205"/>
      <c r="AA192" s="205"/>
      <c r="AB192" s="215"/>
      <c r="AC192" s="232"/>
      <c r="AD192" s="215"/>
      <c r="AE192" s="215"/>
      <c r="AF192" s="215"/>
      <c r="AG192" s="215"/>
      <c r="AH192" s="215"/>
      <c r="AI192" s="215"/>
      <c r="AJ192" s="214"/>
      <c r="AK192" s="215"/>
      <c r="AL192" s="214"/>
      <c r="AM192" s="215"/>
      <c r="AN192" s="214"/>
      <c r="AX192" s="20"/>
      <c r="AY192" s="20"/>
    </row>
    <row r="193" spans="1:51" s="21" customFormat="1" x14ac:dyDescent="0.25">
      <c r="A193" s="3"/>
      <c r="B193" s="5" t="s">
        <v>979</v>
      </c>
      <c r="C193" s="6" t="s">
        <v>136</v>
      </c>
      <c r="D193" s="6"/>
      <c r="E193" s="6"/>
      <c r="F193" s="3"/>
      <c r="G193" s="3"/>
      <c r="H193"/>
      <c r="I193" s="22"/>
      <c r="J193" s="23"/>
      <c r="K193" s="217">
        <f>+K195+K223+K246</f>
        <v>2000000</v>
      </c>
      <c r="L193" s="216">
        <f>+L195+L223+L246</f>
        <v>0</v>
      </c>
      <c r="M193" s="216">
        <f>+M195+M223+M246</f>
        <v>0</v>
      </c>
      <c r="N193" s="216">
        <f>+N195+N223+N246</f>
        <v>480106914.33500004</v>
      </c>
      <c r="O193" s="212">
        <f>+O195+O223+O246</f>
        <v>482106914.33500004</v>
      </c>
      <c r="P193" s="42"/>
      <c r="Q193" s="217">
        <f t="shared" ref="Q193:AB193" si="49">+Q195+Q223+Q246</f>
        <v>500000</v>
      </c>
      <c r="R193" s="216">
        <f t="shared" si="49"/>
        <v>3800000</v>
      </c>
      <c r="S193" s="216">
        <f t="shared" si="49"/>
        <v>424128</v>
      </c>
      <c r="T193" s="216">
        <f>+T195+T223+T246</f>
        <v>0</v>
      </c>
      <c r="U193" s="230">
        <f t="shared" si="49"/>
        <v>0</v>
      </c>
      <c r="V193" s="247">
        <f t="shared" si="49"/>
        <v>150000</v>
      </c>
      <c r="W193" s="243">
        <f t="shared" si="49"/>
        <v>0</v>
      </c>
      <c r="X193" s="230">
        <f t="shared" si="49"/>
        <v>150000</v>
      </c>
      <c r="Y193" s="204">
        <f t="shared" si="49"/>
        <v>150000</v>
      </c>
      <c r="Z193" s="204">
        <f t="shared" si="49"/>
        <v>0</v>
      </c>
      <c r="AA193" s="204">
        <f t="shared" si="49"/>
        <v>0</v>
      </c>
      <c r="AB193" s="216">
        <f t="shared" si="49"/>
        <v>150000</v>
      </c>
      <c r="AC193" s="217">
        <f t="shared" ref="AC193:AI193" si="50">+AC195+AC223+AC246</f>
        <v>0</v>
      </c>
      <c r="AD193" s="216">
        <f t="shared" si="50"/>
        <v>0</v>
      </c>
      <c r="AE193" s="216">
        <f t="shared" si="50"/>
        <v>0</v>
      </c>
      <c r="AF193" s="216">
        <f t="shared" si="50"/>
        <v>1100000</v>
      </c>
      <c r="AG193" s="216">
        <f t="shared" si="50"/>
        <v>0</v>
      </c>
      <c r="AH193" s="216">
        <f t="shared" si="50"/>
        <v>0</v>
      </c>
      <c r="AI193" s="216">
        <f t="shared" si="50"/>
        <v>0</v>
      </c>
      <c r="AJ193" s="212">
        <f>+AJ195+AJ223+AJ246</f>
        <v>6124128</v>
      </c>
      <c r="AK193" s="215"/>
      <c r="AL193" s="212">
        <f>+AL195+AL223+AL246</f>
        <v>4000000</v>
      </c>
      <c r="AM193" s="215"/>
      <c r="AN193" s="212">
        <f>+AN195+AN223+AN246</f>
        <v>492231042.33500004</v>
      </c>
      <c r="AX193" s="20"/>
      <c r="AY193" s="20"/>
    </row>
    <row r="194" spans="1:51" s="21" customFormat="1" x14ac:dyDescent="0.25">
      <c r="H194"/>
      <c r="I194" s="24">
        <v>6</v>
      </c>
      <c r="J194" s="25" t="s">
        <v>136</v>
      </c>
      <c r="K194" s="217"/>
      <c r="L194" s="216"/>
      <c r="M194" s="216"/>
      <c r="N194" s="216"/>
      <c r="O194" s="212"/>
      <c r="P194" s="42"/>
      <c r="Q194" s="217"/>
      <c r="R194" s="216"/>
      <c r="S194" s="216"/>
      <c r="T194" s="216"/>
      <c r="U194" s="230"/>
      <c r="V194" s="247"/>
      <c r="W194" s="243"/>
      <c r="X194" s="230"/>
      <c r="Y194" s="204"/>
      <c r="Z194" s="204"/>
      <c r="AA194" s="204"/>
      <c r="AB194" s="216"/>
      <c r="AC194" s="217"/>
      <c r="AD194" s="216"/>
      <c r="AE194" s="216"/>
      <c r="AF194" s="216"/>
      <c r="AG194" s="216"/>
      <c r="AH194" s="216"/>
      <c r="AI194" s="216"/>
      <c r="AJ194" s="212"/>
      <c r="AK194" s="215"/>
      <c r="AL194" s="212"/>
      <c r="AM194" s="215"/>
      <c r="AN194" s="212"/>
      <c r="AX194" s="20"/>
      <c r="AY194" s="20"/>
    </row>
    <row r="195" spans="1:51" s="21" customFormat="1" x14ac:dyDescent="0.25">
      <c r="A195" s="3"/>
      <c r="B195" s="5"/>
      <c r="C195" s="10" t="s">
        <v>980</v>
      </c>
      <c r="D195" s="3" t="s">
        <v>981</v>
      </c>
      <c r="E195" s="3"/>
      <c r="F195" s="3"/>
      <c r="G195" s="5"/>
      <c r="H195"/>
      <c r="I195" s="22"/>
      <c r="J195" s="23"/>
      <c r="K195" s="213">
        <f>+K197+K199+K204+K206+K212+K213+K214+K215+K216+K218+K219+K220+K221</f>
        <v>2000000</v>
      </c>
      <c r="L195" s="223">
        <f>+L197+L199+L204+L206+L212+L213+L214+L215+L216+L218+L219+L220+L221</f>
        <v>0</v>
      </c>
      <c r="M195" s="223">
        <f>+M197+M199+M204+M206+M212+M213+M214+M215+M216+M218+M219+M220+M221</f>
        <v>0</v>
      </c>
      <c r="N195" s="223">
        <f>+N197+N199+N204+N206+N212+N213+N214+N215+N216+N218+N219+N220+N221</f>
        <v>453706914.33500004</v>
      </c>
      <c r="O195" s="220">
        <f>+O197+O199+O204+O206+O212+O213+O214+O215+O216+O218+O219+O220+O221</f>
        <v>455706914.33500004</v>
      </c>
      <c r="P195" s="42"/>
      <c r="Q195" s="213">
        <f t="shared" ref="Q195:AB195" si="51">+Q197+Q199+Q204+Q206+Q212+Q213+Q214+Q215+Q216+Q218+Q219+Q220+Q221</f>
        <v>0</v>
      </c>
      <c r="R195" s="223">
        <f t="shared" si="51"/>
        <v>3000000</v>
      </c>
      <c r="S195" s="223">
        <f t="shared" si="51"/>
        <v>424128</v>
      </c>
      <c r="T195" s="223">
        <f>+T197+T199+T204+T206+T212+T213+T214+T215+T216+T218+T219+T220+T221</f>
        <v>0</v>
      </c>
      <c r="U195" s="231">
        <f t="shared" si="51"/>
        <v>0</v>
      </c>
      <c r="V195" s="248">
        <f t="shared" si="51"/>
        <v>0</v>
      </c>
      <c r="W195" s="244">
        <f t="shared" si="51"/>
        <v>0</v>
      </c>
      <c r="X195" s="231">
        <f t="shared" si="51"/>
        <v>0</v>
      </c>
      <c r="Y195" s="206">
        <f t="shared" si="51"/>
        <v>0</v>
      </c>
      <c r="Z195" s="206">
        <f t="shared" si="51"/>
        <v>0</v>
      </c>
      <c r="AA195" s="206">
        <f t="shared" si="51"/>
        <v>0</v>
      </c>
      <c r="AB195" s="223">
        <f t="shared" si="51"/>
        <v>0</v>
      </c>
      <c r="AC195" s="213">
        <f t="shared" ref="AC195:AI195" si="52">+AC197+AC199+AC204+AC206+AC212+AC213+AC214+AC215+AC216+AC218+AC219+AC220+AC221</f>
        <v>0</v>
      </c>
      <c r="AD195" s="223">
        <f t="shared" si="52"/>
        <v>0</v>
      </c>
      <c r="AE195" s="223">
        <f t="shared" si="52"/>
        <v>0</v>
      </c>
      <c r="AF195" s="223">
        <f t="shared" si="52"/>
        <v>1000000</v>
      </c>
      <c r="AG195" s="223">
        <f t="shared" si="52"/>
        <v>0</v>
      </c>
      <c r="AH195" s="223">
        <f t="shared" si="52"/>
        <v>0</v>
      </c>
      <c r="AI195" s="223">
        <f t="shared" si="52"/>
        <v>0</v>
      </c>
      <c r="AJ195" s="220">
        <f>+AJ197+AJ199+AJ204+AJ206+AJ212+AJ213+AJ214+AJ215+AJ216+AJ218+AJ219+AJ220+AJ221</f>
        <v>4424128</v>
      </c>
      <c r="AK195" s="215"/>
      <c r="AL195" s="220">
        <f>+AL197+AL199+AL204+AL206+AL212+AL213+AL214+AL215+AL216+AL218+AL219+AL220+AL221</f>
        <v>0</v>
      </c>
      <c r="AM195" s="215"/>
      <c r="AN195" s="220">
        <f>+AN197+AN199+AN204+AN206+AN212+AN213+AN214+AN215+AN216+AN218+AN219+AN220+AN221</f>
        <v>460131042.33500004</v>
      </c>
      <c r="AX195" s="20"/>
      <c r="AY195" s="20"/>
    </row>
    <row r="196" spans="1:51" s="21" customFormat="1" x14ac:dyDescent="0.25">
      <c r="A196" s="3"/>
      <c r="B196" s="3"/>
      <c r="C196" s="3"/>
      <c r="D196" s="3"/>
      <c r="E196" s="3"/>
      <c r="F196" s="3"/>
      <c r="G196" s="5" t="s">
        <v>980</v>
      </c>
      <c r="H196"/>
      <c r="I196" s="24" t="s">
        <v>701</v>
      </c>
      <c r="J196" s="25" t="s">
        <v>702</v>
      </c>
      <c r="K196" s="217"/>
      <c r="L196" s="216"/>
      <c r="M196" s="216"/>
      <c r="N196" s="216"/>
      <c r="O196" s="212"/>
      <c r="P196" s="42"/>
      <c r="Q196" s="217"/>
      <c r="R196" s="216"/>
      <c r="S196" s="216"/>
      <c r="T196" s="216"/>
      <c r="U196" s="230"/>
      <c r="V196" s="247"/>
      <c r="W196" s="243"/>
      <c r="X196" s="230"/>
      <c r="Y196" s="204"/>
      <c r="Z196" s="204"/>
      <c r="AA196" s="204"/>
      <c r="AB196" s="216"/>
      <c r="AC196" s="232"/>
      <c r="AD196" s="215"/>
      <c r="AE196" s="216"/>
      <c r="AF196" s="216"/>
      <c r="AG196" s="216"/>
      <c r="AH196" s="216"/>
      <c r="AI196" s="216"/>
      <c r="AJ196" s="212"/>
      <c r="AK196" s="215"/>
      <c r="AL196" s="212"/>
      <c r="AM196" s="215"/>
      <c r="AN196" s="212"/>
      <c r="AX196" s="20"/>
      <c r="AY196" s="20"/>
    </row>
    <row r="197" spans="1:51" s="21" customFormat="1" x14ac:dyDescent="0.25">
      <c r="A197" s="3"/>
      <c r="B197" s="3"/>
      <c r="C197" s="1"/>
      <c r="D197" s="1"/>
      <c r="E197" s="1"/>
      <c r="F197" s="1"/>
      <c r="G197" s="10" t="s">
        <v>980</v>
      </c>
      <c r="H197"/>
      <c r="I197" s="22" t="s">
        <v>703</v>
      </c>
      <c r="J197" s="23" t="s">
        <v>704</v>
      </c>
      <c r="K197" s="232">
        <f>+K198</f>
        <v>0</v>
      </c>
      <c r="L197" s="215">
        <f>+L198</f>
        <v>0</v>
      </c>
      <c r="M197" s="215">
        <f>+M198</f>
        <v>0</v>
      </c>
      <c r="N197" s="215">
        <f>+N198</f>
        <v>5028520</v>
      </c>
      <c r="O197" s="214">
        <f>+O198</f>
        <v>5028520</v>
      </c>
      <c r="P197" s="42"/>
      <c r="Q197" s="232">
        <f t="shared" ref="Q197:AI197" si="53">+Q198</f>
        <v>0</v>
      </c>
      <c r="R197" s="215">
        <f t="shared" si="53"/>
        <v>0</v>
      </c>
      <c r="S197" s="215">
        <f t="shared" si="53"/>
        <v>0</v>
      </c>
      <c r="T197" s="215">
        <f t="shared" si="53"/>
        <v>0</v>
      </c>
      <c r="U197" s="233">
        <f t="shared" si="53"/>
        <v>0</v>
      </c>
      <c r="V197" s="249">
        <f t="shared" si="53"/>
        <v>0</v>
      </c>
      <c r="W197" s="215">
        <f t="shared" si="53"/>
        <v>0</v>
      </c>
      <c r="X197" s="233">
        <f t="shared" si="53"/>
        <v>0</v>
      </c>
      <c r="Y197" s="256">
        <f t="shared" si="53"/>
        <v>0</v>
      </c>
      <c r="Z197" s="256">
        <f t="shared" si="53"/>
        <v>0</v>
      </c>
      <c r="AA197" s="256">
        <f t="shared" si="53"/>
        <v>0</v>
      </c>
      <c r="AB197" s="215">
        <f t="shared" si="53"/>
        <v>0</v>
      </c>
      <c r="AC197" s="232">
        <f>+'0BJ PROGR. I-II Y III'!AB195</f>
        <v>0</v>
      </c>
      <c r="AD197" s="215">
        <f t="shared" si="53"/>
        <v>0</v>
      </c>
      <c r="AE197" s="215">
        <f t="shared" si="53"/>
        <v>0</v>
      </c>
      <c r="AF197" s="215">
        <f t="shared" si="53"/>
        <v>0</v>
      </c>
      <c r="AG197" s="215">
        <f t="shared" si="53"/>
        <v>0</v>
      </c>
      <c r="AH197" s="215">
        <f t="shared" si="53"/>
        <v>0</v>
      </c>
      <c r="AI197" s="215">
        <f t="shared" si="53"/>
        <v>0</v>
      </c>
      <c r="AJ197" s="214">
        <f t="shared" ref="AJ197:AJ216" si="54">+Q197+R197+S197+T197+U197++X197+AB197+AC197+AD197+AE197+AF197+AG197+AH197+AI197</f>
        <v>0</v>
      </c>
      <c r="AK197" s="215"/>
      <c r="AL197" s="214">
        <v>0</v>
      </c>
      <c r="AM197" s="215"/>
      <c r="AN197" s="214">
        <f t="shared" ref="AN197:AN216" si="55">+O197+AJ197+AL197</f>
        <v>5028520</v>
      </c>
      <c r="AX197" s="20"/>
      <c r="AY197" s="20"/>
    </row>
    <row r="198" spans="1:51" s="21" customFormat="1" x14ac:dyDescent="0.25">
      <c r="A198" s="3"/>
      <c r="B198" s="3"/>
      <c r="C198" s="10"/>
      <c r="D198" s="3"/>
      <c r="E198" s="3"/>
      <c r="F198" s="3"/>
      <c r="H198"/>
      <c r="I198" s="22"/>
      <c r="J198" s="23" t="s">
        <v>1710</v>
      </c>
      <c r="K198" s="232">
        <f>+'0BJ PROGR. I-II Y III'!J197</f>
        <v>0</v>
      </c>
      <c r="L198" s="215">
        <f>+'0BJ PROGR. I-II Y III'!K196</f>
        <v>0</v>
      </c>
      <c r="M198" s="215">
        <f>+'0BJ PROGR. I-II Y III'!L196</f>
        <v>0</v>
      </c>
      <c r="N198" s="215">
        <f>+'0BJ PROGR. I-II Y III'!M196</f>
        <v>5028520</v>
      </c>
      <c r="O198" s="214">
        <f>SUM(K198:N198)</f>
        <v>5028520</v>
      </c>
      <c r="P198" s="42"/>
      <c r="Q198" s="232">
        <f>+'0BJ PROGR. I-II Y III'!P196</f>
        <v>0</v>
      </c>
      <c r="R198" s="215">
        <f>+'0BJ PROGR. I-II Y III'!Q196</f>
        <v>0</v>
      </c>
      <c r="S198" s="215">
        <f>+'0BJ PROGR. I-II Y III'!R196</f>
        <v>0</v>
      </c>
      <c r="T198" s="215">
        <f>+'0BJ PROGR. I-II Y III'!S196</f>
        <v>0</v>
      </c>
      <c r="U198" s="233">
        <f>+'0BJ PROGR. I-II Y III'!T196</f>
        <v>0</v>
      </c>
      <c r="V198" s="249">
        <f>+'0BJ PROGR. I-II Y III'!U196</f>
        <v>0</v>
      </c>
      <c r="W198" s="215">
        <f>+'0BJ PROGR. I-II Y III'!V196</f>
        <v>0</v>
      </c>
      <c r="X198" s="233">
        <f>+'0BJ PROGR. I-II Y III'!W196</f>
        <v>0</v>
      </c>
      <c r="Y198" s="256">
        <f>+'0BJ PROGR. I-II Y III'!X196</f>
        <v>0</v>
      </c>
      <c r="Z198" s="256">
        <f>+'0BJ PROGR. I-II Y III'!Y196</f>
        <v>0</v>
      </c>
      <c r="AA198" s="256">
        <f>+'0BJ PROGR. I-II Y III'!Z196</f>
        <v>0</v>
      </c>
      <c r="AB198" s="215">
        <f>+'0BJ PROGR. I-II Y III'!AA196</f>
        <v>0</v>
      </c>
      <c r="AC198" s="232">
        <f>+'0BJ PROGR. I-II Y III'!AB196</f>
        <v>0</v>
      </c>
      <c r="AD198" s="215">
        <f>+'0BJ PROGR. I-II Y III'!AC196</f>
        <v>0</v>
      </c>
      <c r="AE198" s="215">
        <f>+'0BJ PROGR. I-II Y III'!AD196</f>
        <v>0</v>
      </c>
      <c r="AF198" s="215">
        <f>+'0BJ PROGR. I-II Y III'!AE196</f>
        <v>0</v>
      </c>
      <c r="AG198" s="215">
        <f>+'0BJ PROGR. I-II Y III'!AF196</f>
        <v>0</v>
      </c>
      <c r="AH198" s="215">
        <f>+'0BJ PROGR. I-II Y III'!AG196</f>
        <v>0</v>
      </c>
      <c r="AI198" s="215">
        <f>+'0BJ PROGR. I-II Y III'!AH196</f>
        <v>0</v>
      </c>
      <c r="AJ198" s="214">
        <f t="shared" si="54"/>
        <v>0</v>
      </c>
      <c r="AK198" s="215"/>
      <c r="AL198" s="214">
        <v>0</v>
      </c>
      <c r="AM198" s="215"/>
      <c r="AN198" s="214">
        <f t="shared" si="55"/>
        <v>5028520</v>
      </c>
      <c r="AX198" s="20"/>
      <c r="AY198" s="20"/>
    </row>
    <row r="199" spans="1:51" s="21" customFormat="1" x14ac:dyDescent="0.25">
      <c r="A199" s="3"/>
      <c r="B199" s="3"/>
      <c r="C199" s="10"/>
      <c r="D199" s="3"/>
      <c r="E199" s="3"/>
      <c r="F199" s="3"/>
      <c r="G199" s="10" t="s">
        <v>980</v>
      </c>
      <c r="H199"/>
      <c r="I199" s="22" t="s">
        <v>705</v>
      </c>
      <c r="J199" s="23" t="s">
        <v>706</v>
      </c>
      <c r="K199" s="232">
        <f>SUM(K200:K202)</f>
        <v>0</v>
      </c>
      <c r="L199" s="215">
        <f>SUM(L200:L202)</f>
        <v>0</v>
      </c>
      <c r="M199" s="215">
        <f>SUM(M200:M202)</f>
        <v>0</v>
      </c>
      <c r="N199" s="215">
        <f>SUM(N200:N203)</f>
        <v>33460458.835000001</v>
      </c>
      <c r="O199" s="214">
        <f>SUM(O200:O203)</f>
        <v>33460458.835000001</v>
      </c>
      <c r="P199" s="42"/>
      <c r="Q199" s="232">
        <f t="shared" ref="Q199:AD199" si="56">SUM(Q200:Q202)</f>
        <v>0</v>
      </c>
      <c r="R199" s="215">
        <f t="shared" si="56"/>
        <v>0</v>
      </c>
      <c r="S199" s="215">
        <f t="shared" si="56"/>
        <v>0</v>
      </c>
      <c r="T199" s="215">
        <f>SUM(T200:T202)</f>
        <v>0</v>
      </c>
      <c r="U199" s="233">
        <f t="shared" si="56"/>
        <v>0</v>
      </c>
      <c r="V199" s="249">
        <f t="shared" si="56"/>
        <v>0</v>
      </c>
      <c r="W199" s="215">
        <f t="shared" si="56"/>
        <v>0</v>
      </c>
      <c r="X199" s="233">
        <f t="shared" si="56"/>
        <v>0</v>
      </c>
      <c r="Y199" s="256">
        <f t="shared" si="56"/>
        <v>0</v>
      </c>
      <c r="Z199" s="256">
        <f t="shared" si="56"/>
        <v>0</v>
      </c>
      <c r="AA199" s="256">
        <f t="shared" si="56"/>
        <v>0</v>
      </c>
      <c r="AB199" s="215">
        <f t="shared" si="56"/>
        <v>0</v>
      </c>
      <c r="AC199" s="232">
        <f>+'0BJ PROGR. I-II Y III'!AB203</f>
        <v>0</v>
      </c>
      <c r="AD199" s="215">
        <f t="shared" si="56"/>
        <v>0</v>
      </c>
      <c r="AE199" s="215">
        <f>SUM(AE200:AE202)</f>
        <v>0</v>
      </c>
      <c r="AF199" s="215">
        <f>SUM(AF200:AF202)</f>
        <v>0</v>
      </c>
      <c r="AG199" s="215">
        <f>SUM(AG200:AG202)</f>
        <v>0</v>
      </c>
      <c r="AH199" s="215">
        <f>SUM(AH200:AH202)</f>
        <v>0</v>
      </c>
      <c r="AI199" s="215">
        <f>SUM(AI200:AI202)</f>
        <v>0</v>
      </c>
      <c r="AJ199" s="214">
        <f t="shared" si="54"/>
        <v>0</v>
      </c>
      <c r="AK199" s="215"/>
      <c r="AL199" s="214">
        <v>0</v>
      </c>
      <c r="AM199" s="215"/>
      <c r="AN199" s="214">
        <f>+O199+AJ199+AL199</f>
        <v>33460458.835000001</v>
      </c>
      <c r="AX199" s="20"/>
      <c r="AY199" s="20"/>
    </row>
    <row r="200" spans="1:51" s="21" customFormat="1" x14ac:dyDescent="0.25">
      <c r="A200" s="3"/>
      <c r="B200" s="3"/>
      <c r="C200" s="10"/>
      <c r="D200" s="3"/>
      <c r="E200" s="3"/>
      <c r="F200" s="3"/>
      <c r="G200" s="10"/>
      <c r="H200"/>
      <c r="I200" s="22"/>
      <c r="J200" s="21" t="s">
        <v>1711</v>
      </c>
      <c r="K200" s="232">
        <f>+'0BJ PROGR. I-II Y III'!J199</f>
        <v>0</v>
      </c>
      <c r="L200" s="215">
        <f>+'0BJ PROGR. I-II Y III'!K198</f>
        <v>0</v>
      </c>
      <c r="M200" s="215">
        <f>+'0BJ PROGR. I-II Y III'!L198</f>
        <v>0</v>
      </c>
      <c r="N200" s="215">
        <f>+'0BJ PROGR. I-II Y III'!M198</f>
        <v>10057040</v>
      </c>
      <c r="O200" s="214">
        <f>SUM(K200:N200)</f>
        <v>10057040</v>
      </c>
      <c r="P200" s="42"/>
      <c r="Q200" s="232">
        <f>+'0BJ PROGR. I-II Y III'!P198</f>
        <v>0</v>
      </c>
      <c r="R200" s="215">
        <f>+'0BJ PROGR. I-II Y III'!Q198</f>
        <v>0</v>
      </c>
      <c r="S200" s="215">
        <f>+'0BJ PROGR. I-II Y III'!R198</f>
        <v>0</v>
      </c>
      <c r="T200" s="215">
        <f>+'0BJ PROGR. I-II Y III'!S198</f>
        <v>0</v>
      </c>
      <c r="U200" s="233">
        <f>+'0BJ PROGR. I-II Y III'!T198</f>
        <v>0</v>
      </c>
      <c r="V200" s="249">
        <f>+'0BJ PROGR. I-II Y III'!U198</f>
        <v>0</v>
      </c>
      <c r="W200" s="215">
        <f>+'0BJ PROGR. I-II Y III'!V198</f>
        <v>0</v>
      </c>
      <c r="X200" s="233">
        <f>+'0BJ PROGR. I-II Y III'!W198</f>
        <v>0</v>
      </c>
      <c r="Y200" s="256">
        <f>+'0BJ PROGR. I-II Y III'!X198</f>
        <v>0</v>
      </c>
      <c r="Z200" s="256">
        <f>+'0BJ PROGR. I-II Y III'!Y198</f>
        <v>0</v>
      </c>
      <c r="AA200" s="256">
        <f>+'0BJ PROGR. I-II Y III'!Z198</f>
        <v>0</v>
      </c>
      <c r="AB200" s="215">
        <f>+'0BJ PROGR. I-II Y III'!AA198</f>
        <v>0</v>
      </c>
      <c r="AC200" s="232">
        <f>+'0BJ PROGR. I-II Y III'!AB198</f>
        <v>0</v>
      </c>
      <c r="AD200" s="215">
        <f>+'0BJ PROGR. I-II Y III'!AC198</f>
        <v>0</v>
      </c>
      <c r="AE200" s="215">
        <f>+'0BJ PROGR. I-II Y III'!AD198</f>
        <v>0</v>
      </c>
      <c r="AF200" s="215">
        <f>+'0BJ PROGR. I-II Y III'!AE198</f>
        <v>0</v>
      </c>
      <c r="AG200" s="215">
        <f>+'0BJ PROGR. I-II Y III'!AF198</f>
        <v>0</v>
      </c>
      <c r="AH200" s="215">
        <f>+'0BJ PROGR. I-II Y III'!AG198</f>
        <v>0</v>
      </c>
      <c r="AI200" s="215">
        <f>+'0BJ PROGR. I-II Y III'!AH198</f>
        <v>0</v>
      </c>
      <c r="AJ200" s="214">
        <f t="shared" si="54"/>
        <v>0</v>
      </c>
      <c r="AK200" s="215"/>
      <c r="AL200" s="214">
        <v>0</v>
      </c>
      <c r="AM200" s="215"/>
      <c r="AN200" s="214">
        <f t="shared" si="55"/>
        <v>10057040</v>
      </c>
      <c r="AX200" s="20"/>
      <c r="AY200" s="20"/>
    </row>
    <row r="201" spans="1:51" s="21" customFormat="1" x14ac:dyDescent="0.25">
      <c r="A201" s="3"/>
      <c r="B201" s="3"/>
      <c r="C201" s="10"/>
      <c r="D201" s="3"/>
      <c r="E201" s="3"/>
      <c r="F201" s="3"/>
      <c r="G201" s="10"/>
      <c r="H201"/>
      <c r="I201" s="22"/>
      <c r="J201" s="21" t="s">
        <v>1712</v>
      </c>
      <c r="K201" s="232">
        <f>+'0BJ PROGR. I-II Y III'!J200</f>
        <v>0</v>
      </c>
      <c r="L201" s="215">
        <f>+'0BJ PROGR. I-II Y III'!K199</f>
        <v>0</v>
      </c>
      <c r="M201" s="215">
        <f>+'0BJ PROGR. I-II Y III'!L199</f>
        <v>0</v>
      </c>
      <c r="N201" s="215">
        <f>+'0BJ PROGR. I-II Y III'!M199</f>
        <v>1040000</v>
      </c>
      <c r="O201" s="214">
        <f>SUM(K201:N201)</f>
        <v>1040000</v>
      </c>
      <c r="P201" s="42"/>
      <c r="Q201" s="232">
        <f>+'0BJ PROGR. I-II Y III'!P199</f>
        <v>0</v>
      </c>
      <c r="R201" s="215">
        <f>+'0BJ PROGR. I-II Y III'!Q199</f>
        <v>0</v>
      </c>
      <c r="S201" s="215">
        <f>+'0BJ PROGR. I-II Y III'!R199</f>
        <v>0</v>
      </c>
      <c r="T201" s="215">
        <f>+'0BJ PROGR. I-II Y III'!S199</f>
        <v>0</v>
      </c>
      <c r="U201" s="233">
        <f>+'0BJ PROGR. I-II Y III'!T199</f>
        <v>0</v>
      </c>
      <c r="V201" s="249">
        <f>+'0BJ PROGR. I-II Y III'!U199</f>
        <v>0</v>
      </c>
      <c r="W201" s="215">
        <f>+'0BJ PROGR. I-II Y III'!V199</f>
        <v>0</v>
      </c>
      <c r="X201" s="233">
        <f>+'0BJ PROGR. I-II Y III'!W199</f>
        <v>0</v>
      </c>
      <c r="Y201" s="256">
        <f>+'0BJ PROGR. I-II Y III'!X199</f>
        <v>0</v>
      </c>
      <c r="Z201" s="256">
        <f>+'0BJ PROGR. I-II Y III'!Y199</f>
        <v>0</v>
      </c>
      <c r="AA201" s="256">
        <f>+'0BJ PROGR. I-II Y III'!Z199</f>
        <v>0</v>
      </c>
      <c r="AB201" s="215">
        <f>+'0BJ PROGR. I-II Y III'!AA199</f>
        <v>0</v>
      </c>
      <c r="AC201" s="232">
        <f>+'0BJ PROGR. I-II Y III'!AB199</f>
        <v>0</v>
      </c>
      <c r="AD201" s="215">
        <f>+'0BJ PROGR. I-II Y III'!AC199</f>
        <v>0</v>
      </c>
      <c r="AE201" s="215">
        <f>+'0BJ PROGR. I-II Y III'!AD199</f>
        <v>0</v>
      </c>
      <c r="AF201" s="215">
        <f>+'0BJ PROGR. I-II Y III'!AE199</f>
        <v>0</v>
      </c>
      <c r="AG201" s="215">
        <f>+'0BJ PROGR. I-II Y III'!AF199</f>
        <v>0</v>
      </c>
      <c r="AH201" s="215">
        <f>+'0BJ PROGR. I-II Y III'!AG199</f>
        <v>0</v>
      </c>
      <c r="AI201" s="215">
        <f>+'0BJ PROGR. I-II Y III'!AH199</f>
        <v>0</v>
      </c>
      <c r="AJ201" s="214">
        <f t="shared" si="54"/>
        <v>0</v>
      </c>
      <c r="AK201" s="215"/>
      <c r="AL201" s="214">
        <v>0</v>
      </c>
      <c r="AM201" s="215"/>
      <c r="AN201" s="214">
        <f t="shared" si="55"/>
        <v>1040000</v>
      </c>
      <c r="AX201" s="20"/>
      <c r="AY201" s="20"/>
    </row>
    <row r="202" spans="1:51" s="21" customFormat="1" x14ac:dyDescent="0.25">
      <c r="A202" s="3"/>
      <c r="B202" s="3"/>
      <c r="C202" s="10"/>
      <c r="D202" s="3"/>
      <c r="E202" s="3"/>
      <c r="F202" s="3"/>
      <c r="G202" s="10"/>
      <c r="H202"/>
      <c r="I202" s="22"/>
      <c r="J202" s="21" t="s">
        <v>1713</v>
      </c>
      <c r="K202" s="232">
        <f>+'0BJ PROGR. I-II Y III'!J203</f>
        <v>0</v>
      </c>
      <c r="L202" s="215">
        <f>+'0BJ PROGR. I-II Y III'!K200</f>
        <v>0</v>
      </c>
      <c r="M202" s="215">
        <f>+'0BJ PROGR. I-II Y III'!L200</f>
        <v>0</v>
      </c>
      <c r="N202" s="215">
        <f>+'0BJ PROGR. I-II Y III'!M200</f>
        <v>15811418.835000001</v>
      </c>
      <c r="O202" s="214">
        <f>SUM(K202:N202)</f>
        <v>15811418.835000001</v>
      </c>
      <c r="P202" s="42"/>
      <c r="Q202" s="232">
        <f>+'0BJ PROGR. I-II Y III'!P200</f>
        <v>0</v>
      </c>
      <c r="R202" s="215">
        <f>+'0BJ PROGR. I-II Y III'!Q200</f>
        <v>0</v>
      </c>
      <c r="S202" s="215">
        <f>+'0BJ PROGR. I-II Y III'!R200</f>
        <v>0</v>
      </c>
      <c r="T202" s="215">
        <f>+'0BJ PROGR. I-II Y III'!S200</f>
        <v>0</v>
      </c>
      <c r="U202" s="233">
        <f>+'0BJ PROGR. I-II Y III'!T200</f>
        <v>0</v>
      </c>
      <c r="V202" s="249">
        <f>+'0BJ PROGR. I-II Y III'!U200</f>
        <v>0</v>
      </c>
      <c r="W202" s="215">
        <f>+'0BJ PROGR. I-II Y III'!V200</f>
        <v>0</v>
      </c>
      <c r="X202" s="233">
        <f>+'0BJ PROGR. I-II Y III'!W200</f>
        <v>0</v>
      </c>
      <c r="Y202" s="256">
        <f>+'0BJ PROGR. I-II Y III'!X200</f>
        <v>0</v>
      </c>
      <c r="Z202" s="256">
        <f>+'0BJ PROGR. I-II Y III'!Y200</f>
        <v>0</v>
      </c>
      <c r="AA202" s="256">
        <f>+'0BJ PROGR. I-II Y III'!Z200</f>
        <v>0</v>
      </c>
      <c r="AB202" s="215">
        <f>+'0BJ PROGR. I-II Y III'!AA200</f>
        <v>0</v>
      </c>
      <c r="AC202" s="232">
        <f>+'0BJ PROGR. I-II Y III'!AB200</f>
        <v>0</v>
      </c>
      <c r="AD202" s="215">
        <f>+'0BJ PROGR. I-II Y III'!AC200</f>
        <v>0</v>
      </c>
      <c r="AE202" s="215">
        <f>+'0BJ PROGR. I-II Y III'!AD200</f>
        <v>0</v>
      </c>
      <c r="AF202" s="215">
        <f>+'0BJ PROGR. I-II Y III'!AE200</f>
        <v>0</v>
      </c>
      <c r="AG202" s="215">
        <f>+'0BJ PROGR. I-II Y III'!AF200</f>
        <v>0</v>
      </c>
      <c r="AH202" s="215">
        <f>+'0BJ PROGR. I-II Y III'!AG200</f>
        <v>0</v>
      </c>
      <c r="AI202" s="215">
        <f>+'0BJ PROGR. I-II Y III'!AH200</f>
        <v>0</v>
      </c>
      <c r="AJ202" s="214">
        <f t="shared" si="54"/>
        <v>0</v>
      </c>
      <c r="AK202" s="215"/>
      <c r="AL202" s="214">
        <v>0</v>
      </c>
      <c r="AM202" s="215"/>
      <c r="AN202" s="214">
        <f t="shared" si="55"/>
        <v>15811418.835000001</v>
      </c>
      <c r="AX202" s="20"/>
      <c r="AY202" s="20"/>
    </row>
    <row r="203" spans="1:51" s="21" customFormat="1" x14ac:dyDescent="0.25">
      <c r="A203" s="3"/>
      <c r="B203" s="3"/>
      <c r="C203" s="10"/>
      <c r="D203" s="3"/>
      <c r="E203" s="3"/>
      <c r="F203" s="3"/>
      <c r="G203" s="10"/>
      <c r="H203"/>
      <c r="I203" s="22"/>
      <c r="J203" s="21" t="s">
        <v>1714</v>
      </c>
      <c r="K203" s="232">
        <f>+'0BJ PROGR. I-II Y III'!J204</f>
        <v>0</v>
      </c>
      <c r="L203" s="215">
        <f>+'0BJ PROGR. I-II Y III'!K201</f>
        <v>0</v>
      </c>
      <c r="M203" s="215">
        <f>+'0BJ PROGR. I-II Y III'!L201</f>
        <v>0</v>
      </c>
      <c r="N203" s="215">
        <f>+'0BJ PROGR. I-II Y III'!M201</f>
        <v>6552000</v>
      </c>
      <c r="O203" s="214">
        <f>SUM(K203:N203)</f>
        <v>6552000</v>
      </c>
      <c r="P203" s="42"/>
      <c r="Q203" s="232"/>
      <c r="R203" s="215"/>
      <c r="S203" s="215"/>
      <c r="T203" s="215"/>
      <c r="U203" s="233"/>
      <c r="V203" s="249"/>
      <c r="W203" s="215"/>
      <c r="X203" s="233"/>
      <c r="Y203" s="256"/>
      <c r="Z203" s="256"/>
      <c r="AA203" s="256"/>
      <c r="AB203" s="215"/>
      <c r="AC203" s="232"/>
      <c r="AD203" s="215"/>
      <c r="AE203" s="215"/>
      <c r="AF203" s="215"/>
      <c r="AG203" s="215"/>
      <c r="AH203" s="215"/>
      <c r="AI203" s="215"/>
      <c r="AJ203" s="214"/>
      <c r="AK203" s="215"/>
      <c r="AL203" s="214"/>
      <c r="AM203" s="215"/>
      <c r="AN203" s="214">
        <f t="shared" si="55"/>
        <v>6552000</v>
      </c>
      <c r="AX203" s="20"/>
      <c r="AY203" s="20"/>
    </row>
    <row r="204" spans="1:51" s="21" customFormat="1" x14ac:dyDescent="0.25">
      <c r="A204" s="3"/>
      <c r="B204" s="3"/>
      <c r="C204" s="10"/>
      <c r="D204" s="3"/>
      <c r="E204" s="3"/>
      <c r="F204" s="3"/>
      <c r="G204" s="10" t="s">
        <v>980</v>
      </c>
      <c r="H204"/>
      <c r="I204" s="22" t="s">
        <v>707</v>
      </c>
      <c r="J204" s="23" t="s">
        <v>708</v>
      </c>
      <c r="K204" s="232">
        <f>SUM(K205)</f>
        <v>0</v>
      </c>
      <c r="L204" s="215">
        <f>SUM(L205)</f>
        <v>0</v>
      </c>
      <c r="M204" s="215">
        <f>SUM(M205)</f>
        <v>0</v>
      </c>
      <c r="N204" s="215">
        <f>SUM(N205)</f>
        <v>50285200</v>
      </c>
      <c r="O204" s="214">
        <f>SUM(O205)</f>
        <v>50285200</v>
      </c>
      <c r="P204" s="42"/>
      <c r="Q204" s="232">
        <f t="shared" ref="Q204:AI204" si="57">SUM(Q205)</f>
        <v>0</v>
      </c>
      <c r="R204" s="215">
        <f t="shared" si="57"/>
        <v>0</v>
      </c>
      <c r="S204" s="215">
        <f t="shared" si="57"/>
        <v>0</v>
      </c>
      <c r="T204" s="215">
        <f t="shared" si="57"/>
        <v>0</v>
      </c>
      <c r="U204" s="233">
        <f t="shared" si="57"/>
        <v>0</v>
      </c>
      <c r="V204" s="249">
        <f t="shared" si="57"/>
        <v>0</v>
      </c>
      <c r="W204" s="215">
        <f t="shared" si="57"/>
        <v>0</v>
      </c>
      <c r="X204" s="233">
        <f t="shared" si="57"/>
        <v>0</v>
      </c>
      <c r="Y204" s="256">
        <f t="shared" si="57"/>
        <v>0</v>
      </c>
      <c r="Z204" s="256">
        <f t="shared" si="57"/>
        <v>0</v>
      </c>
      <c r="AA204" s="256">
        <f t="shared" si="57"/>
        <v>0</v>
      </c>
      <c r="AB204" s="215">
        <f t="shared" si="57"/>
        <v>0</v>
      </c>
      <c r="AC204" s="232">
        <f>+'0BJ PROGR. I-II Y III'!AB203</f>
        <v>0</v>
      </c>
      <c r="AD204" s="215">
        <f t="shared" si="57"/>
        <v>0</v>
      </c>
      <c r="AE204" s="215">
        <f t="shared" si="57"/>
        <v>0</v>
      </c>
      <c r="AF204" s="215">
        <f t="shared" si="57"/>
        <v>0</v>
      </c>
      <c r="AG204" s="215">
        <f t="shared" si="57"/>
        <v>0</v>
      </c>
      <c r="AH204" s="215">
        <f t="shared" si="57"/>
        <v>0</v>
      </c>
      <c r="AI204" s="215">
        <f t="shared" si="57"/>
        <v>0</v>
      </c>
      <c r="AJ204" s="214">
        <f t="shared" si="54"/>
        <v>0</v>
      </c>
      <c r="AK204" s="215"/>
      <c r="AL204" s="214">
        <v>0</v>
      </c>
      <c r="AM204" s="215"/>
      <c r="AN204" s="214">
        <f t="shared" si="55"/>
        <v>50285200</v>
      </c>
      <c r="AX204" s="20"/>
      <c r="AY204" s="20"/>
    </row>
    <row r="205" spans="1:51" s="21" customFormat="1" x14ac:dyDescent="0.25">
      <c r="A205" s="3"/>
      <c r="B205" s="3"/>
      <c r="C205" s="10"/>
      <c r="D205" s="3"/>
      <c r="E205" s="3"/>
      <c r="F205" s="3"/>
      <c r="G205" s="10"/>
      <c r="H205"/>
      <c r="I205" s="22"/>
      <c r="J205" s="23" t="s">
        <v>1715</v>
      </c>
      <c r="K205" s="232">
        <f>+'0BJ PROGR. I-II Y III'!J205</f>
        <v>0</v>
      </c>
      <c r="L205" s="215">
        <f>+'0BJ PROGR. I-II Y III'!K204</f>
        <v>0</v>
      </c>
      <c r="M205" s="215">
        <f>+'0BJ PROGR. I-II Y III'!L204</f>
        <v>0</v>
      </c>
      <c r="N205" s="215">
        <f>+'0BJ PROGR. I-II Y III'!M204</f>
        <v>50285200</v>
      </c>
      <c r="O205" s="214">
        <f>SUM(K205:N205)</f>
        <v>50285200</v>
      </c>
      <c r="P205" s="42"/>
      <c r="Q205" s="232">
        <f>+'0BJ PROGR. I-II Y III'!P204</f>
        <v>0</v>
      </c>
      <c r="R205" s="215">
        <f>+'0BJ PROGR. I-II Y III'!Q204</f>
        <v>0</v>
      </c>
      <c r="S205" s="215">
        <f>+'0BJ PROGR. I-II Y III'!R204</f>
        <v>0</v>
      </c>
      <c r="T205" s="215">
        <f>+'0BJ PROGR. I-II Y III'!S204</f>
        <v>0</v>
      </c>
      <c r="U205" s="233">
        <f>+'0BJ PROGR. I-II Y III'!T204</f>
        <v>0</v>
      </c>
      <c r="V205" s="249">
        <f>+'0BJ PROGR. I-II Y III'!U204</f>
        <v>0</v>
      </c>
      <c r="W205" s="215">
        <f>+'0BJ PROGR. I-II Y III'!V204</f>
        <v>0</v>
      </c>
      <c r="X205" s="233">
        <f>+'0BJ PROGR. I-II Y III'!W204</f>
        <v>0</v>
      </c>
      <c r="Y205" s="256">
        <f>+'0BJ PROGR. I-II Y III'!X204</f>
        <v>0</v>
      </c>
      <c r="Z205" s="256">
        <f>+'0BJ PROGR. I-II Y III'!Y204</f>
        <v>0</v>
      </c>
      <c r="AA205" s="256">
        <f>+'0BJ PROGR. I-II Y III'!Z204</f>
        <v>0</v>
      </c>
      <c r="AB205" s="215">
        <f>+'0BJ PROGR. I-II Y III'!AA204</f>
        <v>0</v>
      </c>
      <c r="AC205" s="232">
        <f>+'0BJ PROGR. I-II Y III'!AB204</f>
        <v>0</v>
      </c>
      <c r="AD205" s="215">
        <f>+'0BJ PROGR. I-II Y III'!AC204</f>
        <v>0</v>
      </c>
      <c r="AE205" s="215">
        <f>+'0BJ PROGR. I-II Y III'!AD204</f>
        <v>0</v>
      </c>
      <c r="AF205" s="215">
        <f>+'0BJ PROGR. I-II Y III'!AE204</f>
        <v>0</v>
      </c>
      <c r="AG205" s="215">
        <f>+'0BJ PROGR. I-II Y III'!AF204</f>
        <v>0</v>
      </c>
      <c r="AH205" s="215">
        <f>+'0BJ PROGR. I-II Y III'!AG204</f>
        <v>0</v>
      </c>
      <c r="AI205" s="215">
        <f>+'0BJ PROGR. I-II Y III'!AH204</f>
        <v>0</v>
      </c>
      <c r="AJ205" s="214">
        <f t="shared" si="54"/>
        <v>0</v>
      </c>
      <c r="AK205" s="215"/>
      <c r="AL205" s="214">
        <v>0</v>
      </c>
      <c r="AM205" s="215"/>
      <c r="AN205" s="214">
        <f t="shared" si="55"/>
        <v>50285200</v>
      </c>
      <c r="AX205" s="20"/>
      <c r="AY205" s="20"/>
    </row>
    <row r="206" spans="1:51" s="21" customFormat="1" x14ac:dyDescent="0.25">
      <c r="A206" s="3"/>
      <c r="B206" s="3"/>
      <c r="C206" s="10"/>
      <c r="D206" s="3"/>
      <c r="E206" s="3"/>
      <c r="F206" s="3"/>
      <c r="G206" s="10" t="s">
        <v>980</v>
      </c>
      <c r="H206"/>
      <c r="I206" s="22" t="s">
        <v>709</v>
      </c>
      <c r="J206" s="23" t="s">
        <v>710</v>
      </c>
      <c r="K206" s="232">
        <f>+K207+K208+K211</f>
        <v>0</v>
      </c>
      <c r="L206" s="215">
        <f>+L207+L208+L211</f>
        <v>0</v>
      </c>
      <c r="M206" s="215">
        <f>+M207+M208+M211</f>
        <v>0</v>
      </c>
      <c r="N206" s="215">
        <f>+N207+N208+N211</f>
        <v>364932735.5</v>
      </c>
      <c r="O206" s="214">
        <f>+O207+O208+O211</f>
        <v>364932735.5</v>
      </c>
      <c r="P206" s="42"/>
      <c r="Q206" s="232">
        <f t="shared" ref="Q206:AD206" si="58">+Q207+Q208+Q211</f>
        <v>0</v>
      </c>
      <c r="R206" s="215">
        <f t="shared" si="58"/>
        <v>0</v>
      </c>
      <c r="S206" s="215">
        <f t="shared" si="58"/>
        <v>0</v>
      </c>
      <c r="T206" s="215">
        <f>+T207+T208+T211</f>
        <v>0</v>
      </c>
      <c r="U206" s="233">
        <f t="shared" si="58"/>
        <v>0</v>
      </c>
      <c r="V206" s="249">
        <f t="shared" si="58"/>
        <v>0</v>
      </c>
      <c r="W206" s="215">
        <f t="shared" si="58"/>
        <v>0</v>
      </c>
      <c r="X206" s="233">
        <f t="shared" si="58"/>
        <v>0</v>
      </c>
      <c r="Y206" s="256">
        <f t="shared" si="58"/>
        <v>0</v>
      </c>
      <c r="Z206" s="256">
        <f t="shared" si="58"/>
        <v>0</v>
      </c>
      <c r="AA206" s="256">
        <f t="shared" si="58"/>
        <v>0</v>
      </c>
      <c r="AB206" s="215">
        <f t="shared" si="58"/>
        <v>0</v>
      </c>
      <c r="AC206" s="232">
        <f t="shared" si="58"/>
        <v>0</v>
      </c>
      <c r="AD206" s="215">
        <f t="shared" si="58"/>
        <v>0</v>
      </c>
      <c r="AE206" s="215">
        <f>+AE207+AE208+AE211</f>
        <v>0</v>
      </c>
      <c r="AF206" s="215">
        <f>+AF207+AF208+AF211</f>
        <v>0</v>
      </c>
      <c r="AG206" s="215">
        <f>+AG207+AG208+AG211</f>
        <v>0</v>
      </c>
      <c r="AH206" s="215">
        <f>+AH207+AH208+AH211</f>
        <v>0</v>
      </c>
      <c r="AI206" s="215">
        <f>+AI207+AI208+AI211</f>
        <v>0</v>
      </c>
      <c r="AJ206" s="214">
        <f t="shared" si="54"/>
        <v>0</v>
      </c>
      <c r="AK206" s="215"/>
      <c r="AL206" s="214">
        <v>0</v>
      </c>
      <c r="AM206" s="215"/>
      <c r="AN206" s="214">
        <f t="shared" si="55"/>
        <v>364932735.5</v>
      </c>
      <c r="AX206" s="20"/>
      <c r="AY206" s="20"/>
    </row>
    <row r="207" spans="1:51" s="21" customFormat="1" x14ac:dyDescent="0.25">
      <c r="A207" s="3"/>
      <c r="B207" s="3"/>
      <c r="C207" s="10"/>
      <c r="D207" s="3"/>
      <c r="E207" s="3"/>
      <c r="F207" s="3"/>
      <c r="G207" s="10"/>
      <c r="H207"/>
      <c r="I207" s="22"/>
      <c r="J207" s="23" t="s">
        <v>1716</v>
      </c>
      <c r="K207" s="232">
        <f>+'0BJ PROGR. I-II Y III'!J207</f>
        <v>0</v>
      </c>
      <c r="L207" s="215">
        <f>+'0BJ PROGR. I-II Y III'!K206</f>
        <v>0</v>
      </c>
      <c r="M207" s="215">
        <f>+'0BJ PROGR. I-II Y III'!L206</f>
        <v>0</v>
      </c>
      <c r="N207" s="215">
        <f>+'0BJ PROGR. I-II Y III'!M206</f>
        <v>94868512.999999985</v>
      </c>
      <c r="O207" s="214">
        <f>SUM(K207:N207)</f>
        <v>94868512.999999985</v>
      </c>
      <c r="P207" s="42"/>
      <c r="Q207" s="232">
        <f>+'0BJ PROGR. I-II Y III'!P206</f>
        <v>0</v>
      </c>
      <c r="R207" s="215">
        <f>+'0BJ PROGR. I-II Y III'!Q206</f>
        <v>0</v>
      </c>
      <c r="S207" s="215">
        <f>+'0BJ PROGR. I-II Y III'!R206</f>
        <v>0</v>
      </c>
      <c r="T207" s="215">
        <f>+'0BJ PROGR. I-II Y III'!S206</f>
        <v>0</v>
      </c>
      <c r="U207" s="233">
        <f>+'0BJ PROGR. I-II Y III'!T206</f>
        <v>0</v>
      </c>
      <c r="V207" s="249">
        <f>+'0BJ PROGR. I-II Y III'!U206</f>
        <v>0</v>
      </c>
      <c r="W207" s="215">
        <f>+'0BJ PROGR. I-II Y III'!V206</f>
        <v>0</v>
      </c>
      <c r="X207" s="233">
        <f>+'0BJ PROGR. I-II Y III'!W206</f>
        <v>0</v>
      </c>
      <c r="Y207" s="256">
        <f>+'0BJ PROGR. I-II Y III'!X206</f>
        <v>0</v>
      </c>
      <c r="Z207" s="256">
        <f>+'0BJ PROGR. I-II Y III'!Y206</f>
        <v>0</v>
      </c>
      <c r="AA207" s="256">
        <f>+'0BJ PROGR. I-II Y III'!Z206</f>
        <v>0</v>
      </c>
      <c r="AB207" s="215">
        <f>+'0BJ PROGR. I-II Y III'!AA206</f>
        <v>0</v>
      </c>
      <c r="AC207" s="232">
        <f>+'0BJ PROGR. I-II Y III'!AB206</f>
        <v>0</v>
      </c>
      <c r="AD207" s="215">
        <f>+'0BJ PROGR. I-II Y III'!AC206</f>
        <v>0</v>
      </c>
      <c r="AE207" s="215">
        <f>+'0BJ PROGR. I-II Y III'!AD206</f>
        <v>0</v>
      </c>
      <c r="AF207" s="215">
        <f>+'0BJ PROGR. I-II Y III'!AE206</f>
        <v>0</v>
      </c>
      <c r="AG207" s="215">
        <f>+'0BJ PROGR. I-II Y III'!AF206</f>
        <v>0</v>
      </c>
      <c r="AH207" s="215">
        <f>+'0BJ PROGR. I-II Y III'!AG206</f>
        <v>0</v>
      </c>
      <c r="AI207" s="215">
        <f>+'0BJ PROGR. I-II Y III'!AH206</f>
        <v>0</v>
      </c>
      <c r="AJ207" s="214">
        <f t="shared" si="54"/>
        <v>0</v>
      </c>
      <c r="AK207" s="215"/>
      <c r="AL207" s="214">
        <v>0</v>
      </c>
      <c r="AM207" s="215"/>
      <c r="AN207" s="214">
        <f t="shared" si="55"/>
        <v>94868512.999999985</v>
      </c>
      <c r="AX207" s="20"/>
      <c r="AY207" s="20"/>
    </row>
    <row r="208" spans="1:51" s="21" customFormat="1" x14ac:dyDescent="0.25">
      <c r="A208" s="3"/>
      <c r="B208" s="3"/>
      <c r="C208" s="10"/>
      <c r="D208" s="3"/>
      <c r="E208" s="3"/>
      <c r="F208" s="3"/>
      <c r="G208" s="10"/>
      <c r="H208"/>
      <c r="I208" s="22"/>
      <c r="J208" s="23" t="s">
        <v>1717</v>
      </c>
      <c r="K208" s="232">
        <f>+K209+K210</f>
        <v>0</v>
      </c>
      <c r="L208" s="215">
        <f>+L209+L210</f>
        <v>0</v>
      </c>
      <c r="M208" s="215">
        <f>+M209+M210</f>
        <v>0</v>
      </c>
      <c r="N208" s="215">
        <f>+N209+N210</f>
        <v>264366754.5</v>
      </c>
      <c r="O208" s="214">
        <f>SUM(K208:N208)</f>
        <v>264366754.5</v>
      </c>
      <c r="P208" s="42"/>
      <c r="Q208" s="232">
        <f t="shared" ref="Q208:AD208" si="59">+Q209+Q210</f>
        <v>0</v>
      </c>
      <c r="R208" s="215">
        <f t="shared" si="59"/>
        <v>0</v>
      </c>
      <c r="S208" s="215">
        <f t="shared" si="59"/>
        <v>0</v>
      </c>
      <c r="T208" s="215">
        <f>+T209+T210</f>
        <v>0</v>
      </c>
      <c r="U208" s="233">
        <f t="shared" si="59"/>
        <v>0</v>
      </c>
      <c r="V208" s="249">
        <f t="shared" si="59"/>
        <v>0</v>
      </c>
      <c r="W208" s="215">
        <f t="shared" si="59"/>
        <v>0</v>
      </c>
      <c r="X208" s="233">
        <f t="shared" si="59"/>
        <v>0</v>
      </c>
      <c r="Y208" s="256">
        <f t="shared" si="59"/>
        <v>0</v>
      </c>
      <c r="Z208" s="256">
        <f t="shared" si="59"/>
        <v>0</v>
      </c>
      <c r="AA208" s="256">
        <f t="shared" si="59"/>
        <v>0</v>
      </c>
      <c r="AB208" s="215">
        <f t="shared" si="59"/>
        <v>0</v>
      </c>
      <c r="AC208" s="232">
        <f t="shared" si="59"/>
        <v>0</v>
      </c>
      <c r="AD208" s="215">
        <f t="shared" si="59"/>
        <v>0</v>
      </c>
      <c r="AE208" s="215">
        <f>+AE209+AE210</f>
        <v>0</v>
      </c>
      <c r="AF208" s="215">
        <f>+AF209+AF210</f>
        <v>0</v>
      </c>
      <c r="AG208" s="215">
        <f>+AG209+AG210</f>
        <v>0</v>
      </c>
      <c r="AH208" s="215">
        <f>+AH209+AH210</f>
        <v>0</v>
      </c>
      <c r="AI208" s="215">
        <f>+AI209+AI210</f>
        <v>0</v>
      </c>
      <c r="AJ208" s="214">
        <f t="shared" si="54"/>
        <v>0</v>
      </c>
      <c r="AK208" s="215"/>
      <c r="AL208" s="214">
        <v>0</v>
      </c>
      <c r="AM208" s="215"/>
      <c r="AN208" s="214">
        <f t="shared" si="55"/>
        <v>264366754.5</v>
      </c>
      <c r="AX208" s="20"/>
      <c r="AY208" s="20"/>
    </row>
    <row r="209" spans="1:51" s="21" customFormat="1" x14ac:dyDescent="0.25">
      <c r="A209" s="3"/>
      <c r="B209" s="3"/>
      <c r="C209" s="10"/>
      <c r="D209" s="3"/>
      <c r="E209" s="3"/>
      <c r="F209" s="3"/>
      <c r="G209" s="10"/>
      <c r="H209"/>
      <c r="I209" s="22"/>
      <c r="J209" s="23" t="s">
        <v>1718</v>
      </c>
      <c r="K209" s="232">
        <f>+'0BJ PROGR. I-II Y III'!J208</f>
        <v>0</v>
      </c>
      <c r="L209" s="215">
        <f>+'0BJ PROGR. I-II Y III'!K207</f>
        <v>0</v>
      </c>
      <c r="M209" s="215">
        <f>+'0BJ PROGR. I-II Y III'!L207</f>
        <v>0</v>
      </c>
      <c r="N209" s="215">
        <f>+'0BJ PROGR. I-II Y III'!M208</f>
        <v>36861854.5</v>
      </c>
      <c r="O209" s="218">
        <f>SUM(K209:N209)</f>
        <v>36861854.5</v>
      </c>
      <c r="P209" s="42"/>
      <c r="Q209" s="232">
        <f>+'0BJ PROGR. I-II Y III'!P207</f>
        <v>0</v>
      </c>
      <c r="R209" s="215">
        <f>+'0BJ PROGR. I-II Y III'!Q207</f>
        <v>0</v>
      </c>
      <c r="S209" s="215">
        <f>+'0BJ PROGR. I-II Y III'!R207</f>
        <v>0</v>
      </c>
      <c r="T209" s="215">
        <f>+'0BJ PROGR. I-II Y III'!S207</f>
        <v>0</v>
      </c>
      <c r="U209" s="233">
        <f>+'0BJ PROGR. I-II Y III'!T207</f>
        <v>0</v>
      </c>
      <c r="V209" s="249">
        <f>+'0BJ PROGR. I-II Y III'!U207</f>
        <v>0</v>
      </c>
      <c r="W209" s="215">
        <f>+'0BJ PROGR. I-II Y III'!V207</f>
        <v>0</v>
      </c>
      <c r="X209" s="233">
        <f>+'0BJ PROGR. I-II Y III'!W207</f>
        <v>0</v>
      </c>
      <c r="Y209" s="256">
        <f>+'0BJ PROGR. I-II Y III'!X207</f>
        <v>0</v>
      </c>
      <c r="Z209" s="256">
        <f>+'0BJ PROGR. I-II Y III'!Y207</f>
        <v>0</v>
      </c>
      <c r="AA209" s="256">
        <f>+'0BJ PROGR. I-II Y III'!Z207</f>
        <v>0</v>
      </c>
      <c r="AB209" s="215">
        <f>+'0BJ PROGR. I-II Y III'!AA207</f>
        <v>0</v>
      </c>
      <c r="AC209" s="232">
        <f>+'0BJ PROGR. I-II Y III'!AB207</f>
        <v>0</v>
      </c>
      <c r="AD209" s="215">
        <f>+'0BJ PROGR. I-II Y III'!AC207</f>
        <v>0</v>
      </c>
      <c r="AE209" s="215">
        <f>+'0BJ PROGR. I-II Y III'!AD207</f>
        <v>0</v>
      </c>
      <c r="AF209" s="215">
        <f>+'0BJ PROGR. I-II Y III'!AE207</f>
        <v>0</v>
      </c>
      <c r="AG209" s="215">
        <f>+'0BJ PROGR. I-II Y III'!AF207</f>
        <v>0</v>
      </c>
      <c r="AH209" s="215">
        <f>+'0BJ PROGR. I-II Y III'!AG207</f>
        <v>0</v>
      </c>
      <c r="AI209" s="215">
        <f>+'0BJ PROGR. I-II Y III'!AH207</f>
        <v>0</v>
      </c>
      <c r="AJ209" s="214">
        <f t="shared" si="54"/>
        <v>0</v>
      </c>
      <c r="AK209" s="215"/>
      <c r="AL209" s="214">
        <v>0</v>
      </c>
      <c r="AM209" s="215"/>
      <c r="AN209" s="214">
        <f t="shared" si="55"/>
        <v>36861854.5</v>
      </c>
      <c r="AX209" s="20"/>
      <c r="AY209" s="20"/>
    </row>
    <row r="210" spans="1:51" s="21" customFormat="1" x14ac:dyDescent="0.25">
      <c r="A210" s="3"/>
      <c r="B210" s="3"/>
      <c r="C210" s="10"/>
      <c r="D210" s="3"/>
      <c r="E210" s="3"/>
      <c r="F210" s="3"/>
      <c r="G210" s="10"/>
      <c r="H210"/>
      <c r="I210" s="22"/>
      <c r="J210" s="23" t="s">
        <v>1719</v>
      </c>
      <c r="K210" s="232">
        <f>+'0BJ PROGR. I-II Y III'!J209</f>
        <v>0</v>
      </c>
      <c r="L210" s="215">
        <f>+'0BJ PROGR. I-II Y III'!K208</f>
        <v>0</v>
      </c>
      <c r="M210" s="215">
        <f>+'0BJ PROGR. I-II Y III'!L208</f>
        <v>0</v>
      </c>
      <c r="N210" s="215">
        <f>+'0BJ PROGR. I-II Y III'!M209</f>
        <v>227504900</v>
      </c>
      <c r="O210" s="218">
        <f>SUM(K210:N210)</f>
        <v>227504900</v>
      </c>
      <c r="P210" s="42"/>
      <c r="Q210" s="232">
        <f>+'0BJ PROGR. I-II Y III'!P208</f>
        <v>0</v>
      </c>
      <c r="R210" s="215">
        <f>+'0BJ PROGR. I-II Y III'!Q208</f>
        <v>0</v>
      </c>
      <c r="S210" s="215">
        <f>+'0BJ PROGR. I-II Y III'!R208</f>
        <v>0</v>
      </c>
      <c r="T210" s="215">
        <f>+'0BJ PROGR. I-II Y III'!S208</f>
        <v>0</v>
      </c>
      <c r="U210" s="233">
        <f>+'0BJ PROGR. I-II Y III'!T208</f>
        <v>0</v>
      </c>
      <c r="V210" s="249">
        <f>+'0BJ PROGR. I-II Y III'!U208</f>
        <v>0</v>
      </c>
      <c r="W210" s="215">
        <f>+'0BJ PROGR. I-II Y III'!V208</f>
        <v>0</v>
      </c>
      <c r="X210" s="233">
        <f>+'0BJ PROGR. I-II Y III'!W208</f>
        <v>0</v>
      </c>
      <c r="Y210" s="256">
        <f>+'0BJ PROGR. I-II Y III'!X208</f>
        <v>0</v>
      </c>
      <c r="Z210" s="256">
        <f>+'0BJ PROGR. I-II Y III'!Y208</f>
        <v>0</v>
      </c>
      <c r="AA210" s="256">
        <f>+'0BJ PROGR. I-II Y III'!Z208</f>
        <v>0</v>
      </c>
      <c r="AB210" s="215">
        <f>+'0BJ PROGR. I-II Y III'!AA208</f>
        <v>0</v>
      </c>
      <c r="AC210" s="232">
        <f>+'0BJ PROGR. I-II Y III'!AB208</f>
        <v>0</v>
      </c>
      <c r="AD210" s="215">
        <f>+'0BJ PROGR. I-II Y III'!AC208</f>
        <v>0</v>
      </c>
      <c r="AE210" s="215">
        <f>+'0BJ PROGR. I-II Y III'!AD208</f>
        <v>0</v>
      </c>
      <c r="AF210" s="215">
        <f>+'0BJ PROGR. I-II Y III'!AE208</f>
        <v>0</v>
      </c>
      <c r="AG210" s="215">
        <f>+'0BJ PROGR. I-II Y III'!AF208</f>
        <v>0</v>
      </c>
      <c r="AH210" s="215">
        <f>+'0BJ PROGR. I-II Y III'!AG208</f>
        <v>0</v>
      </c>
      <c r="AI210" s="215">
        <f>+'0BJ PROGR. I-II Y III'!AH208</f>
        <v>0</v>
      </c>
      <c r="AJ210" s="214">
        <f t="shared" si="54"/>
        <v>0</v>
      </c>
      <c r="AK210" s="215"/>
      <c r="AL210" s="214">
        <v>0</v>
      </c>
      <c r="AM210" s="215"/>
      <c r="AN210" s="214">
        <f t="shared" si="55"/>
        <v>227504900</v>
      </c>
      <c r="AX210" s="20"/>
      <c r="AY210" s="20"/>
    </row>
    <row r="211" spans="1:51" s="21" customFormat="1" x14ac:dyDescent="0.25">
      <c r="A211" s="3"/>
      <c r="B211" s="3"/>
      <c r="C211" s="10"/>
      <c r="D211" s="3"/>
      <c r="E211" s="3"/>
      <c r="F211" s="3"/>
      <c r="G211" s="10"/>
      <c r="H211"/>
      <c r="I211" s="22"/>
      <c r="J211" s="23" t="s">
        <v>1722</v>
      </c>
      <c r="K211" s="232">
        <f>+'0BJ PROGR. I-II Y III'!J212</f>
        <v>0</v>
      </c>
      <c r="L211" s="215">
        <f>+'0BJ PROGR. I-II Y III'!K209</f>
        <v>0</v>
      </c>
      <c r="M211" s="215">
        <f>+'0BJ PROGR. I-II Y III'!L209</f>
        <v>0</v>
      </c>
      <c r="N211" s="215">
        <f>+'0BJ PROGR. I-II Y III'!M212</f>
        <v>5697468</v>
      </c>
      <c r="O211" s="214">
        <f>SUM(K211:N211)</f>
        <v>5697468</v>
      </c>
      <c r="P211" s="42"/>
      <c r="Q211" s="232">
        <f>+'0BJ PROGR. I-II Y III'!P209</f>
        <v>0</v>
      </c>
      <c r="R211" s="215">
        <f>+'0BJ PROGR. I-II Y III'!Q209</f>
        <v>0</v>
      </c>
      <c r="S211" s="215">
        <f>+'0BJ PROGR. I-II Y III'!R209</f>
        <v>0</v>
      </c>
      <c r="T211" s="215">
        <f>+'0BJ PROGR. I-II Y III'!S209</f>
        <v>0</v>
      </c>
      <c r="U211" s="233">
        <f>+'0BJ PROGR. I-II Y III'!T209</f>
        <v>0</v>
      </c>
      <c r="V211" s="249">
        <f>+'0BJ PROGR. I-II Y III'!U209</f>
        <v>0</v>
      </c>
      <c r="W211" s="215">
        <f>+'0BJ PROGR. I-II Y III'!V209</f>
        <v>0</v>
      </c>
      <c r="X211" s="233">
        <f>+'0BJ PROGR. I-II Y III'!W209</f>
        <v>0</v>
      </c>
      <c r="Y211" s="256">
        <f>+'0BJ PROGR. I-II Y III'!X209</f>
        <v>0</v>
      </c>
      <c r="Z211" s="256">
        <f>+'0BJ PROGR. I-II Y III'!Y209</f>
        <v>0</v>
      </c>
      <c r="AA211" s="256">
        <f>+'0BJ PROGR. I-II Y III'!Z209</f>
        <v>0</v>
      </c>
      <c r="AB211" s="215">
        <f>+'0BJ PROGR. I-II Y III'!AA209</f>
        <v>0</v>
      </c>
      <c r="AC211" s="232">
        <f>+'0BJ PROGR. I-II Y III'!AB209</f>
        <v>0</v>
      </c>
      <c r="AD211" s="215">
        <f>+'0BJ PROGR. I-II Y III'!AC209</f>
        <v>0</v>
      </c>
      <c r="AE211" s="215">
        <f>+'0BJ PROGR. I-II Y III'!AD209</f>
        <v>0</v>
      </c>
      <c r="AF211" s="215">
        <f>+'0BJ PROGR. I-II Y III'!AE209</f>
        <v>0</v>
      </c>
      <c r="AG211" s="215">
        <f>+'0BJ PROGR. I-II Y III'!AF209</f>
        <v>0</v>
      </c>
      <c r="AH211" s="215">
        <f>+'0BJ PROGR. I-II Y III'!AG209</f>
        <v>0</v>
      </c>
      <c r="AI211" s="215">
        <f>+'0BJ PROGR. I-II Y III'!AH209</f>
        <v>0</v>
      </c>
      <c r="AJ211" s="214">
        <f t="shared" si="54"/>
        <v>0</v>
      </c>
      <c r="AK211" s="215"/>
      <c r="AL211" s="214">
        <v>0</v>
      </c>
      <c r="AM211" s="215"/>
      <c r="AN211" s="214">
        <f t="shared" si="55"/>
        <v>5697468</v>
      </c>
      <c r="AX211" s="20"/>
      <c r="AY211" s="20"/>
    </row>
    <row r="212" spans="1:51" s="21" customFormat="1" x14ac:dyDescent="0.25">
      <c r="A212" s="3"/>
      <c r="B212" s="3"/>
      <c r="C212" s="10"/>
      <c r="D212" s="3"/>
      <c r="E212" s="3"/>
      <c r="F212" s="3"/>
      <c r="G212" s="10" t="s">
        <v>980</v>
      </c>
      <c r="H212"/>
      <c r="I212" s="22" t="s">
        <v>711</v>
      </c>
      <c r="J212" s="23" t="s">
        <v>712</v>
      </c>
      <c r="K212" s="232">
        <f>+'0BJ PROGR. I-II Y III'!J213</f>
        <v>0</v>
      </c>
      <c r="L212" s="215">
        <f>+'0BJ PROGR. I-II Y III'!K213</f>
        <v>0</v>
      </c>
      <c r="M212" s="215">
        <f>+'0BJ PROGR. I-II Y III'!L213</f>
        <v>0</v>
      </c>
      <c r="N212" s="215">
        <f>+'0BJ PROGR. I-II Y III'!M213</f>
        <v>0</v>
      </c>
      <c r="O212" s="214">
        <v>0</v>
      </c>
      <c r="P212" s="42"/>
      <c r="Q212" s="232">
        <f>+'0BJ PROGR. I-II Y III'!P213</f>
        <v>0</v>
      </c>
      <c r="R212" s="215">
        <f>+'0BJ PROGR. I-II Y III'!Q213</f>
        <v>0</v>
      </c>
      <c r="S212" s="215">
        <f>+'0BJ PROGR. I-II Y III'!R213</f>
        <v>0</v>
      </c>
      <c r="T212" s="215">
        <f>+'0BJ PROGR. I-II Y III'!S213</f>
        <v>0</v>
      </c>
      <c r="U212" s="233">
        <f>+'0BJ PROGR. I-II Y III'!T213</f>
        <v>0</v>
      </c>
      <c r="V212" s="249">
        <f>+'0BJ PROGR. I-II Y III'!U213</f>
        <v>0</v>
      </c>
      <c r="W212" s="215">
        <f>+'0BJ PROGR. I-II Y III'!V213</f>
        <v>0</v>
      </c>
      <c r="X212" s="233">
        <f>+'0BJ PROGR. I-II Y III'!W213</f>
        <v>0</v>
      </c>
      <c r="Y212" s="256">
        <f>+'0BJ PROGR. I-II Y III'!X213</f>
        <v>0</v>
      </c>
      <c r="Z212" s="256">
        <f>+'0BJ PROGR. I-II Y III'!Y213</f>
        <v>0</v>
      </c>
      <c r="AA212" s="256">
        <f>+'0BJ PROGR. I-II Y III'!Z213</f>
        <v>0</v>
      </c>
      <c r="AB212" s="215">
        <f>+'0BJ PROGR. I-II Y III'!AA213</f>
        <v>0</v>
      </c>
      <c r="AC212" s="232">
        <f>+'0BJ PROGR. I-II Y III'!AB213</f>
        <v>0</v>
      </c>
      <c r="AD212" s="215">
        <f>+'0BJ PROGR. I-II Y III'!AC213</f>
        <v>0</v>
      </c>
      <c r="AE212" s="215">
        <f>+'0BJ PROGR. I-II Y III'!AD213</f>
        <v>0</v>
      </c>
      <c r="AF212" s="215">
        <f>+'0BJ PROGR. I-II Y III'!AE213</f>
        <v>0</v>
      </c>
      <c r="AG212" s="215">
        <f>+'0BJ PROGR. I-II Y III'!AF213</f>
        <v>0</v>
      </c>
      <c r="AH212" s="215">
        <f>+'0BJ PROGR. I-II Y III'!AG213</f>
        <v>0</v>
      </c>
      <c r="AI212" s="215">
        <f>+'0BJ PROGR. I-II Y III'!AH213</f>
        <v>0</v>
      </c>
      <c r="AJ212" s="214">
        <f t="shared" si="54"/>
        <v>0</v>
      </c>
      <c r="AK212" s="215"/>
      <c r="AL212" s="214">
        <v>0</v>
      </c>
      <c r="AM212" s="215"/>
      <c r="AN212" s="214">
        <f t="shared" si="55"/>
        <v>0</v>
      </c>
      <c r="AX212" s="20"/>
      <c r="AY212" s="20"/>
    </row>
    <row r="213" spans="1:51" s="21" customFormat="1" x14ac:dyDescent="0.25">
      <c r="A213" s="3"/>
      <c r="B213" s="3"/>
      <c r="C213" s="10"/>
      <c r="D213" s="3"/>
      <c r="E213" s="3"/>
      <c r="F213" s="3"/>
      <c r="G213" s="10" t="s">
        <v>980</v>
      </c>
      <c r="H213"/>
      <c r="I213" s="22" t="s">
        <v>713</v>
      </c>
      <c r="J213" s="23" t="s">
        <v>714</v>
      </c>
      <c r="K213" s="232">
        <f>+'0BJ PROGR. I-II Y III'!J214</f>
        <v>0</v>
      </c>
      <c r="L213" s="215">
        <f>+'0BJ PROGR. I-II Y III'!K214</f>
        <v>0</v>
      </c>
      <c r="M213" s="215">
        <f>+'0BJ PROGR. I-II Y III'!L214</f>
        <v>0</v>
      </c>
      <c r="N213" s="215">
        <f>+'0BJ PROGR. I-II Y III'!M214</f>
        <v>0</v>
      </c>
      <c r="O213" s="214">
        <v>0</v>
      </c>
      <c r="P213" s="42"/>
      <c r="Q213" s="232">
        <f>+'0BJ PROGR. I-II Y III'!P214</f>
        <v>0</v>
      </c>
      <c r="R213" s="215">
        <f>+'0BJ PROGR. I-II Y III'!Q214</f>
        <v>0</v>
      </c>
      <c r="S213" s="215">
        <f>+'0BJ PROGR. I-II Y III'!R214</f>
        <v>0</v>
      </c>
      <c r="T213" s="215">
        <f>+'0BJ PROGR. I-II Y III'!S214</f>
        <v>0</v>
      </c>
      <c r="U213" s="233">
        <f>+'0BJ PROGR. I-II Y III'!T214</f>
        <v>0</v>
      </c>
      <c r="V213" s="249">
        <f>+'0BJ PROGR. I-II Y III'!U214</f>
        <v>0</v>
      </c>
      <c r="W213" s="215">
        <f>+'0BJ PROGR. I-II Y III'!V214</f>
        <v>0</v>
      </c>
      <c r="X213" s="233">
        <f>+'0BJ PROGR. I-II Y III'!W214</f>
        <v>0</v>
      </c>
      <c r="Y213" s="256">
        <f>+'0BJ PROGR. I-II Y III'!X214</f>
        <v>0</v>
      </c>
      <c r="Z213" s="256">
        <f>+'0BJ PROGR. I-II Y III'!Y214</f>
        <v>0</v>
      </c>
      <c r="AA213" s="256">
        <f>+'0BJ PROGR. I-II Y III'!Z214</f>
        <v>0</v>
      </c>
      <c r="AB213" s="215">
        <f>+'0BJ PROGR. I-II Y III'!AA214</f>
        <v>0</v>
      </c>
      <c r="AC213" s="232">
        <f>+'0BJ PROGR. I-II Y III'!AB214</f>
        <v>0</v>
      </c>
      <c r="AD213" s="215">
        <f>+'0BJ PROGR. I-II Y III'!AC214</f>
        <v>0</v>
      </c>
      <c r="AE213" s="215">
        <f>+'0BJ PROGR. I-II Y III'!AD214</f>
        <v>0</v>
      </c>
      <c r="AF213" s="215">
        <f>+'0BJ PROGR. I-II Y III'!AE214</f>
        <v>0</v>
      </c>
      <c r="AG213" s="215">
        <f>+'0BJ PROGR. I-II Y III'!AF214</f>
        <v>0</v>
      </c>
      <c r="AH213" s="215">
        <f>+'0BJ PROGR. I-II Y III'!AG214</f>
        <v>0</v>
      </c>
      <c r="AI213" s="215">
        <f>+'0BJ PROGR. I-II Y III'!AH214</f>
        <v>0</v>
      </c>
      <c r="AJ213" s="214">
        <f t="shared" si="54"/>
        <v>0</v>
      </c>
      <c r="AK213" s="215"/>
      <c r="AL213" s="214">
        <v>0</v>
      </c>
      <c r="AM213" s="215"/>
      <c r="AN213" s="214">
        <f t="shared" si="55"/>
        <v>0</v>
      </c>
      <c r="AX213" s="20"/>
      <c r="AY213" s="20"/>
    </row>
    <row r="214" spans="1:51" s="21" customFormat="1" x14ac:dyDescent="0.25">
      <c r="A214" s="3"/>
      <c r="B214" s="3"/>
      <c r="C214" s="10"/>
      <c r="D214" s="3"/>
      <c r="E214" s="3"/>
      <c r="F214" s="3"/>
      <c r="G214" s="10" t="s">
        <v>980</v>
      </c>
      <c r="H214"/>
      <c r="I214" s="22" t="s">
        <v>715</v>
      </c>
      <c r="J214" s="23" t="s">
        <v>716</v>
      </c>
      <c r="K214" s="232">
        <f>+'0BJ PROGR. I-II Y III'!J215</f>
        <v>0</v>
      </c>
      <c r="L214" s="215">
        <f>+'0BJ PROGR. I-II Y III'!K215</f>
        <v>0</v>
      </c>
      <c r="M214" s="215">
        <f>+'0BJ PROGR. I-II Y III'!L215</f>
        <v>0</v>
      </c>
      <c r="N214" s="215">
        <f>+'0BJ PROGR. I-II Y III'!M215</f>
        <v>0</v>
      </c>
      <c r="O214" s="214">
        <v>0</v>
      </c>
      <c r="P214" s="42"/>
      <c r="Q214" s="232">
        <f>+'0BJ PROGR. I-II Y III'!P215</f>
        <v>0</v>
      </c>
      <c r="R214" s="215">
        <f>+'0BJ PROGR. I-II Y III'!Q215</f>
        <v>0</v>
      </c>
      <c r="S214" s="215">
        <f>+'0BJ PROGR. I-II Y III'!R215</f>
        <v>0</v>
      </c>
      <c r="T214" s="215">
        <f>+'0BJ PROGR. I-II Y III'!S215</f>
        <v>0</v>
      </c>
      <c r="U214" s="233">
        <f>+'0BJ PROGR. I-II Y III'!T215</f>
        <v>0</v>
      </c>
      <c r="V214" s="249">
        <f>+'0BJ PROGR. I-II Y III'!U215</f>
        <v>0</v>
      </c>
      <c r="W214" s="215">
        <f>+'0BJ PROGR. I-II Y III'!V215</f>
        <v>0</v>
      </c>
      <c r="X214" s="233">
        <f>+'0BJ PROGR. I-II Y III'!W215</f>
        <v>0</v>
      </c>
      <c r="Y214" s="256">
        <f>+'0BJ PROGR. I-II Y III'!X215</f>
        <v>0</v>
      </c>
      <c r="Z214" s="256">
        <f>+'0BJ PROGR. I-II Y III'!Y215</f>
        <v>0</v>
      </c>
      <c r="AA214" s="256">
        <f>+'0BJ PROGR. I-II Y III'!Z215</f>
        <v>0</v>
      </c>
      <c r="AB214" s="215">
        <f>+'0BJ PROGR. I-II Y III'!AA215</f>
        <v>0</v>
      </c>
      <c r="AC214" s="232">
        <f>+'0BJ PROGR. I-II Y III'!AB215</f>
        <v>0</v>
      </c>
      <c r="AD214" s="215">
        <f>+'0BJ PROGR. I-II Y III'!AC215</f>
        <v>0</v>
      </c>
      <c r="AE214" s="215">
        <f>+'0BJ PROGR. I-II Y III'!AD215</f>
        <v>0</v>
      </c>
      <c r="AF214" s="215">
        <f>+'0BJ PROGR. I-II Y III'!AE215</f>
        <v>0</v>
      </c>
      <c r="AG214" s="215">
        <f>+'0BJ PROGR. I-II Y III'!AF215</f>
        <v>0</v>
      </c>
      <c r="AH214" s="215">
        <f>+'0BJ PROGR. I-II Y III'!AG215</f>
        <v>0</v>
      </c>
      <c r="AI214" s="215">
        <f>+'0BJ PROGR. I-II Y III'!AH215</f>
        <v>0</v>
      </c>
      <c r="AJ214" s="214">
        <f t="shared" si="54"/>
        <v>0</v>
      </c>
      <c r="AK214" s="215"/>
      <c r="AL214" s="214">
        <v>0</v>
      </c>
      <c r="AM214" s="215"/>
      <c r="AN214" s="214">
        <f t="shared" si="55"/>
        <v>0</v>
      </c>
      <c r="AX214" s="20"/>
      <c r="AY214" s="20"/>
    </row>
    <row r="215" spans="1:51" s="21" customFormat="1" x14ac:dyDescent="0.25">
      <c r="A215" s="3"/>
      <c r="B215" s="3"/>
      <c r="C215" s="10"/>
      <c r="D215" s="3"/>
      <c r="E215" s="3"/>
      <c r="F215" s="3"/>
      <c r="G215" s="10" t="s">
        <v>980</v>
      </c>
      <c r="H215"/>
      <c r="I215" s="22" t="s">
        <v>717</v>
      </c>
      <c r="J215" s="23" t="s">
        <v>718</v>
      </c>
      <c r="K215" s="232">
        <f>+'0BJ PROGR. I-II Y III'!J216</f>
        <v>0</v>
      </c>
      <c r="L215" s="215">
        <f>+'0BJ PROGR. I-II Y III'!K216</f>
        <v>0</v>
      </c>
      <c r="M215" s="215">
        <f>+'0BJ PROGR. I-II Y III'!L216</f>
        <v>0</v>
      </c>
      <c r="N215" s="215">
        <f>+'0BJ PROGR. I-II Y III'!M216</f>
        <v>0</v>
      </c>
      <c r="O215" s="214">
        <v>0</v>
      </c>
      <c r="P215" s="42"/>
      <c r="Q215" s="232">
        <f>+'0BJ PROGR. I-II Y III'!P216</f>
        <v>0</v>
      </c>
      <c r="R215" s="215">
        <f>+'0BJ PROGR. I-II Y III'!Q216</f>
        <v>0</v>
      </c>
      <c r="S215" s="215">
        <f>+'0BJ PROGR. I-II Y III'!R216</f>
        <v>0</v>
      </c>
      <c r="T215" s="215">
        <f>+'0BJ PROGR. I-II Y III'!S216</f>
        <v>0</v>
      </c>
      <c r="U215" s="233">
        <f>+'0BJ PROGR. I-II Y III'!T216</f>
        <v>0</v>
      </c>
      <c r="V215" s="249">
        <f>+'0BJ PROGR. I-II Y III'!U216</f>
        <v>0</v>
      </c>
      <c r="W215" s="215">
        <f>+'0BJ PROGR. I-II Y III'!V216</f>
        <v>0</v>
      </c>
      <c r="X215" s="233">
        <f>+'0BJ PROGR. I-II Y III'!W216</f>
        <v>0</v>
      </c>
      <c r="Y215" s="256">
        <f>+'0BJ PROGR. I-II Y III'!X216</f>
        <v>0</v>
      </c>
      <c r="Z215" s="256">
        <f>+'0BJ PROGR. I-II Y III'!Y216</f>
        <v>0</v>
      </c>
      <c r="AA215" s="256">
        <f>+'0BJ PROGR. I-II Y III'!Z216</f>
        <v>0</v>
      </c>
      <c r="AB215" s="215">
        <f>+'0BJ PROGR. I-II Y III'!AA216</f>
        <v>0</v>
      </c>
      <c r="AC215" s="232">
        <f>+'0BJ PROGR. I-II Y III'!AB216</f>
        <v>0</v>
      </c>
      <c r="AD215" s="215">
        <f>+'0BJ PROGR. I-II Y III'!AC216</f>
        <v>0</v>
      </c>
      <c r="AE215" s="215">
        <f>+'0BJ PROGR. I-II Y III'!AD216</f>
        <v>0</v>
      </c>
      <c r="AF215" s="215">
        <f>+'0BJ PROGR. I-II Y III'!AE216</f>
        <v>0</v>
      </c>
      <c r="AG215" s="215">
        <f>+'0BJ PROGR. I-II Y III'!AF216</f>
        <v>0</v>
      </c>
      <c r="AH215" s="215">
        <f>+'0BJ PROGR. I-II Y III'!AG216</f>
        <v>0</v>
      </c>
      <c r="AI215" s="215">
        <f>+'0BJ PROGR. I-II Y III'!AH216</f>
        <v>0</v>
      </c>
      <c r="AJ215" s="214">
        <f t="shared" si="54"/>
        <v>0</v>
      </c>
      <c r="AK215" s="215"/>
      <c r="AL215" s="214">
        <v>0</v>
      </c>
      <c r="AM215" s="215"/>
      <c r="AN215" s="214">
        <f t="shared" si="55"/>
        <v>0</v>
      </c>
      <c r="AX215" s="20"/>
      <c r="AY215" s="20"/>
    </row>
    <row r="216" spans="1:51" s="21" customFormat="1" x14ac:dyDescent="0.25">
      <c r="A216" s="3"/>
      <c r="B216" s="3"/>
      <c r="C216" s="10"/>
      <c r="D216" s="3"/>
      <c r="E216" s="3"/>
      <c r="F216" s="3"/>
      <c r="G216" s="10" t="s">
        <v>980</v>
      </c>
      <c r="H216"/>
      <c r="I216" s="22" t="s">
        <v>719</v>
      </c>
      <c r="J216" s="23" t="s">
        <v>720</v>
      </c>
      <c r="K216" s="232">
        <f>+'0BJ PROGR. I-II Y III'!J217</f>
        <v>0</v>
      </c>
      <c r="L216" s="215">
        <f>+'0BJ PROGR. I-II Y III'!K217</f>
        <v>0</v>
      </c>
      <c r="M216" s="215">
        <f>+'0BJ PROGR. I-II Y III'!L217</f>
        <v>0</v>
      </c>
      <c r="N216" s="215">
        <f>+'0BJ PROGR. I-II Y III'!M217</f>
        <v>0</v>
      </c>
      <c r="O216" s="214">
        <v>0</v>
      </c>
      <c r="P216" s="42"/>
      <c r="Q216" s="232">
        <f>+'0BJ PROGR. I-II Y III'!P217</f>
        <v>0</v>
      </c>
      <c r="R216" s="215">
        <f>+'0BJ PROGR. I-II Y III'!Q217</f>
        <v>0</v>
      </c>
      <c r="S216" s="215">
        <f>+'0BJ PROGR. I-II Y III'!R217</f>
        <v>0</v>
      </c>
      <c r="T216" s="215">
        <f>+'0BJ PROGR. I-II Y III'!S217</f>
        <v>0</v>
      </c>
      <c r="U216" s="233">
        <f>+'0BJ PROGR. I-II Y III'!T217</f>
        <v>0</v>
      </c>
      <c r="V216" s="249">
        <f>+'0BJ PROGR. I-II Y III'!U217</f>
        <v>0</v>
      </c>
      <c r="W216" s="215">
        <f>+'0BJ PROGR. I-II Y III'!V217</f>
        <v>0</v>
      </c>
      <c r="X216" s="233">
        <f>+'0BJ PROGR. I-II Y III'!W217</f>
        <v>0</v>
      </c>
      <c r="Y216" s="256">
        <f>+'0BJ PROGR. I-II Y III'!X217</f>
        <v>0</v>
      </c>
      <c r="Z216" s="256">
        <f>+'0BJ PROGR. I-II Y III'!Y217</f>
        <v>0</v>
      </c>
      <c r="AA216" s="256">
        <f>+'0BJ PROGR. I-II Y III'!Z217</f>
        <v>0</v>
      </c>
      <c r="AB216" s="215">
        <f>+'0BJ PROGR. I-II Y III'!AA217</f>
        <v>0</v>
      </c>
      <c r="AC216" s="232">
        <f>+'0BJ PROGR. I-II Y III'!AB217</f>
        <v>0</v>
      </c>
      <c r="AD216" s="215">
        <f>+'0BJ PROGR. I-II Y III'!AC217</f>
        <v>0</v>
      </c>
      <c r="AE216" s="215">
        <f>+'0BJ PROGR. I-II Y III'!AD217</f>
        <v>0</v>
      </c>
      <c r="AF216" s="215">
        <f>+'0BJ PROGR. I-II Y III'!AE217</f>
        <v>0</v>
      </c>
      <c r="AG216" s="215">
        <f>+'0BJ PROGR. I-II Y III'!AF217</f>
        <v>0</v>
      </c>
      <c r="AH216" s="215">
        <f>+'0BJ PROGR. I-II Y III'!AG217</f>
        <v>0</v>
      </c>
      <c r="AI216" s="215">
        <f>+'0BJ PROGR. I-II Y III'!AH217</f>
        <v>0</v>
      </c>
      <c r="AJ216" s="214">
        <f t="shared" si="54"/>
        <v>0</v>
      </c>
      <c r="AK216" s="215"/>
      <c r="AL216" s="214">
        <v>0</v>
      </c>
      <c r="AM216" s="215"/>
      <c r="AN216" s="214">
        <f t="shared" si="55"/>
        <v>0</v>
      </c>
      <c r="AX216" s="20"/>
      <c r="AY216" s="20"/>
    </row>
    <row r="217" spans="1:51" s="21" customFormat="1" x14ac:dyDescent="0.25">
      <c r="A217" s="3"/>
      <c r="B217" s="3"/>
      <c r="C217" s="10"/>
      <c r="D217" s="3"/>
      <c r="E217" s="3"/>
      <c r="F217" s="3"/>
      <c r="G217" s="5" t="s">
        <v>980</v>
      </c>
      <c r="H217"/>
      <c r="I217" s="24" t="s">
        <v>721</v>
      </c>
      <c r="J217" s="25" t="s">
        <v>722</v>
      </c>
      <c r="K217" s="217"/>
      <c r="L217" s="216"/>
      <c r="M217" s="216"/>
      <c r="N217" s="216"/>
      <c r="O217" s="212"/>
      <c r="P217" s="42"/>
      <c r="Q217" s="217"/>
      <c r="R217" s="216"/>
      <c r="S217" s="216"/>
      <c r="T217" s="216"/>
      <c r="U217" s="230"/>
      <c r="V217" s="247"/>
      <c r="W217" s="216"/>
      <c r="X217" s="230"/>
      <c r="Y217" s="257"/>
      <c r="Z217" s="257"/>
      <c r="AA217" s="257"/>
      <c r="AB217" s="216"/>
      <c r="AC217" s="217"/>
      <c r="AD217" s="216"/>
      <c r="AE217" s="216"/>
      <c r="AF217" s="216"/>
      <c r="AG217" s="216"/>
      <c r="AH217" s="216"/>
      <c r="AI217" s="216"/>
      <c r="AJ217" s="212"/>
      <c r="AK217" s="215"/>
      <c r="AL217" s="212"/>
      <c r="AM217" s="215"/>
      <c r="AN217" s="212"/>
      <c r="AX217" s="20"/>
      <c r="AY217" s="20"/>
    </row>
    <row r="218" spans="1:51" s="21" customFormat="1" x14ac:dyDescent="0.25">
      <c r="A218" s="3"/>
      <c r="B218" s="3"/>
      <c r="C218" s="10"/>
      <c r="D218" s="3"/>
      <c r="E218" s="3"/>
      <c r="F218" s="3"/>
      <c r="G218" s="10" t="s">
        <v>980</v>
      </c>
      <c r="H218"/>
      <c r="I218" s="22" t="s">
        <v>723</v>
      </c>
      <c r="J218" s="23" t="s">
        <v>724</v>
      </c>
      <c r="K218" s="232">
        <f>+'0BJ PROGR. I-II Y III'!J219</f>
        <v>0</v>
      </c>
      <c r="L218" s="215">
        <f>+'0BJ PROGR. I-II Y III'!K219</f>
        <v>0</v>
      </c>
      <c r="M218" s="215">
        <f>+'0BJ PROGR. I-II Y III'!L219</f>
        <v>0</v>
      </c>
      <c r="N218" s="215">
        <f>+'0BJ PROGR. I-II Y III'!M219</f>
        <v>0</v>
      </c>
      <c r="O218" s="214">
        <f>SUM(K218:N218)</f>
        <v>0</v>
      </c>
      <c r="P218" s="42"/>
      <c r="Q218" s="232">
        <f>+'0BJ PROGR. I-II Y III'!P219</f>
        <v>0</v>
      </c>
      <c r="R218" s="215">
        <f>+'0BJ PROGR. I-II Y III'!Q219</f>
        <v>0</v>
      </c>
      <c r="S218" s="215">
        <f>+'0BJ PROGR. I-II Y III'!R219</f>
        <v>0</v>
      </c>
      <c r="T218" s="215">
        <f>+'0BJ PROGR. I-II Y III'!S219</f>
        <v>0</v>
      </c>
      <c r="U218" s="233">
        <f>+'0BJ PROGR. I-II Y III'!T219</f>
        <v>0</v>
      </c>
      <c r="V218" s="249">
        <f>+'0BJ PROGR. I-II Y III'!U219</f>
        <v>0</v>
      </c>
      <c r="W218" s="215">
        <f>+'0BJ PROGR. I-II Y III'!V219</f>
        <v>0</v>
      </c>
      <c r="X218" s="233">
        <f>+'0BJ PROGR. I-II Y III'!W219</f>
        <v>0</v>
      </c>
      <c r="Y218" s="256">
        <f>+'0BJ PROGR. I-II Y III'!X219</f>
        <v>0</v>
      </c>
      <c r="Z218" s="256">
        <f>+'0BJ PROGR. I-II Y III'!Y219</f>
        <v>0</v>
      </c>
      <c r="AA218" s="256">
        <f>+'0BJ PROGR. I-II Y III'!Z219</f>
        <v>0</v>
      </c>
      <c r="AB218" s="215">
        <f>+'0BJ PROGR. I-II Y III'!AA219</f>
        <v>0</v>
      </c>
      <c r="AC218" s="232">
        <f>+'0BJ PROGR. I-II Y III'!AB219</f>
        <v>0</v>
      </c>
      <c r="AD218" s="215">
        <f>+'0BJ PROGR. I-II Y III'!AC219</f>
        <v>0</v>
      </c>
      <c r="AE218" s="215">
        <f>+'0BJ PROGR. I-II Y III'!AD219</f>
        <v>0</v>
      </c>
      <c r="AF218" s="215">
        <f>+'0BJ PROGR. I-II Y III'!AE219</f>
        <v>0</v>
      </c>
      <c r="AG218" s="215">
        <f>+'0BJ PROGR. I-II Y III'!AF219</f>
        <v>0</v>
      </c>
      <c r="AH218" s="215">
        <f>+'0BJ PROGR. I-II Y III'!AG219</f>
        <v>0</v>
      </c>
      <c r="AI218" s="215">
        <f>+'0BJ PROGR. I-II Y III'!AH219</f>
        <v>0</v>
      </c>
      <c r="AJ218" s="214">
        <f>+Q218+R218+S218+T218+U218++X218+AB218+AC218+AD218+AE218+AF218+AG218+AH218+AI218</f>
        <v>0</v>
      </c>
      <c r="AK218" s="215"/>
      <c r="AL218" s="214">
        <v>0</v>
      </c>
      <c r="AM218" s="215"/>
      <c r="AN218" s="214">
        <f>+O218+AJ218+AL218</f>
        <v>0</v>
      </c>
      <c r="AX218" s="20"/>
      <c r="AY218" s="20"/>
    </row>
    <row r="219" spans="1:51" s="21" customFormat="1" x14ac:dyDescent="0.25">
      <c r="A219" s="3"/>
      <c r="B219" s="3"/>
      <c r="C219" s="10"/>
      <c r="D219" s="3"/>
      <c r="E219" s="3"/>
      <c r="F219" s="3"/>
      <c r="G219" s="10" t="s">
        <v>980</v>
      </c>
      <c r="H219"/>
      <c r="I219" s="22" t="s">
        <v>725</v>
      </c>
      <c r="J219" s="23" t="s">
        <v>726</v>
      </c>
      <c r="K219" s="232">
        <f>+'0BJ PROGR. I-II Y III'!J220</f>
        <v>0</v>
      </c>
      <c r="L219" s="215">
        <f>+'0BJ PROGR. I-II Y III'!K220</f>
        <v>0</v>
      </c>
      <c r="M219" s="215">
        <f>+'0BJ PROGR. I-II Y III'!L220</f>
        <v>0</v>
      </c>
      <c r="N219" s="215">
        <f>+'0BJ PROGR. I-II Y III'!M220</f>
        <v>0</v>
      </c>
      <c r="O219" s="214">
        <f>SUM(K219:N219)</f>
        <v>0</v>
      </c>
      <c r="P219" s="42"/>
      <c r="Q219" s="232">
        <f>+'0BJ PROGR. I-II Y III'!P220</f>
        <v>0</v>
      </c>
      <c r="R219" s="215">
        <f>+'0BJ PROGR. I-II Y III'!Q220</f>
        <v>0</v>
      </c>
      <c r="S219" s="215">
        <f>+'0BJ PROGR. I-II Y III'!R220</f>
        <v>0</v>
      </c>
      <c r="T219" s="215">
        <f>+'0BJ PROGR. I-II Y III'!S220</f>
        <v>0</v>
      </c>
      <c r="U219" s="233">
        <f>+'0BJ PROGR. I-II Y III'!T220</f>
        <v>0</v>
      </c>
      <c r="V219" s="249">
        <f>+'0BJ PROGR. I-II Y III'!U220</f>
        <v>0</v>
      </c>
      <c r="W219" s="215">
        <f>+'0BJ PROGR. I-II Y III'!V220</f>
        <v>0</v>
      </c>
      <c r="X219" s="233">
        <f>+'0BJ PROGR. I-II Y III'!W220</f>
        <v>0</v>
      </c>
      <c r="Y219" s="256">
        <f>+'0BJ PROGR. I-II Y III'!X220</f>
        <v>0</v>
      </c>
      <c r="Z219" s="256">
        <f>+'0BJ PROGR. I-II Y III'!Y220</f>
        <v>0</v>
      </c>
      <c r="AA219" s="256">
        <f>+'0BJ PROGR. I-II Y III'!Z220</f>
        <v>0</v>
      </c>
      <c r="AB219" s="215">
        <f>+'0BJ PROGR. I-II Y III'!AA220</f>
        <v>0</v>
      </c>
      <c r="AC219" s="232">
        <f>+'0BJ PROGR. I-II Y III'!AB220</f>
        <v>0</v>
      </c>
      <c r="AD219" s="215">
        <f>+'0BJ PROGR. I-II Y III'!AC220</f>
        <v>0</v>
      </c>
      <c r="AE219" s="215">
        <f>+'0BJ PROGR. I-II Y III'!AD220</f>
        <v>0</v>
      </c>
      <c r="AF219" s="215">
        <f>+'0BJ PROGR. I-II Y III'!AE220</f>
        <v>0</v>
      </c>
      <c r="AG219" s="215">
        <f>+'0BJ PROGR. I-II Y III'!AF220</f>
        <v>0</v>
      </c>
      <c r="AH219" s="215">
        <f>+'0BJ PROGR. I-II Y III'!AG220</f>
        <v>0</v>
      </c>
      <c r="AI219" s="215">
        <f>+'0BJ PROGR. I-II Y III'!AH220</f>
        <v>0</v>
      </c>
      <c r="AJ219" s="214">
        <f>+Q219+R219+S219+T219+U219++X219+AB219+AC219+AD219+AE219+AF219+AG219+AH219+AI219</f>
        <v>0</v>
      </c>
      <c r="AK219" s="215"/>
      <c r="AL219" s="214">
        <v>0</v>
      </c>
      <c r="AM219" s="215"/>
      <c r="AN219" s="214">
        <f>+O219+AJ219+AL219</f>
        <v>0</v>
      </c>
      <c r="AX219" s="20"/>
      <c r="AY219" s="20"/>
    </row>
    <row r="220" spans="1:51" s="21" customFormat="1" x14ac:dyDescent="0.25">
      <c r="A220" s="3"/>
      <c r="B220" s="3"/>
      <c r="C220" s="3"/>
      <c r="D220" s="3"/>
      <c r="E220" s="3"/>
      <c r="F220" s="3"/>
      <c r="G220" s="10" t="s">
        <v>980</v>
      </c>
      <c r="H220"/>
      <c r="I220" s="22" t="s">
        <v>727</v>
      </c>
      <c r="J220" s="23" t="s">
        <v>728</v>
      </c>
      <c r="K220" s="232">
        <f>+'0BJ PROGR. I-II Y III'!J221</f>
        <v>0</v>
      </c>
      <c r="L220" s="215">
        <f>+'0BJ PROGR. I-II Y III'!K221</f>
        <v>0</v>
      </c>
      <c r="M220" s="215">
        <f>+'0BJ PROGR. I-II Y III'!L221</f>
        <v>0</v>
      </c>
      <c r="N220" s="215">
        <f>+'0BJ PROGR. I-II Y III'!M221</f>
        <v>0</v>
      </c>
      <c r="O220" s="214">
        <f>SUM(K220:N220)</f>
        <v>0</v>
      </c>
      <c r="P220" s="42"/>
      <c r="Q220" s="232">
        <f>+'0BJ PROGR. I-II Y III'!P221</f>
        <v>0</v>
      </c>
      <c r="R220" s="215">
        <f>+'0BJ PROGR. I-II Y III'!Q221</f>
        <v>0</v>
      </c>
      <c r="S220" s="215">
        <f>+'0BJ PROGR. I-II Y III'!R221</f>
        <v>0</v>
      </c>
      <c r="T220" s="215">
        <f>+'0BJ PROGR. I-II Y III'!S221</f>
        <v>0</v>
      </c>
      <c r="U220" s="233">
        <f>+'0BJ PROGR. I-II Y III'!T221</f>
        <v>0</v>
      </c>
      <c r="V220" s="249">
        <f>+'0BJ PROGR. I-II Y III'!U221</f>
        <v>0</v>
      </c>
      <c r="W220" s="215">
        <f>+'0BJ PROGR. I-II Y III'!V221</f>
        <v>0</v>
      </c>
      <c r="X220" s="233">
        <f>+'0BJ PROGR. I-II Y III'!W221</f>
        <v>0</v>
      </c>
      <c r="Y220" s="256">
        <f>+'0BJ PROGR. I-II Y III'!X221</f>
        <v>0</v>
      </c>
      <c r="Z220" s="256">
        <f>+'0BJ PROGR. I-II Y III'!Y221</f>
        <v>0</v>
      </c>
      <c r="AA220" s="256">
        <f>+'0BJ PROGR. I-II Y III'!Z221</f>
        <v>0</v>
      </c>
      <c r="AB220" s="215">
        <f>+'0BJ PROGR. I-II Y III'!AA221</f>
        <v>0</v>
      </c>
      <c r="AC220" s="232">
        <f>+'0BJ PROGR. I-II Y III'!AB221</f>
        <v>0</v>
      </c>
      <c r="AD220" s="215">
        <f>+'0BJ PROGR. I-II Y III'!AC221</f>
        <v>0</v>
      </c>
      <c r="AE220" s="215">
        <f>+'0BJ PROGR. I-II Y III'!AD221</f>
        <v>0</v>
      </c>
      <c r="AF220" s="215">
        <f>+'0BJ PROGR. I-II Y III'!AE221</f>
        <v>0</v>
      </c>
      <c r="AG220" s="215">
        <f>+'0BJ PROGR. I-II Y III'!AF221</f>
        <v>0</v>
      </c>
      <c r="AH220" s="215">
        <f>+'0BJ PROGR. I-II Y III'!AG221</f>
        <v>0</v>
      </c>
      <c r="AI220" s="215">
        <f>+'0BJ PROGR. I-II Y III'!AH221</f>
        <v>0</v>
      </c>
      <c r="AJ220" s="214">
        <f>+Q220+R220+S220+T220+U220++X220+AB220+AC220+AD220+AE220+AF220+AG220+AH220+AI220</f>
        <v>0</v>
      </c>
      <c r="AK220" s="215"/>
      <c r="AL220" s="214">
        <v>0</v>
      </c>
      <c r="AM220" s="215"/>
      <c r="AN220" s="214">
        <f>+O220+AJ220+AL220</f>
        <v>0</v>
      </c>
      <c r="AX220" s="20"/>
      <c r="AY220" s="20"/>
    </row>
    <row r="221" spans="1:51" s="21" customFormat="1" x14ac:dyDescent="0.25">
      <c r="A221" s="3"/>
      <c r="B221" s="3"/>
      <c r="C221" s="3"/>
      <c r="D221" s="3"/>
      <c r="E221" s="3"/>
      <c r="F221" s="3"/>
      <c r="G221" s="10" t="s">
        <v>980</v>
      </c>
      <c r="H221"/>
      <c r="I221" s="22" t="s">
        <v>729</v>
      </c>
      <c r="J221" s="23" t="s">
        <v>1724</v>
      </c>
      <c r="K221" s="232">
        <f>+'0BJ PROGR. I-II Y III'!J222</f>
        <v>2000000</v>
      </c>
      <c r="L221" s="215">
        <f>+'0BJ PROGR. I-II Y III'!K222</f>
        <v>0</v>
      </c>
      <c r="M221" s="215">
        <f>+'0BJ PROGR. I-II Y III'!L222</f>
        <v>0</v>
      </c>
      <c r="N221" s="215">
        <f>+'0BJ PROGR. I-II Y III'!M222</f>
        <v>0</v>
      </c>
      <c r="O221" s="214">
        <f>SUM(K221:N221)</f>
        <v>2000000</v>
      </c>
      <c r="P221" s="42"/>
      <c r="Q221" s="232">
        <f>+'0BJ PROGR. I-II Y III'!P222</f>
        <v>0</v>
      </c>
      <c r="R221" s="215">
        <f>+'0BJ PROGR. I-II Y III'!Q222</f>
        <v>3000000</v>
      </c>
      <c r="S221" s="215">
        <f>+'0BJ PROGR. I-II Y III'!R222</f>
        <v>424128</v>
      </c>
      <c r="T221" s="215">
        <f>+'0BJ PROGR. I-II Y III'!S222</f>
        <v>0</v>
      </c>
      <c r="U221" s="233">
        <f>+'0BJ PROGR. I-II Y III'!T222</f>
        <v>0</v>
      </c>
      <c r="V221" s="249">
        <f>+'0BJ PROGR. I-II Y III'!U222</f>
        <v>0</v>
      </c>
      <c r="W221" s="215">
        <f>+'0BJ PROGR. I-II Y III'!V222</f>
        <v>0</v>
      </c>
      <c r="X221" s="233">
        <f>+'0BJ PROGR. I-II Y III'!W222</f>
        <v>0</v>
      </c>
      <c r="Y221" s="256">
        <f>+'0BJ PROGR. I-II Y III'!X222</f>
        <v>0</v>
      </c>
      <c r="Z221" s="256">
        <f>+'0BJ PROGR. I-II Y III'!Y222</f>
        <v>0</v>
      </c>
      <c r="AA221" s="256">
        <f>+'0BJ PROGR. I-II Y III'!Z222</f>
        <v>0</v>
      </c>
      <c r="AB221" s="215">
        <f>+'0BJ PROGR. I-II Y III'!AA222</f>
        <v>0</v>
      </c>
      <c r="AC221" s="232">
        <f>+'0BJ PROGR. I-II Y III'!AB222</f>
        <v>0</v>
      </c>
      <c r="AD221" s="215">
        <f>+'0BJ PROGR. I-II Y III'!AC222</f>
        <v>0</v>
      </c>
      <c r="AE221" s="215">
        <f>+'0BJ PROGR. I-II Y III'!AD222</f>
        <v>0</v>
      </c>
      <c r="AF221" s="215">
        <f>+'0BJ PROGR. I-II Y III'!AE222</f>
        <v>1000000</v>
      </c>
      <c r="AG221" s="215">
        <f>+'0BJ PROGR. I-II Y III'!AF222</f>
        <v>0</v>
      </c>
      <c r="AH221" s="215">
        <f>+'0BJ PROGR. I-II Y III'!AG222</f>
        <v>0</v>
      </c>
      <c r="AI221" s="215">
        <f>+'0BJ PROGR. I-II Y III'!AH222</f>
        <v>0</v>
      </c>
      <c r="AJ221" s="214">
        <f>+Q221+R221+S221+T221+U221++X221+AB221+AC221+AD221+AE221+AF221+AG221+AH221+AI221</f>
        <v>4424128</v>
      </c>
      <c r="AK221" s="215"/>
      <c r="AL221" s="214">
        <v>0</v>
      </c>
      <c r="AM221" s="215"/>
      <c r="AN221" s="214">
        <f>+O221+AJ221+AL221</f>
        <v>6424128</v>
      </c>
      <c r="AX221" s="20"/>
      <c r="AY221" s="20"/>
    </row>
    <row r="222" spans="1:51" s="21" customFormat="1" x14ac:dyDescent="0.25">
      <c r="A222" s="3"/>
      <c r="B222" s="3"/>
      <c r="C222" s="10"/>
      <c r="D222" s="3"/>
      <c r="E222" s="3"/>
      <c r="F222" s="3"/>
      <c r="G222" s="10"/>
      <c r="H222"/>
      <c r="I222" s="22"/>
      <c r="J222" s="23"/>
      <c r="K222" s="232"/>
      <c r="L222" s="215"/>
      <c r="M222" s="215"/>
      <c r="N222" s="215"/>
      <c r="O222" s="214"/>
      <c r="P222" s="42"/>
      <c r="Q222" s="232"/>
      <c r="R222" s="215"/>
      <c r="S222" s="215"/>
      <c r="T222" s="215"/>
      <c r="U222" s="233"/>
      <c r="V222" s="249"/>
      <c r="W222" s="215"/>
      <c r="X222" s="233"/>
      <c r="Y222" s="256"/>
      <c r="Z222" s="256"/>
      <c r="AA222" s="256"/>
      <c r="AB222" s="215"/>
      <c r="AC222" s="232"/>
      <c r="AD222" s="215"/>
      <c r="AE222" s="215"/>
      <c r="AF222" s="215"/>
      <c r="AG222" s="215"/>
      <c r="AH222" s="215"/>
      <c r="AI222" s="215"/>
      <c r="AJ222" s="214"/>
      <c r="AK222" s="215"/>
      <c r="AL222" s="214"/>
      <c r="AM222" s="215"/>
      <c r="AN222" s="214"/>
      <c r="AX222" s="20"/>
      <c r="AY222" s="20"/>
    </row>
    <row r="223" spans="1:51" s="21" customFormat="1" x14ac:dyDescent="0.25">
      <c r="A223" s="3"/>
      <c r="B223" s="3"/>
      <c r="C223" s="10" t="s">
        <v>983</v>
      </c>
      <c r="D223" s="3" t="s">
        <v>984</v>
      </c>
      <c r="E223" s="3"/>
      <c r="F223" s="3"/>
      <c r="G223" s="10"/>
      <c r="H223"/>
      <c r="I223" s="22"/>
      <c r="J223" s="23"/>
      <c r="K223" s="213">
        <f>SUM(K225:K244)</f>
        <v>0</v>
      </c>
      <c r="L223" s="223">
        <f>SUM(L225:L244)</f>
        <v>0</v>
      </c>
      <c r="M223" s="223">
        <f>SUM(M225:M244)</f>
        <v>0</v>
      </c>
      <c r="N223" s="223">
        <f>SUM(N225:N244)</f>
        <v>26400000</v>
      </c>
      <c r="O223" s="220">
        <f>SUM(O225:O244)</f>
        <v>26400000</v>
      </c>
      <c r="P223" s="42"/>
      <c r="Q223" s="213">
        <f t="shared" ref="Q223:W223" si="60">SUM(Q225:Q244)</f>
        <v>500000</v>
      </c>
      <c r="R223" s="223">
        <f t="shared" si="60"/>
        <v>800000</v>
      </c>
      <c r="S223" s="223">
        <f t="shared" si="60"/>
        <v>0</v>
      </c>
      <c r="T223" s="223">
        <f>SUM(T225:T244)</f>
        <v>0</v>
      </c>
      <c r="U223" s="231">
        <f t="shared" si="60"/>
        <v>0</v>
      </c>
      <c r="V223" s="248">
        <f t="shared" si="60"/>
        <v>150000</v>
      </c>
      <c r="W223" s="223">
        <f t="shared" si="60"/>
        <v>0</v>
      </c>
      <c r="X223" s="231">
        <f t="shared" ref="X223:AI223" si="61">SUM(X225:X244)</f>
        <v>150000</v>
      </c>
      <c r="Y223" s="258">
        <f t="shared" si="61"/>
        <v>150000</v>
      </c>
      <c r="Z223" s="258">
        <f t="shared" si="61"/>
        <v>0</v>
      </c>
      <c r="AA223" s="258">
        <f t="shared" si="61"/>
        <v>0</v>
      </c>
      <c r="AB223" s="223">
        <f t="shared" si="61"/>
        <v>150000</v>
      </c>
      <c r="AC223" s="213">
        <f t="shared" si="61"/>
        <v>0</v>
      </c>
      <c r="AD223" s="223">
        <f t="shared" si="61"/>
        <v>0</v>
      </c>
      <c r="AE223" s="223">
        <f t="shared" si="61"/>
        <v>0</v>
      </c>
      <c r="AF223" s="223">
        <f t="shared" si="61"/>
        <v>100000</v>
      </c>
      <c r="AG223" s="223">
        <f t="shared" si="61"/>
        <v>0</v>
      </c>
      <c r="AH223" s="223">
        <f t="shared" si="61"/>
        <v>0</v>
      </c>
      <c r="AI223" s="223">
        <f t="shared" si="61"/>
        <v>0</v>
      </c>
      <c r="AJ223" s="220">
        <f>SUM(AJ225:AJ244)</f>
        <v>1700000</v>
      </c>
      <c r="AK223" s="215"/>
      <c r="AL223" s="220">
        <f>SUM(AL225:AL244)</f>
        <v>4000000</v>
      </c>
      <c r="AM223" s="215"/>
      <c r="AN223" s="220">
        <f>SUM(AN225:AN244)</f>
        <v>32100000</v>
      </c>
      <c r="AX223" s="20"/>
      <c r="AY223" s="20"/>
    </row>
    <row r="224" spans="1:51" s="21" customFormat="1" x14ac:dyDescent="0.25">
      <c r="A224" s="3"/>
      <c r="B224" s="3"/>
      <c r="C224" s="1"/>
      <c r="D224" s="1"/>
      <c r="E224" s="3"/>
      <c r="F224" s="3"/>
      <c r="G224" s="5" t="s">
        <v>983</v>
      </c>
      <c r="H224"/>
      <c r="I224" s="24" t="s">
        <v>731</v>
      </c>
      <c r="J224" s="25" t="s">
        <v>732</v>
      </c>
      <c r="K224" s="217"/>
      <c r="L224" s="216"/>
      <c r="M224" s="216"/>
      <c r="N224" s="216"/>
      <c r="O224" s="212"/>
      <c r="P224" s="42"/>
      <c r="Q224" s="217"/>
      <c r="R224" s="216"/>
      <c r="S224" s="216"/>
      <c r="T224" s="216"/>
      <c r="U224" s="230"/>
      <c r="V224" s="247"/>
      <c r="W224" s="216"/>
      <c r="X224" s="230"/>
      <c r="Y224" s="257"/>
      <c r="Z224" s="257"/>
      <c r="AA224" s="257"/>
      <c r="AB224" s="216"/>
      <c r="AC224" s="217"/>
      <c r="AD224" s="216"/>
      <c r="AE224" s="216"/>
      <c r="AF224" s="216"/>
      <c r="AG224" s="216"/>
      <c r="AH224" s="216"/>
      <c r="AI224" s="216"/>
      <c r="AJ224" s="212"/>
      <c r="AK224" s="215"/>
      <c r="AL224" s="212"/>
      <c r="AM224" s="215"/>
      <c r="AN224" s="212"/>
      <c r="AX224" s="20"/>
      <c r="AY224" s="20"/>
    </row>
    <row r="225" spans="1:51" s="21" customFormat="1" x14ac:dyDescent="0.25">
      <c r="A225" s="3"/>
      <c r="B225" s="3"/>
      <c r="C225" s="10"/>
      <c r="D225" s="3" t="s">
        <v>327</v>
      </c>
      <c r="E225" s="3"/>
      <c r="F225" s="3"/>
      <c r="G225" s="10" t="s">
        <v>983</v>
      </c>
      <c r="H225"/>
      <c r="I225" s="22" t="s">
        <v>733</v>
      </c>
      <c r="J225" s="23" t="s">
        <v>734</v>
      </c>
      <c r="K225" s="232">
        <f>+'0BJ PROGR. I-II Y III'!J226</f>
        <v>0</v>
      </c>
      <c r="L225" s="215">
        <f>+'0BJ PROGR. I-II Y III'!K225</f>
        <v>0</v>
      </c>
      <c r="M225" s="215">
        <f>+'0BJ PROGR. I-II Y III'!L225</f>
        <v>0</v>
      </c>
      <c r="N225" s="215">
        <f>+'0BJ PROGR. I-II Y III'!M225</f>
        <v>12750000</v>
      </c>
      <c r="O225" s="214">
        <f>SUM(K225:N225)</f>
        <v>12750000</v>
      </c>
      <c r="P225" s="42"/>
      <c r="Q225" s="232">
        <f>+'0BJ PROGR. I-II Y III'!P225</f>
        <v>0</v>
      </c>
      <c r="R225" s="215">
        <f>+'0BJ PROGR. I-II Y III'!Q225</f>
        <v>0</v>
      </c>
      <c r="S225" s="215">
        <f>+'0BJ PROGR. I-II Y III'!R225</f>
        <v>0</v>
      </c>
      <c r="T225" s="215">
        <f>+'0BJ PROGR. I-II Y III'!S225</f>
        <v>0</v>
      </c>
      <c r="U225" s="233">
        <f>+'0BJ PROGR. I-II Y III'!T225</f>
        <v>0</v>
      </c>
      <c r="V225" s="249">
        <f>+'0BJ PROGR. I-II Y III'!U225</f>
        <v>0</v>
      </c>
      <c r="W225" s="215">
        <f>+'0BJ PROGR. I-II Y III'!V225</f>
        <v>0</v>
      </c>
      <c r="X225" s="233">
        <f>+'0BJ PROGR. I-II Y III'!W225</f>
        <v>0</v>
      </c>
      <c r="Y225" s="256">
        <f>+'0BJ PROGR. I-II Y III'!X225</f>
        <v>0</v>
      </c>
      <c r="Z225" s="256">
        <f>+'0BJ PROGR. I-II Y III'!Y225</f>
        <v>0</v>
      </c>
      <c r="AA225" s="256">
        <f>+'0BJ PROGR. I-II Y III'!Z225</f>
        <v>0</v>
      </c>
      <c r="AB225" s="215">
        <f>+'0BJ PROGR. I-II Y III'!AA225</f>
        <v>0</v>
      </c>
      <c r="AC225" s="232">
        <f>+'0BJ PROGR. I-II Y III'!AB225</f>
        <v>0</v>
      </c>
      <c r="AD225" s="215">
        <f>+'0BJ PROGR. I-II Y III'!AC225</f>
        <v>0</v>
      </c>
      <c r="AE225" s="215">
        <f>+'0BJ PROGR. I-II Y III'!AD225</f>
        <v>0</v>
      </c>
      <c r="AF225" s="215">
        <f>+'0BJ PROGR. I-II Y III'!AE225</f>
        <v>0</v>
      </c>
      <c r="AG225" s="215">
        <f>+'0BJ PROGR. I-II Y III'!AF225</f>
        <v>0</v>
      </c>
      <c r="AH225" s="215">
        <f>+'0BJ PROGR. I-II Y III'!AG225</f>
        <v>0</v>
      </c>
      <c r="AI225" s="215">
        <f>+'0BJ PROGR. I-II Y III'!AH225</f>
        <v>0</v>
      </c>
      <c r="AJ225" s="214">
        <f>+Q225+R225+S225+T225+U225++X225+AB225+AC225+AD225+AE225+AF225+AG225+AH225+AI225</f>
        <v>0</v>
      </c>
      <c r="AK225" s="215"/>
      <c r="AL225" s="214">
        <v>0</v>
      </c>
      <c r="AM225" s="215"/>
      <c r="AN225" s="214">
        <f>+O225+AJ225+AL225</f>
        <v>12750000</v>
      </c>
      <c r="AX225" s="20"/>
      <c r="AY225" s="20"/>
    </row>
    <row r="226" spans="1:51" s="21" customFormat="1" x14ac:dyDescent="0.25">
      <c r="A226" s="3"/>
      <c r="B226" s="3"/>
      <c r="C226" s="10"/>
      <c r="D226" s="3"/>
      <c r="E226" s="3"/>
      <c r="F226" s="3"/>
      <c r="G226" s="10" t="s">
        <v>983</v>
      </c>
      <c r="H226"/>
      <c r="I226" s="22" t="s">
        <v>735</v>
      </c>
      <c r="J226" s="23" t="s">
        <v>736</v>
      </c>
      <c r="K226" s="232">
        <f>+'0BJ PROGR. I-II Y III'!J227</f>
        <v>0</v>
      </c>
      <c r="L226" s="215">
        <f>+'0BJ PROGR. I-II Y III'!K226</f>
        <v>0</v>
      </c>
      <c r="M226" s="215">
        <f>+'0BJ PROGR. I-II Y III'!L226</f>
        <v>0</v>
      </c>
      <c r="N226" s="215">
        <f>+'0BJ PROGR. I-II Y III'!M226</f>
        <v>0</v>
      </c>
      <c r="O226" s="214">
        <f>SUM(K226:N226)</f>
        <v>0</v>
      </c>
      <c r="P226" s="42"/>
      <c r="Q226" s="232">
        <f>+'0BJ PROGR. I-II Y III'!P226</f>
        <v>0</v>
      </c>
      <c r="R226" s="215">
        <f>+'0BJ PROGR. I-II Y III'!Q226</f>
        <v>0</v>
      </c>
      <c r="S226" s="215">
        <f>+'0BJ PROGR. I-II Y III'!R226</f>
        <v>0</v>
      </c>
      <c r="T226" s="215">
        <f>+'0BJ PROGR. I-II Y III'!S226</f>
        <v>0</v>
      </c>
      <c r="U226" s="233">
        <f>+'0BJ PROGR. I-II Y III'!T226</f>
        <v>0</v>
      </c>
      <c r="V226" s="249">
        <f>+'0BJ PROGR. I-II Y III'!U226</f>
        <v>0</v>
      </c>
      <c r="W226" s="215">
        <f>+'0BJ PROGR. I-II Y III'!V226</f>
        <v>0</v>
      </c>
      <c r="X226" s="233">
        <f>+'0BJ PROGR. I-II Y III'!W226</f>
        <v>0</v>
      </c>
      <c r="Y226" s="256">
        <f>+'0BJ PROGR. I-II Y III'!X226</f>
        <v>0</v>
      </c>
      <c r="Z226" s="256">
        <f>+'0BJ PROGR. I-II Y III'!Y226</f>
        <v>0</v>
      </c>
      <c r="AA226" s="256">
        <f>+'0BJ PROGR. I-II Y III'!Z226</f>
        <v>0</v>
      </c>
      <c r="AB226" s="215">
        <f>+'0BJ PROGR. I-II Y III'!AA226</f>
        <v>0</v>
      </c>
      <c r="AC226" s="232">
        <f>+'0BJ PROGR. I-II Y III'!AB226</f>
        <v>0</v>
      </c>
      <c r="AD226" s="215">
        <f>+'0BJ PROGR. I-II Y III'!AC226</f>
        <v>0</v>
      </c>
      <c r="AE226" s="215">
        <f>+'0BJ PROGR. I-II Y III'!AD226</f>
        <v>0</v>
      </c>
      <c r="AF226" s="215">
        <f>+'0BJ PROGR. I-II Y III'!AE226</f>
        <v>0</v>
      </c>
      <c r="AG226" s="215">
        <f>+'0BJ PROGR. I-II Y III'!AF226</f>
        <v>0</v>
      </c>
      <c r="AH226" s="215">
        <f>+'0BJ PROGR. I-II Y III'!AG226</f>
        <v>0</v>
      </c>
      <c r="AI226" s="215">
        <f>+'0BJ PROGR. I-II Y III'!AH226</f>
        <v>0</v>
      </c>
      <c r="AJ226" s="214">
        <f>+Q226+R226+S226+T226+U226++X226+AB226+AC226+AD226+AE226+AF226+AG226+AH226+AI226</f>
        <v>0</v>
      </c>
      <c r="AK226" s="215"/>
      <c r="AL226" s="214">
        <v>0</v>
      </c>
      <c r="AM226" s="215"/>
      <c r="AN226" s="214">
        <f>+O226+AJ226+AL226</f>
        <v>0</v>
      </c>
      <c r="AX226" s="20"/>
      <c r="AY226" s="20"/>
    </row>
    <row r="227" spans="1:51" s="21" customFormat="1" x14ac:dyDescent="0.25">
      <c r="A227" s="3"/>
      <c r="B227" s="3"/>
      <c r="C227" s="10"/>
      <c r="D227" s="3"/>
      <c r="E227" s="3"/>
      <c r="F227" s="3"/>
      <c r="G227" s="10" t="s">
        <v>983</v>
      </c>
      <c r="H227"/>
      <c r="I227" s="22" t="s">
        <v>737</v>
      </c>
      <c r="J227" s="23" t="s">
        <v>738</v>
      </c>
      <c r="K227" s="232">
        <f>+'0BJ PROGR. I-II Y III'!J228</f>
        <v>0</v>
      </c>
      <c r="L227" s="215">
        <f>+'0BJ PROGR. I-II Y III'!K227</f>
        <v>0</v>
      </c>
      <c r="M227" s="215">
        <f>+'0BJ PROGR. I-II Y III'!L227</f>
        <v>0</v>
      </c>
      <c r="N227" s="215">
        <f>+'0BJ PROGR. I-II Y III'!M227</f>
        <v>8650000</v>
      </c>
      <c r="O227" s="214">
        <f>SUM(K227:N227)</f>
        <v>8650000</v>
      </c>
      <c r="P227" s="42"/>
      <c r="Q227" s="232">
        <f>+'0BJ PROGR. I-II Y III'!P227</f>
        <v>0</v>
      </c>
      <c r="R227" s="215">
        <f>+'0BJ PROGR. I-II Y III'!Q227</f>
        <v>0</v>
      </c>
      <c r="S227" s="215">
        <f>+'0BJ PROGR. I-II Y III'!R227</f>
        <v>0</v>
      </c>
      <c r="T227" s="215">
        <f>+'0BJ PROGR. I-II Y III'!S227</f>
        <v>0</v>
      </c>
      <c r="U227" s="233">
        <f>+'0BJ PROGR. I-II Y III'!T227</f>
        <v>0</v>
      </c>
      <c r="V227" s="249">
        <f>+'0BJ PROGR. I-II Y III'!U227</f>
        <v>0</v>
      </c>
      <c r="W227" s="215">
        <f>+'0BJ PROGR. I-II Y III'!V227</f>
        <v>0</v>
      </c>
      <c r="X227" s="233">
        <f>+'0BJ PROGR. I-II Y III'!W227</f>
        <v>0</v>
      </c>
      <c r="Y227" s="256">
        <f>+'0BJ PROGR. I-II Y III'!X227</f>
        <v>0</v>
      </c>
      <c r="Z227" s="256">
        <f>+'0BJ PROGR. I-II Y III'!Y227</f>
        <v>0</v>
      </c>
      <c r="AA227" s="256">
        <f>+'0BJ PROGR. I-II Y III'!Z227</f>
        <v>0</v>
      </c>
      <c r="AB227" s="215">
        <f>+'0BJ PROGR. I-II Y III'!AA227</f>
        <v>0</v>
      </c>
      <c r="AC227" s="232">
        <f>+'0BJ PROGR. I-II Y III'!AB227</f>
        <v>0</v>
      </c>
      <c r="AD227" s="215">
        <f>+'0BJ PROGR. I-II Y III'!AC227</f>
        <v>0</v>
      </c>
      <c r="AE227" s="215">
        <f>+'0BJ PROGR. I-II Y III'!AD227</f>
        <v>0</v>
      </c>
      <c r="AF227" s="215">
        <f>+'0BJ PROGR. I-II Y III'!AE227</f>
        <v>0</v>
      </c>
      <c r="AG227" s="215">
        <f>+'0BJ PROGR. I-II Y III'!AF227</f>
        <v>0</v>
      </c>
      <c r="AH227" s="215">
        <f>+'0BJ PROGR. I-II Y III'!AG227</f>
        <v>0</v>
      </c>
      <c r="AI227" s="215">
        <f>+'0BJ PROGR. I-II Y III'!AH227</f>
        <v>0</v>
      </c>
      <c r="AJ227" s="214">
        <f>+Q227+R227+S227+T227+U227++X227+AB227+AC227+AD227+AE227+AF227+AG227+AH227+AI227</f>
        <v>0</v>
      </c>
      <c r="AK227" s="215"/>
      <c r="AL227" s="214">
        <v>0</v>
      </c>
      <c r="AM227" s="215"/>
      <c r="AN227" s="214">
        <f>+O227+AJ227+AL227</f>
        <v>8650000</v>
      </c>
      <c r="AX227" s="20"/>
      <c r="AY227" s="20"/>
    </row>
    <row r="228" spans="1:51" s="21" customFormat="1" x14ac:dyDescent="0.25">
      <c r="A228" s="3"/>
      <c r="B228" s="3"/>
      <c r="C228" s="10"/>
      <c r="D228" s="3"/>
      <c r="E228" s="3"/>
      <c r="F228" s="3"/>
      <c r="G228" s="10" t="s">
        <v>983</v>
      </c>
      <c r="H228"/>
      <c r="I228" s="22" t="s">
        <v>739</v>
      </c>
      <c r="J228" s="23" t="s">
        <v>740</v>
      </c>
      <c r="K228" s="232">
        <f>+'0BJ PROGR. I-II Y III'!J229</f>
        <v>0</v>
      </c>
      <c r="L228" s="215">
        <f>+'0BJ PROGR. I-II Y III'!K228</f>
        <v>0</v>
      </c>
      <c r="M228" s="215">
        <f>+'0BJ PROGR. I-II Y III'!L228</f>
        <v>0</v>
      </c>
      <c r="N228" s="215">
        <f>+'0BJ PROGR. I-II Y III'!M228</f>
        <v>0</v>
      </c>
      <c r="O228" s="214">
        <f>SUM(K228:N228)</f>
        <v>0</v>
      </c>
      <c r="P228" s="42"/>
      <c r="Q228" s="232">
        <f>+'0BJ PROGR. I-II Y III'!P228</f>
        <v>0</v>
      </c>
      <c r="R228" s="215">
        <f>+'0BJ PROGR. I-II Y III'!Q228</f>
        <v>0</v>
      </c>
      <c r="S228" s="215">
        <f>+'0BJ PROGR. I-II Y III'!R228</f>
        <v>0</v>
      </c>
      <c r="T228" s="215">
        <f>+'0BJ PROGR. I-II Y III'!S228</f>
        <v>0</v>
      </c>
      <c r="U228" s="233">
        <f>+'0BJ PROGR. I-II Y III'!T228</f>
        <v>0</v>
      </c>
      <c r="V228" s="249">
        <f>+'0BJ PROGR. I-II Y III'!U228</f>
        <v>0</v>
      </c>
      <c r="W228" s="215">
        <f>+'0BJ PROGR. I-II Y III'!V228</f>
        <v>0</v>
      </c>
      <c r="X228" s="233">
        <f>+'0BJ PROGR. I-II Y III'!W228</f>
        <v>0</v>
      </c>
      <c r="Y228" s="256">
        <f>+'0BJ PROGR. I-II Y III'!X228</f>
        <v>0</v>
      </c>
      <c r="Z228" s="256">
        <f>+'0BJ PROGR. I-II Y III'!Y228</f>
        <v>0</v>
      </c>
      <c r="AA228" s="256">
        <f>+'0BJ PROGR. I-II Y III'!Z228</f>
        <v>0</v>
      </c>
      <c r="AB228" s="215">
        <f>+'0BJ PROGR. I-II Y III'!AA228</f>
        <v>0</v>
      </c>
      <c r="AC228" s="232">
        <f>+'0BJ PROGR. I-II Y III'!AB228</f>
        <v>0</v>
      </c>
      <c r="AD228" s="215">
        <f>+'0BJ PROGR. I-II Y III'!AC228</f>
        <v>0</v>
      </c>
      <c r="AE228" s="215">
        <f>+'0BJ PROGR. I-II Y III'!AD228</f>
        <v>0</v>
      </c>
      <c r="AF228" s="215">
        <f>+'0BJ PROGR. I-II Y III'!AE228</f>
        <v>0</v>
      </c>
      <c r="AG228" s="215">
        <f>+'0BJ PROGR. I-II Y III'!AF228</f>
        <v>0</v>
      </c>
      <c r="AH228" s="215">
        <f>+'0BJ PROGR. I-II Y III'!AG228</f>
        <v>0</v>
      </c>
      <c r="AI228" s="215">
        <f>+'0BJ PROGR. I-II Y III'!AH228</f>
        <v>0</v>
      </c>
      <c r="AJ228" s="214">
        <f>+Q228+R228+S228+T228+U228++X228+AB228+AC228+AD228+AE228+AF228+AG228+AH228+AI228</f>
        <v>0</v>
      </c>
      <c r="AK228" s="215"/>
      <c r="AL228" s="214">
        <v>0</v>
      </c>
      <c r="AM228" s="215"/>
      <c r="AN228" s="214">
        <f>+O228+AJ228+AL228</f>
        <v>0</v>
      </c>
      <c r="AX228" s="20"/>
      <c r="AY228" s="20"/>
    </row>
    <row r="229" spans="1:51" s="21" customFormat="1" x14ac:dyDescent="0.25">
      <c r="A229" s="3"/>
      <c r="B229" s="3"/>
      <c r="C229" s="10"/>
      <c r="D229" s="3"/>
      <c r="E229" s="3"/>
      <c r="F229" s="3"/>
      <c r="G229" s="10" t="s">
        <v>983</v>
      </c>
      <c r="H229"/>
      <c r="I229" s="24" t="s">
        <v>741</v>
      </c>
      <c r="J229" s="25" t="s">
        <v>742</v>
      </c>
      <c r="K229" s="232"/>
      <c r="L229" s="215"/>
      <c r="M229" s="215"/>
      <c r="N229" s="215"/>
      <c r="O229" s="212"/>
      <c r="P229" s="42"/>
      <c r="Q229" s="232"/>
      <c r="R229" s="215"/>
      <c r="S229" s="215"/>
      <c r="T229" s="215"/>
      <c r="U229" s="233"/>
      <c r="V229" s="249"/>
      <c r="W229" s="215"/>
      <c r="X229" s="233"/>
      <c r="Y229" s="256"/>
      <c r="Z229" s="256"/>
      <c r="AA229" s="256"/>
      <c r="AB229" s="215"/>
      <c r="AC229" s="232"/>
      <c r="AD229" s="215"/>
      <c r="AE229" s="215"/>
      <c r="AF229" s="215"/>
      <c r="AG229" s="215"/>
      <c r="AH229" s="215"/>
      <c r="AI229" s="215"/>
      <c r="AJ229" s="212"/>
      <c r="AK229" s="215"/>
      <c r="AL229" s="212"/>
      <c r="AM229" s="215"/>
      <c r="AN229" s="212"/>
      <c r="AX229" s="20"/>
      <c r="AY229" s="20"/>
    </row>
    <row r="230" spans="1:51" s="21" customFormat="1" x14ac:dyDescent="0.25">
      <c r="A230" s="3"/>
      <c r="B230" s="3"/>
      <c r="C230" s="10"/>
      <c r="D230" s="3"/>
      <c r="E230" s="3"/>
      <c r="F230" s="3"/>
      <c r="G230" s="10" t="s">
        <v>983</v>
      </c>
      <c r="H230"/>
      <c r="I230" s="22" t="s">
        <v>743</v>
      </c>
      <c r="J230" s="23" t="s">
        <v>744</v>
      </c>
      <c r="K230" s="232">
        <f>+'0BJ PROGR. I-II Y III'!J231</f>
        <v>0</v>
      </c>
      <c r="L230" s="215">
        <f>+'0BJ PROGR. I-II Y III'!K230</f>
        <v>0</v>
      </c>
      <c r="M230" s="215">
        <f>+'0BJ PROGR. I-II Y III'!L230</f>
        <v>0</v>
      </c>
      <c r="N230" s="215">
        <f>+'0BJ PROGR. I-II Y III'!M230</f>
        <v>0</v>
      </c>
      <c r="O230" s="214">
        <f>SUM(K230:N230)</f>
        <v>0</v>
      </c>
      <c r="P230" s="42"/>
      <c r="Q230" s="232">
        <f>+'0BJ PROGR. I-II Y III'!P230</f>
        <v>0</v>
      </c>
      <c r="R230" s="215">
        <f>+'0BJ PROGR. I-II Y III'!Q230</f>
        <v>0</v>
      </c>
      <c r="S230" s="215">
        <f>+'0BJ PROGR. I-II Y III'!R230</f>
        <v>0</v>
      </c>
      <c r="T230" s="215">
        <f>+'0BJ PROGR. I-II Y III'!S230</f>
        <v>0</v>
      </c>
      <c r="U230" s="233">
        <f>+'0BJ PROGR. I-II Y III'!T230</f>
        <v>0</v>
      </c>
      <c r="V230" s="249">
        <f>+'0BJ PROGR. I-II Y III'!U230</f>
        <v>0</v>
      </c>
      <c r="W230" s="215">
        <f>+'0BJ PROGR. I-II Y III'!V230</f>
        <v>0</v>
      </c>
      <c r="X230" s="233">
        <f>+'0BJ PROGR. I-II Y III'!W230</f>
        <v>0</v>
      </c>
      <c r="Y230" s="256">
        <f>+'0BJ PROGR. I-II Y III'!X230</f>
        <v>0</v>
      </c>
      <c r="Z230" s="256">
        <f>+'0BJ PROGR. I-II Y III'!Y230</f>
        <v>0</v>
      </c>
      <c r="AA230" s="256">
        <f>+'0BJ PROGR. I-II Y III'!Z230</f>
        <v>0</v>
      </c>
      <c r="AB230" s="215">
        <f>+'0BJ PROGR. I-II Y III'!AA230</f>
        <v>0</v>
      </c>
      <c r="AC230" s="232">
        <f>+'0BJ PROGR. I-II Y III'!AB230</f>
        <v>0</v>
      </c>
      <c r="AD230" s="215">
        <f>+'0BJ PROGR. I-II Y III'!AC230</f>
        <v>0</v>
      </c>
      <c r="AE230" s="215">
        <f>+'0BJ PROGR. I-II Y III'!AD230</f>
        <v>0</v>
      </c>
      <c r="AF230" s="215">
        <f>+'0BJ PROGR. I-II Y III'!AE230</f>
        <v>0</v>
      </c>
      <c r="AG230" s="215">
        <f>+'0BJ PROGR. I-II Y III'!AF230</f>
        <v>0</v>
      </c>
      <c r="AH230" s="215">
        <f>+'0BJ PROGR. I-II Y III'!AG230</f>
        <v>0</v>
      </c>
      <c r="AI230" s="215">
        <f>+'0BJ PROGR. I-II Y III'!AH230</f>
        <v>0</v>
      </c>
      <c r="AJ230" s="214">
        <f>+Q230+R230+S230+T230+U230++X230+AB230+AC230+AD230+AE230+AF230+AG230+AH230+AI230</f>
        <v>0</v>
      </c>
      <c r="AK230" s="215"/>
      <c r="AL230" s="214">
        <f>+'DETALLE PROG. III'!D211</f>
        <v>0</v>
      </c>
      <c r="AM230" s="215"/>
      <c r="AN230" s="214">
        <f>+O230+AJ230+AL230</f>
        <v>0</v>
      </c>
      <c r="AX230" s="20"/>
      <c r="AY230" s="20"/>
    </row>
    <row r="231" spans="1:51" s="21" customFormat="1" x14ac:dyDescent="0.25">
      <c r="A231" s="3"/>
      <c r="B231" s="3"/>
      <c r="C231" s="10"/>
      <c r="D231" s="3"/>
      <c r="E231" s="3"/>
      <c r="F231" s="3"/>
      <c r="G231" s="10" t="s">
        <v>983</v>
      </c>
      <c r="H231"/>
      <c r="I231" s="22" t="s">
        <v>745</v>
      </c>
      <c r="J231" s="23" t="s">
        <v>746</v>
      </c>
      <c r="K231" s="232">
        <f>+'0BJ PROGR. I-II Y III'!J232</f>
        <v>0</v>
      </c>
      <c r="L231" s="215">
        <f>+'0BJ PROGR. I-II Y III'!K231</f>
        <v>0</v>
      </c>
      <c r="M231" s="215">
        <f>+'0BJ PROGR. I-II Y III'!L231</f>
        <v>0</v>
      </c>
      <c r="N231" s="215">
        <f>+'0BJ PROGR. I-II Y III'!M231</f>
        <v>0</v>
      </c>
      <c r="O231" s="214">
        <f>SUM(K231:N231)</f>
        <v>0</v>
      </c>
      <c r="P231" s="42"/>
      <c r="Q231" s="232">
        <f>+'0BJ PROGR. I-II Y III'!P231</f>
        <v>0</v>
      </c>
      <c r="R231" s="215">
        <f>+'0BJ PROGR. I-II Y III'!Q231</f>
        <v>0</v>
      </c>
      <c r="S231" s="215">
        <f>+'0BJ PROGR. I-II Y III'!R231</f>
        <v>0</v>
      </c>
      <c r="T231" s="215">
        <f>+'0BJ PROGR. I-II Y III'!S231</f>
        <v>0</v>
      </c>
      <c r="U231" s="233">
        <f>+'0BJ PROGR. I-II Y III'!T231</f>
        <v>0</v>
      </c>
      <c r="V231" s="249">
        <f>+'0BJ PROGR. I-II Y III'!U231</f>
        <v>0</v>
      </c>
      <c r="W231" s="215">
        <f>+'0BJ PROGR. I-II Y III'!V231</f>
        <v>0</v>
      </c>
      <c r="X231" s="233">
        <f>+'0BJ PROGR. I-II Y III'!W231</f>
        <v>0</v>
      </c>
      <c r="Y231" s="256">
        <f>+'0BJ PROGR. I-II Y III'!X231</f>
        <v>0</v>
      </c>
      <c r="Z231" s="256">
        <f>+'0BJ PROGR. I-II Y III'!Y231</f>
        <v>0</v>
      </c>
      <c r="AA231" s="256">
        <f>+'0BJ PROGR. I-II Y III'!Z231</f>
        <v>0</v>
      </c>
      <c r="AB231" s="215">
        <f>+'0BJ PROGR. I-II Y III'!AA231</f>
        <v>0</v>
      </c>
      <c r="AC231" s="232">
        <f>+'0BJ PROGR. I-II Y III'!AB231</f>
        <v>0</v>
      </c>
      <c r="AD231" s="215">
        <f>+'0BJ PROGR. I-II Y III'!AC231</f>
        <v>0</v>
      </c>
      <c r="AE231" s="215">
        <f>+'0BJ PROGR. I-II Y III'!AD231</f>
        <v>0</v>
      </c>
      <c r="AF231" s="215">
        <f>+'0BJ PROGR. I-II Y III'!AE231</f>
        <v>0</v>
      </c>
      <c r="AG231" s="215">
        <f>+'0BJ PROGR. I-II Y III'!AF231</f>
        <v>0</v>
      </c>
      <c r="AH231" s="215">
        <f>+'0BJ PROGR. I-II Y III'!AG231</f>
        <v>0</v>
      </c>
      <c r="AI231" s="215">
        <f>+'0BJ PROGR. I-II Y III'!AH231</f>
        <v>0</v>
      </c>
      <c r="AJ231" s="214">
        <f>+Q231+R231+S231+T231+U231++X231+AB231+AC231+AD231+AE231+AF231+AG231+AH231+AI231</f>
        <v>0</v>
      </c>
      <c r="AK231" s="215"/>
      <c r="AL231" s="214">
        <v>0</v>
      </c>
      <c r="AM231" s="215"/>
      <c r="AN231" s="214">
        <f>+O231+AJ231+AL231</f>
        <v>0</v>
      </c>
      <c r="AX231" s="20"/>
      <c r="AY231" s="20"/>
    </row>
    <row r="232" spans="1:51" s="21" customFormat="1" x14ac:dyDescent="0.25">
      <c r="A232" s="3"/>
      <c r="B232" s="3"/>
      <c r="C232" s="10"/>
      <c r="D232" s="3"/>
      <c r="E232" s="3"/>
      <c r="F232" s="3"/>
      <c r="G232" s="10" t="s">
        <v>983</v>
      </c>
      <c r="H232"/>
      <c r="I232" s="22" t="s">
        <v>747</v>
      </c>
      <c r="J232" s="23" t="s">
        <v>748</v>
      </c>
      <c r="K232" s="232">
        <f>+'0BJ PROGR. I-II Y III'!J233</f>
        <v>0</v>
      </c>
      <c r="L232" s="215">
        <f>+'0BJ PROGR. I-II Y III'!K232</f>
        <v>0</v>
      </c>
      <c r="M232" s="215">
        <f>+'0BJ PROGR. I-II Y III'!L232</f>
        <v>0</v>
      </c>
      <c r="N232" s="215">
        <f>+'0BJ PROGR. I-II Y III'!M232</f>
        <v>0</v>
      </c>
      <c r="O232" s="214">
        <f>SUM(K232:N232)</f>
        <v>0</v>
      </c>
      <c r="P232" s="42"/>
      <c r="Q232" s="232">
        <f>+'0BJ PROGR. I-II Y III'!P232</f>
        <v>0</v>
      </c>
      <c r="R232" s="215">
        <f>+'0BJ PROGR. I-II Y III'!Q232</f>
        <v>0</v>
      </c>
      <c r="S232" s="215">
        <f>+'0BJ PROGR. I-II Y III'!R232</f>
        <v>0</v>
      </c>
      <c r="T232" s="215">
        <f>+'0BJ PROGR. I-II Y III'!S232</f>
        <v>0</v>
      </c>
      <c r="U232" s="233">
        <f>+'0BJ PROGR. I-II Y III'!T232</f>
        <v>0</v>
      </c>
      <c r="V232" s="249">
        <f>+'0BJ PROGR. I-II Y III'!U232</f>
        <v>0</v>
      </c>
      <c r="W232" s="215">
        <f>+'0BJ PROGR. I-II Y III'!V232</f>
        <v>0</v>
      </c>
      <c r="X232" s="233">
        <f>+'0BJ PROGR. I-II Y III'!W232</f>
        <v>0</v>
      </c>
      <c r="Y232" s="256">
        <f>+'0BJ PROGR. I-II Y III'!X232</f>
        <v>0</v>
      </c>
      <c r="Z232" s="256">
        <f>+'0BJ PROGR. I-II Y III'!Y232</f>
        <v>0</v>
      </c>
      <c r="AA232" s="256">
        <f>+'0BJ PROGR. I-II Y III'!Z232</f>
        <v>0</v>
      </c>
      <c r="AB232" s="215">
        <f>+'0BJ PROGR. I-II Y III'!AA232</f>
        <v>0</v>
      </c>
      <c r="AC232" s="232">
        <f>+'0BJ PROGR. I-II Y III'!AB232</f>
        <v>0</v>
      </c>
      <c r="AD232" s="215">
        <f>+'0BJ PROGR. I-II Y III'!AC232</f>
        <v>0</v>
      </c>
      <c r="AE232" s="215">
        <f>+'0BJ PROGR. I-II Y III'!AD232</f>
        <v>0</v>
      </c>
      <c r="AF232" s="215">
        <f>+'0BJ PROGR. I-II Y III'!AE232</f>
        <v>0</v>
      </c>
      <c r="AG232" s="215">
        <f>+'0BJ PROGR. I-II Y III'!AF232</f>
        <v>0</v>
      </c>
      <c r="AH232" s="215">
        <f>+'0BJ PROGR. I-II Y III'!AG232</f>
        <v>0</v>
      </c>
      <c r="AI232" s="215">
        <f>+'0BJ PROGR. I-II Y III'!AH232</f>
        <v>0</v>
      </c>
      <c r="AJ232" s="214">
        <f>+Q232+R232+S232+T232+U232++X232+AB232+AC232+AD232+AE232+AF232+AG232+AH232+AI232</f>
        <v>0</v>
      </c>
      <c r="AK232" s="215"/>
      <c r="AL232" s="214">
        <v>0</v>
      </c>
      <c r="AM232" s="215"/>
      <c r="AN232" s="214">
        <f>+O232+AJ232+AL232</f>
        <v>0</v>
      </c>
      <c r="AX232" s="20"/>
      <c r="AY232" s="20"/>
    </row>
    <row r="233" spans="1:51" s="21" customFormat="1" x14ac:dyDescent="0.25">
      <c r="A233" s="3"/>
      <c r="B233" s="3"/>
      <c r="C233" s="10"/>
      <c r="D233" s="3"/>
      <c r="E233" s="3"/>
      <c r="F233" s="3"/>
      <c r="G233" s="10" t="s">
        <v>983</v>
      </c>
      <c r="H233"/>
      <c r="I233" s="22" t="s">
        <v>749</v>
      </c>
      <c r="J233" s="23" t="s">
        <v>750</v>
      </c>
      <c r="K233" s="232">
        <f>+'0BJ PROGR. I-II Y III'!J234</f>
        <v>0</v>
      </c>
      <c r="L233" s="215">
        <f>+'0BJ PROGR. I-II Y III'!K233</f>
        <v>0</v>
      </c>
      <c r="M233" s="215">
        <f>+'0BJ PROGR. I-II Y III'!L233</f>
        <v>0</v>
      </c>
      <c r="N233" s="215">
        <f>+'0BJ PROGR. I-II Y III'!M233</f>
        <v>0</v>
      </c>
      <c r="O233" s="214">
        <f>SUM(K233:N233)</f>
        <v>0</v>
      </c>
      <c r="P233" s="42"/>
      <c r="Q233" s="232">
        <f>+'0BJ PROGR. I-II Y III'!P233</f>
        <v>0</v>
      </c>
      <c r="R233" s="215">
        <f>+'0BJ PROGR. I-II Y III'!Q233</f>
        <v>0</v>
      </c>
      <c r="S233" s="215">
        <f>+'0BJ PROGR. I-II Y III'!R233</f>
        <v>0</v>
      </c>
      <c r="T233" s="215">
        <f>+'0BJ PROGR. I-II Y III'!S233</f>
        <v>0</v>
      </c>
      <c r="U233" s="233">
        <f>+'0BJ PROGR. I-II Y III'!T233</f>
        <v>0</v>
      </c>
      <c r="V233" s="249">
        <f>+'0BJ PROGR. I-II Y III'!U233</f>
        <v>0</v>
      </c>
      <c r="W233" s="215">
        <f>+'0BJ PROGR. I-II Y III'!V233</f>
        <v>0</v>
      </c>
      <c r="X233" s="233">
        <f>+'0BJ PROGR. I-II Y III'!W233</f>
        <v>0</v>
      </c>
      <c r="Y233" s="256">
        <f>+'0BJ PROGR. I-II Y III'!X233</f>
        <v>0</v>
      </c>
      <c r="Z233" s="256">
        <f>+'0BJ PROGR. I-II Y III'!Y233</f>
        <v>0</v>
      </c>
      <c r="AA233" s="256">
        <f>+'0BJ PROGR. I-II Y III'!Z233</f>
        <v>0</v>
      </c>
      <c r="AB233" s="215">
        <f>+'0BJ PROGR. I-II Y III'!AA233</f>
        <v>0</v>
      </c>
      <c r="AC233" s="232">
        <f>+'0BJ PROGR. I-II Y III'!AB233</f>
        <v>0</v>
      </c>
      <c r="AD233" s="215">
        <f>+'0BJ PROGR. I-II Y III'!AC233</f>
        <v>0</v>
      </c>
      <c r="AE233" s="215">
        <f>+'0BJ PROGR. I-II Y III'!AD233</f>
        <v>0</v>
      </c>
      <c r="AF233" s="215">
        <f>+'0BJ PROGR. I-II Y III'!AE233</f>
        <v>0</v>
      </c>
      <c r="AG233" s="215">
        <f>+'0BJ PROGR. I-II Y III'!AF233</f>
        <v>0</v>
      </c>
      <c r="AH233" s="215">
        <f>+'0BJ PROGR. I-II Y III'!AG233</f>
        <v>0</v>
      </c>
      <c r="AI233" s="215">
        <f>+'0BJ PROGR. I-II Y III'!AH233</f>
        <v>0</v>
      </c>
      <c r="AJ233" s="214">
        <f>+Q233+R233+S233+T233+U233++X233+AB233+AC233+AD233+AE233+AF233+AG233+AH233+AI233</f>
        <v>0</v>
      </c>
      <c r="AK233" s="215"/>
      <c r="AL233" s="214">
        <v>0</v>
      </c>
      <c r="AM233" s="215"/>
      <c r="AN233" s="214">
        <f>+O233+AJ233+AL233</f>
        <v>0</v>
      </c>
      <c r="AX233" s="20"/>
      <c r="AY233" s="20"/>
    </row>
    <row r="234" spans="1:51" s="21" customFormat="1" x14ac:dyDescent="0.25">
      <c r="A234" s="3"/>
      <c r="B234" s="3"/>
      <c r="C234" s="10"/>
      <c r="D234" s="3"/>
      <c r="E234" s="3"/>
      <c r="F234" s="3"/>
      <c r="G234" s="10" t="s">
        <v>983</v>
      </c>
      <c r="H234"/>
      <c r="I234" s="22" t="s">
        <v>751</v>
      </c>
      <c r="J234" s="23" t="s">
        <v>752</v>
      </c>
      <c r="K234" s="232">
        <f>+'0BJ PROGR. I-II Y III'!J235</f>
        <v>0</v>
      </c>
      <c r="L234" s="215">
        <f>+'0BJ PROGR. I-II Y III'!K234</f>
        <v>0</v>
      </c>
      <c r="M234" s="215">
        <f>+'0BJ PROGR. I-II Y III'!L234</f>
        <v>0</v>
      </c>
      <c r="N234" s="215">
        <f>+'0BJ PROGR. I-II Y III'!M234</f>
        <v>5000000</v>
      </c>
      <c r="O234" s="214">
        <f>SUM(K234:N234)</f>
        <v>5000000</v>
      </c>
      <c r="P234" s="42"/>
      <c r="Q234" s="232">
        <f>+'0BJ PROGR. I-II Y III'!P234</f>
        <v>500000</v>
      </c>
      <c r="R234" s="215">
        <f>+'0BJ PROGR. I-II Y III'!Q234</f>
        <v>800000</v>
      </c>
      <c r="S234" s="215">
        <f>+'0BJ PROGR. I-II Y III'!R234</f>
        <v>0</v>
      </c>
      <c r="T234" s="215">
        <f>+'0BJ PROGR. I-II Y III'!S234</f>
        <v>0</v>
      </c>
      <c r="U234" s="233">
        <f>+'0BJ PROGR. I-II Y III'!T234</f>
        <v>0</v>
      </c>
      <c r="V234" s="249">
        <f>+'0BJ PROGR. I-II Y III'!U234</f>
        <v>150000</v>
      </c>
      <c r="W234" s="215">
        <f>+'0BJ PROGR. I-II Y III'!V234</f>
        <v>0</v>
      </c>
      <c r="X234" s="233">
        <f>+'0BJ PROGR. I-II Y III'!W234</f>
        <v>150000</v>
      </c>
      <c r="Y234" s="256">
        <f>+'0BJ PROGR. I-II Y III'!X234</f>
        <v>150000</v>
      </c>
      <c r="Z234" s="256">
        <f>+'0BJ PROGR. I-II Y III'!Y234</f>
        <v>0</v>
      </c>
      <c r="AA234" s="256">
        <f>+'0BJ PROGR. I-II Y III'!Z234</f>
        <v>0</v>
      </c>
      <c r="AB234" s="215">
        <f>+'0BJ PROGR. I-II Y III'!AA234</f>
        <v>150000</v>
      </c>
      <c r="AC234" s="232">
        <f>+'0BJ PROGR. I-II Y III'!AB234</f>
        <v>0</v>
      </c>
      <c r="AD234" s="215">
        <f>+'0BJ PROGR. I-II Y III'!AC234</f>
        <v>0</v>
      </c>
      <c r="AE234" s="215">
        <f>+'0BJ PROGR. I-II Y III'!AD234</f>
        <v>0</v>
      </c>
      <c r="AF234" s="215">
        <f>+'0BJ PROGR. I-II Y III'!AE234</f>
        <v>100000</v>
      </c>
      <c r="AG234" s="215">
        <f>+'0BJ PROGR. I-II Y III'!AF234</f>
        <v>0</v>
      </c>
      <c r="AH234" s="215">
        <f>+'0BJ PROGR. I-II Y III'!AG234</f>
        <v>0</v>
      </c>
      <c r="AI234" s="215">
        <f>+'0BJ PROGR. I-II Y III'!AH234</f>
        <v>0</v>
      </c>
      <c r="AJ234" s="214">
        <f>+Q234+R234+S234+T234+U234++X234+AB234+AC234+AD234+AE234+AF234+AG234+AH234+AI234</f>
        <v>1700000</v>
      </c>
      <c r="AK234" s="215"/>
      <c r="AL234" s="214">
        <f>+'DETALLE PROG. III'!D212</f>
        <v>4000000</v>
      </c>
      <c r="AM234" s="215"/>
      <c r="AN234" s="214">
        <f>+O234+AJ234+AL234</f>
        <v>10700000</v>
      </c>
      <c r="AX234" s="20"/>
      <c r="AY234" s="20"/>
    </row>
    <row r="235" spans="1:51" s="21" customFormat="1" x14ac:dyDescent="0.25">
      <c r="A235" s="3"/>
      <c r="B235" s="3"/>
      <c r="C235" s="10"/>
      <c r="D235" s="3"/>
      <c r="E235" s="3"/>
      <c r="F235" s="3"/>
      <c r="G235" s="10" t="s">
        <v>983</v>
      </c>
      <c r="H235"/>
      <c r="I235" s="24" t="s">
        <v>753</v>
      </c>
      <c r="J235" s="25" t="s">
        <v>754</v>
      </c>
      <c r="K235" s="232"/>
      <c r="L235" s="215"/>
      <c r="M235" s="215"/>
      <c r="N235" s="215"/>
      <c r="O235" s="212"/>
      <c r="P235" s="42"/>
      <c r="Q235" s="232"/>
      <c r="R235" s="215"/>
      <c r="S235" s="215"/>
      <c r="T235" s="215"/>
      <c r="U235" s="233"/>
      <c r="V235" s="249"/>
      <c r="W235" s="215"/>
      <c r="X235" s="233"/>
      <c r="Y235" s="256"/>
      <c r="Z235" s="256"/>
      <c r="AA235" s="256"/>
      <c r="AB235" s="215"/>
      <c r="AC235" s="232"/>
      <c r="AD235" s="215"/>
      <c r="AE235" s="215"/>
      <c r="AF235" s="215"/>
      <c r="AG235" s="215"/>
      <c r="AH235" s="215"/>
      <c r="AI235" s="215"/>
      <c r="AJ235" s="212"/>
      <c r="AK235" s="215"/>
      <c r="AL235" s="212"/>
      <c r="AM235" s="215"/>
      <c r="AN235" s="212"/>
      <c r="AX235" s="20"/>
      <c r="AY235" s="20"/>
    </row>
    <row r="236" spans="1:51" s="21" customFormat="1" x14ac:dyDescent="0.25">
      <c r="A236" s="3"/>
      <c r="B236" s="3"/>
      <c r="C236" s="10"/>
      <c r="D236" s="3" t="s">
        <v>327</v>
      </c>
      <c r="E236" s="3"/>
      <c r="F236" s="3"/>
      <c r="G236" s="10" t="s">
        <v>983</v>
      </c>
      <c r="H236"/>
      <c r="I236" s="22" t="s">
        <v>755</v>
      </c>
      <c r="J236" s="23" t="s">
        <v>756</v>
      </c>
      <c r="K236" s="232">
        <f>+'0BJ PROGR. I-II Y III'!J237</f>
        <v>0</v>
      </c>
      <c r="L236" s="215">
        <f>+'0BJ PROGR. I-II Y III'!K236</f>
        <v>0</v>
      </c>
      <c r="M236" s="215">
        <f>+'0BJ PROGR. I-II Y III'!L236</f>
        <v>0</v>
      </c>
      <c r="N236" s="215">
        <f>+'0BJ PROGR. I-II Y III'!M236</f>
        <v>0</v>
      </c>
      <c r="O236" s="214">
        <f>SUM(K236:N236)</f>
        <v>0</v>
      </c>
      <c r="P236" s="42"/>
      <c r="Q236" s="232">
        <f>+'0BJ PROGR. I-II Y III'!P236</f>
        <v>0</v>
      </c>
      <c r="R236" s="215">
        <f>+'0BJ PROGR. I-II Y III'!Q236</f>
        <v>0</v>
      </c>
      <c r="S236" s="215">
        <f>+'0BJ PROGR. I-II Y III'!R236</f>
        <v>0</v>
      </c>
      <c r="T236" s="215">
        <f>+'0BJ PROGR. I-II Y III'!S236</f>
        <v>0</v>
      </c>
      <c r="U236" s="233">
        <f>+'0BJ PROGR. I-II Y III'!T236</f>
        <v>0</v>
      </c>
      <c r="V236" s="249">
        <f>+'0BJ PROGR. I-II Y III'!U236</f>
        <v>0</v>
      </c>
      <c r="W236" s="215">
        <f>+'0BJ PROGR. I-II Y III'!V236</f>
        <v>0</v>
      </c>
      <c r="X236" s="233">
        <f>+'0BJ PROGR. I-II Y III'!W236</f>
        <v>0</v>
      </c>
      <c r="Y236" s="256">
        <f>+'0BJ PROGR. I-II Y III'!X236</f>
        <v>0</v>
      </c>
      <c r="Z236" s="256">
        <f>+'0BJ PROGR. I-II Y III'!Y236</f>
        <v>0</v>
      </c>
      <c r="AA236" s="256">
        <f>+'0BJ PROGR. I-II Y III'!Z236</f>
        <v>0</v>
      </c>
      <c r="AB236" s="215">
        <f>+'0BJ PROGR. I-II Y III'!AA236</f>
        <v>0</v>
      </c>
      <c r="AC236" s="232">
        <f>+'0BJ PROGR. I-II Y III'!AB236</f>
        <v>0</v>
      </c>
      <c r="AD236" s="215">
        <f>+'0BJ PROGR. I-II Y III'!AC236</f>
        <v>0</v>
      </c>
      <c r="AE236" s="215">
        <f>+'0BJ PROGR. I-II Y III'!AD236</f>
        <v>0</v>
      </c>
      <c r="AF236" s="215">
        <f>+'0BJ PROGR. I-II Y III'!AE236</f>
        <v>0</v>
      </c>
      <c r="AG236" s="215">
        <f>+'0BJ PROGR. I-II Y III'!AF236</f>
        <v>0</v>
      </c>
      <c r="AH236" s="215">
        <f>+'0BJ PROGR. I-II Y III'!AG236</f>
        <v>0</v>
      </c>
      <c r="AI236" s="215">
        <f>+'0BJ PROGR. I-II Y III'!AH236</f>
        <v>0</v>
      </c>
      <c r="AJ236" s="214">
        <f>+Q236+R236+S236+T236+U236++X236+AB236+AC236+AD236+AE236+AF236+AG236+AH236+AI236</f>
        <v>0</v>
      </c>
      <c r="AK236" s="215"/>
      <c r="AL236" s="214">
        <v>0</v>
      </c>
      <c r="AM236" s="215"/>
      <c r="AN236" s="214">
        <f>+O236+AJ236+AL236</f>
        <v>0</v>
      </c>
      <c r="AX236" s="20"/>
      <c r="AY236" s="20"/>
    </row>
    <row r="237" spans="1:51" s="21" customFormat="1" x14ac:dyDescent="0.25">
      <c r="A237" s="3"/>
      <c r="B237" s="3"/>
      <c r="C237" s="10"/>
      <c r="D237" s="3"/>
      <c r="E237" s="3"/>
      <c r="F237" s="3"/>
      <c r="G237" s="10" t="s">
        <v>983</v>
      </c>
      <c r="H237"/>
      <c r="I237" s="22" t="s">
        <v>757</v>
      </c>
      <c r="J237" s="23" t="s">
        <v>758</v>
      </c>
      <c r="K237" s="232">
        <f>+'0BJ PROGR. I-II Y III'!J238</f>
        <v>0</v>
      </c>
      <c r="L237" s="215">
        <f>+'0BJ PROGR. I-II Y III'!K237</f>
        <v>0</v>
      </c>
      <c r="M237" s="215">
        <f>+'0BJ PROGR. I-II Y III'!L237</f>
        <v>0</v>
      </c>
      <c r="N237" s="215">
        <f>+'0BJ PROGR. I-II Y III'!M237</f>
        <v>0</v>
      </c>
      <c r="O237" s="214">
        <f>SUM(K237:N237)</f>
        <v>0</v>
      </c>
      <c r="P237" s="42"/>
      <c r="Q237" s="232">
        <f>+'0BJ PROGR. I-II Y III'!P237</f>
        <v>0</v>
      </c>
      <c r="R237" s="215">
        <f>+'0BJ PROGR. I-II Y III'!Q237</f>
        <v>0</v>
      </c>
      <c r="S237" s="215">
        <f>+'0BJ PROGR. I-II Y III'!R237</f>
        <v>0</v>
      </c>
      <c r="T237" s="215">
        <f>+'0BJ PROGR. I-II Y III'!S237</f>
        <v>0</v>
      </c>
      <c r="U237" s="233">
        <f>+'0BJ PROGR. I-II Y III'!T237</f>
        <v>0</v>
      </c>
      <c r="V237" s="249">
        <f>+'0BJ PROGR. I-II Y III'!U237</f>
        <v>0</v>
      </c>
      <c r="W237" s="215">
        <f>+'0BJ PROGR. I-II Y III'!V237</f>
        <v>0</v>
      </c>
      <c r="X237" s="233">
        <f>+'0BJ PROGR. I-II Y III'!W237</f>
        <v>0</v>
      </c>
      <c r="Y237" s="256">
        <f>+'0BJ PROGR. I-II Y III'!X237</f>
        <v>0</v>
      </c>
      <c r="Z237" s="256">
        <f>+'0BJ PROGR. I-II Y III'!Y237</f>
        <v>0</v>
      </c>
      <c r="AA237" s="256">
        <f>+'0BJ PROGR. I-II Y III'!Z237</f>
        <v>0</v>
      </c>
      <c r="AB237" s="215">
        <f>+'0BJ PROGR. I-II Y III'!AA237</f>
        <v>0</v>
      </c>
      <c r="AC237" s="232">
        <f>+'0BJ PROGR. I-II Y III'!AB237</f>
        <v>0</v>
      </c>
      <c r="AD237" s="215">
        <f>+'0BJ PROGR. I-II Y III'!AC237</f>
        <v>0</v>
      </c>
      <c r="AE237" s="215">
        <f>+'0BJ PROGR. I-II Y III'!AD237</f>
        <v>0</v>
      </c>
      <c r="AF237" s="215">
        <f>+'0BJ PROGR. I-II Y III'!AE237</f>
        <v>0</v>
      </c>
      <c r="AG237" s="215">
        <f>+'0BJ PROGR. I-II Y III'!AF237</f>
        <v>0</v>
      </c>
      <c r="AH237" s="215">
        <f>+'0BJ PROGR. I-II Y III'!AG237</f>
        <v>0</v>
      </c>
      <c r="AI237" s="215">
        <f>+'0BJ PROGR. I-II Y III'!AH237</f>
        <v>0</v>
      </c>
      <c r="AJ237" s="214">
        <f>+Q237+R237+S237+T237+U237++X237+AB237+AC237+AD237+AE237+AF237+AG237+AH237+AI237</f>
        <v>0</v>
      </c>
      <c r="AK237" s="215"/>
      <c r="AL237" s="214">
        <v>0</v>
      </c>
      <c r="AM237" s="215"/>
      <c r="AN237" s="214">
        <f>+O237+AJ237+AL237</f>
        <v>0</v>
      </c>
      <c r="AX237" s="20"/>
      <c r="AY237" s="20"/>
    </row>
    <row r="238" spans="1:51" s="21" customFormat="1" x14ac:dyDescent="0.25">
      <c r="A238" s="3"/>
      <c r="B238" s="3"/>
      <c r="C238" s="10"/>
      <c r="D238" s="3"/>
      <c r="E238" s="3"/>
      <c r="F238" s="3"/>
      <c r="G238" s="10" t="s">
        <v>983</v>
      </c>
      <c r="H238"/>
      <c r="I238" s="22" t="s">
        <v>759</v>
      </c>
      <c r="J238" s="23" t="s">
        <v>760</v>
      </c>
      <c r="K238" s="232">
        <f>+'0BJ PROGR. I-II Y III'!J239</f>
        <v>0</v>
      </c>
      <c r="L238" s="215">
        <f>+'0BJ PROGR. I-II Y III'!K238</f>
        <v>0</v>
      </c>
      <c r="M238" s="215">
        <f>+'0BJ PROGR. I-II Y III'!L238</f>
        <v>0</v>
      </c>
      <c r="N238" s="215">
        <f>+'0BJ PROGR. I-II Y III'!M238</f>
        <v>0</v>
      </c>
      <c r="O238" s="214">
        <f>SUM(K238:N238)</f>
        <v>0</v>
      </c>
      <c r="P238" s="42"/>
      <c r="Q238" s="232">
        <f>+'0BJ PROGR. I-II Y III'!P238</f>
        <v>0</v>
      </c>
      <c r="R238" s="215">
        <f>+'0BJ PROGR. I-II Y III'!Q238</f>
        <v>0</v>
      </c>
      <c r="S238" s="215">
        <f>+'0BJ PROGR. I-II Y III'!R238</f>
        <v>0</v>
      </c>
      <c r="T238" s="215">
        <f>+'0BJ PROGR. I-II Y III'!S238</f>
        <v>0</v>
      </c>
      <c r="U238" s="233">
        <f>+'0BJ PROGR. I-II Y III'!T238</f>
        <v>0</v>
      </c>
      <c r="V238" s="249">
        <f>+'0BJ PROGR. I-II Y III'!U238</f>
        <v>0</v>
      </c>
      <c r="W238" s="215">
        <f>+'0BJ PROGR. I-II Y III'!V238</f>
        <v>0</v>
      </c>
      <c r="X238" s="233">
        <f>+'0BJ PROGR. I-II Y III'!W238</f>
        <v>0</v>
      </c>
      <c r="Y238" s="256">
        <f>+'0BJ PROGR. I-II Y III'!X238</f>
        <v>0</v>
      </c>
      <c r="Z238" s="256">
        <f>+'0BJ PROGR. I-II Y III'!Y238</f>
        <v>0</v>
      </c>
      <c r="AA238" s="256">
        <f>+'0BJ PROGR. I-II Y III'!Z238</f>
        <v>0</v>
      </c>
      <c r="AB238" s="215">
        <f>+'0BJ PROGR. I-II Y III'!AA238</f>
        <v>0</v>
      </c>
      <c r="AC238" s="232">
        <f>+'0BJ PROGR. I-II Y III'!AB238</f>
        <v>0</v>
      </c>
      <c r="AD238" s="215">
        <f>+'0BJ PROGR. I-II Y III'!AC238</f>
        <v>0</v>
      </c>
      <c r="AE238" s="215">
        <f>+'0BJ PROGR. I-II Y III'!AD238</f>
        <v>0</v>
      </c>
      <c r="AF238" s="215">
        <f>+'0BJ PROGR. I-II Y III'!AE238</f>
        <v>0</v>
      </c>
      <c r="AG238" s="215">
        <f>+'0BJ PROGR. I-II Y III'!AF238</f>
        <v>0</v>
      </c>
      <c r="AH238" s="215">
        <f>+'0BJ PROGR. I-II Y III'!AG238</f>
        <v>0</v>
      </c>
      <c r="AI238" s="215">
        <f>+'0BJ PROGR. I-II Y III'!AH238</f>
        <v>0</v>
      </c>
      <c r="AJ238" s="214">
        <f>+Q238+R238+S238+T238+U238++X238+AB238+AC238+AD238+AE238+AF238+AG238+AH238+AI238</f>
        <v>0</v>
      </c>
      <c r="AK238" s="215"/>
      <c r="AL238" s="214">
        <v>0</v>
      </c>
      <c r="AM238" s="215"/>
      <c r="AN238" s="214">
        <f>+O238+AJ238+AL238</f>
        <v>0</v>
      </c>
      <c r="AX238" s="20"/>
      <c r="AY238" s="20"/>
    </row>
    <row r="239" spans="1:51" s="21" customFormat="1" x14ac:dyDescent="0.25">
      <c r="A239" s="3"/>
      <c r="B239" s="3"/>
      <c r="C239" s="10"/>
      <c r="D239" s="3"/>
      <c r="E239" s="3"/>
      <c r="F239" s="3"/>
      <c r="G239" s="10" t="s">
        <v>983</v>
      </c>
      <c r="H239"/>
      <c r="I239" s="22" t="s">
        <v>761</v>
      </c>
      <c r="J239" s="23" t="s">
        <v>762</v>
      </c>
      <c r="K239" s="232">
        <f>+'0BJ PROGR. I-II Y III'!J240</f>
        <v>0</v>
      </c>
      <c r="L239" s="215">
        <f>+'0BJ PROGR. I-II Y III'!K239</f>
        <v>0</v>
      </c>
      <c r="M239" s="215">
        <f>+'0BJ PROGR. I-II Y III'!L239</f>
        <v>0</v>
      </c>
      <c r="N239" s="215">
        <f>+'0BJ PROGR. I-II Y III'!M239</f>
        <v>0</v>
      </c>
      <c r="O239" s="214">
        <f>SUM(K239:N239)</f>
        <v>0</v>
      </c>
      <c r="P239" s="42"/>
      <c r="Q239" s="232">
        <f>+'0BJ PROGR. I-II Y III'!P239</f>
        <v>0</v>
      </c>
      <c r="R239" s="215">
        <f>+'0BJ PROGR. I-II Y III'!Q239</f>
        <v>0</v>
      </c>
      <c r="S239" s="215">
        <f>+'0BJ PROGR. I-II Y III'!R239</f>
        <v>0</v>
      </c>
      <c r="T239" s="215">
        <f>+'0BJ PROGR. I-II Y III'!S239</f>
        <v>0</v>
      </c>
      <c r="U239" s="233">
        <f>+'0BJ PROGR. I-II Y III'!T239</f>
        <v>0</v>
      </c>
      <c r="V239" s="249">
        <f>+'0BJ PROGR. I-II Y III'!U239</f>
        <v>0</v>
      </c>
      <c r="W239" s="215">
        <f>+'0BJ PROGR. I-II Y III'!V239</f>
        <v>0</v>
      </c>
      <c r="X239" s="233">
        <f>+'0BJ PROGR. I-II Y III'!W239</f>
        <v>0</v>
      </c>
      <c r="Y239" s="256">
        <f>+'0BJ PROGR. I-II Y III'!X239</f>
        <v>0</v>
      </c>
      <c r="Z239" s="256">
        <f>+'0BJ PROGR. I-II Y III'!Y239</f>
        <v>0</v>
      </c>
      <c r="AA239" s="256">
        <f>+'0BJ PROGR. I-II Y III'!Z239</f>
        <v>0</v>
      </c>
      <c r="AB239" s="215">
        <f>+'0BJ PROGR. I-II Y III'!AA239</f>
        <v>0</v>
      </c>
      <c r="AC239" s="232">
        <f>+'0BJ PROGR. I-II Y III'!AB239</f>
        <v>0</v>
      </c>
      <c r="AD239" s="215">
        <f>+'0BJ PROGR. I-II Y III'!AC239</f>
        <v>0</v>
      </c>
      <c r="AE239" s="215">
        <f>+'0BJ PROGR. I-II Y III'!AD239</f>
        <v>0</v>
      </c>
      <c r="AF239" s="215">
        <f>+'0BJ PROGR. I-II Y III'!AE239</f>
        <v>0</v>
      </c>
      <c r="AG239" s="215">
        <f>+'0BJ PROGR. I-II Y III'!AF239</f>
        <v>0</v>
      </c>
      <c r="AH239" s="215">
        <f>+'0BJ PROGR. I-II Y III'!AG239</f>
        <v>0</v>
      </c>
      <c r="AI239" s="215">
        <f>+'0BJ PROGR. I-II Y III'!AH239</f>
        <v>0</v>
      </c>
      <c r="AJ239" s="214">
        <f>+Q239+R239+S239+T239+U239++X239+AB239+AC239+AD239+AE239+AF239+AG239+AH239+AI239</f>
        <v>0</v>
      </c>
      <c r="AK239" s="215"/>
      <c r="AL239" s="214">
        <v>0</v>
      </c>
      <c r="AM239" s="215"/>
      <c r="AN239" s="214">
        <f>+O239+AJ239+AL239</f>
        <v>0</v>
      </c>
      <c r="AX239" s="20"/>
      <c r="AY239" s="20"/>
    </row>
    <row r="240" spans="1:51" s="21" customFormat="1" x14ac:dyDescent="0.25">
      <c r="A240" s="3"/>
      <c r="B240" s="3"/>
      <c r="C240" s="10"/>
      <c r="D240" s="3"/>
      <c r="E240" s="3"/>
      <c r="F240" s="3"/>
      <c r="G240" s="10" t="s">
        <v>983</v>
      </c>
      <c r="H240"/>
      <c r="I240" s="24" t="s">
        <v>763</v>
      </c>
      <c r="J240" s="25" t="s">
        <v>764</v>
      </c>
      <c r="K240" s="232"/>
      <c r="L240" s="215"/>
      <c r="M240" s="215"/>
      <c r="N240" s="215"/>
      <c r="O240" s="212"/>
      <c r="P240" s="42"/>
      <c r="Q240" s="232"/>
      <c r="R240" s="215"/>
      <c r="S240" s="215"/>
      <c r="T240" s="215"/>
      <c r="U240" s="233"/>
      <c r="V240" s="249"/>
      <c r="W240" s="215"/>
      <c r="X240" s="233"/>
      <c r="Y240" s="256"/>
      <c r="Z240" s="256"/>
      <c r="AA240" s="256"/>
      <c r="AB240" s="215"/>
      <c r="AC240" s="232"/>
      <c r="AD240" s="215"/>
      <c r="AE240" s="215"/>
      <c r="AF240" s="215"/>
      <c r="AG240" s="215"/>
      <c r="AH240" s="215"/>
      <c r="AI240" s="215"/>
      <c r="AJ240" s="212"/>
      <c r="AK240" s="215"/>
      <c r="AL240" s="212"/>
      <c r="AM240" s="215"/>
      <c r="AN240" s="212"/>
      <c r="AX240" s="20"/>
      <c r="AY240" s="20"/>
    </row>
    <row r="241" spans="1:51" s="21" customFormat="1" x14ac:dyDescent="0.25">
      <c r="A241" s="3"/>
      <c r="B241" s="3"/>
      <c r="C241" s="10"/>
      <c r="D241" s="3" t="s">
        <v>327</v>
      </c>
      <c r="E241" s="3"/>
      <c r="F241" s="3"/>
      <c r="G241" s="10" t="s">
        <v>983</v>
      </c>
      <c r="H241"/>
      <c r="I241" s="22" t="s">
        <v>765</v>
      </c>
      <c r="J241" s="23" t="s">
        <v>766</v>
      </c>
      <c r="K241" s="232">
        <f>+'0BJ PROGR. I-II Y III'!J242</f>
        <v>0</v>
      </c>
      <c r="L241" s="215">
        <f>+'0BJ PROGR. I-II Y III'!K241</f>
        <v>0</v>
      </c>
      <c r="M241" s="215">
        <f>+'0BJ PROGR. I-II Y III'!L241</f>
        <v>0</v>
      </c>
      <c r="N241" s="215">
        <f>+'0BJ PROGR. I-II Y III'!M241</f>
        <v>0</v>
      </c>
      <c r="O241" s="214">
        <f>SUM(K241:N241)</f>
        <v>0</v>
      </c>
      <c r="P241" s="42"/>
      <c r="Q241" s="232">
        <f>+'0BJ PROGR. I-II Y III'!P241</f>
        <v>0</v>
      </c>
      <c r="R241" s="215">
        <f>+'0BJ PROGR. I-II Y III'!Q241</f>
        <v>0</v>
      </c>
      <c r="S241" s="215">
        <f>+'0BJ PROGR. I-II Y III'!R241</f>
        <v>0</v>
      </c>
      <c r="T241" s="215">
        <f>+'0BJ PROGR. I-II Y III'!S241</f>
        <v>0</v>
      </c>
      <c r="U241" s="233">
        <f>+'0BJ PROGR. I-II Y III'!T241</f>
        <v>0</v>
      </c>
      <c r="V241" s="249">
        <f>+'0BJ PROGR. I-II Y III'!U241</f>
        <v>0</v>
      </c>
      <c r="W241" s="215">
        <f>+'0BJ PROGR. I-II Y III'!V241</f>
        <v>0</v>
      </c>
      <c r="X241" s="233">
        <f>+'0BJ PROGR. I-II Y III'!W241</f>
        <v>0</v>
      </c>
      <c r="Y241" s="256">
        <f>+'0BJ PROGR. I-II Y III'!X241</f>
        <v>0</v>
      </c>
      <c r="Z241" s="256">
        <f>+'0BJ PROGR. I-II Y III'!Y241</f>
        <v>0</v>
      </c>
      <c r="AA241" s="256">
        <f>+'0BJ PROGR. I-II Y III'!Z241</f>
        <v>0</v>
      </c>
      <c r="AB241" s="215">
        <f>+'0BJ PROGR. I-II Y III'!AA241</f>
        <v>0</v>
      </c>
      <c r="AC241" s="232">
        <f>+'0BJ PROGR. I-II Y III'!AB241</f>
        <v>0</v>
      </c>
      <c r="AD241" s="215">
        <f>+'0BJ PROGR. I-II Y III'!AC241</f>
        <v>0</v>
      </c>
      <c r="AE241" s="215">
        <f>+'0BJ PROGR. I-II Y III'!AD241</f>
        <v>0</v>
      </c>
      <c r="AF241" s="215">
        <f>+'0BJ PROGR. I-II Y III'!AE241</f>
        <v>0</v>
      </c>
      <c r="AG241" s="215">
        <f>+'0BJ PROGR. I-II Y III'!AF241</f>
        <v>0</v>
      </c>
      <c r="AH241" s="215">
        <f>+'0BJ PROGR. I-II Y III'!AG241</f>
        <v>0</v>
      </c>
      <c r="AI241" s="215">
        <f>+'0BJ PROGR. I-II Y III'!AH241</f>
        <v>0</v>
      </c>
      <c r="AJ241" s="214">
        <f>+Q241+R241+S241+T241+U241++X241+AB241+AC241+AD241+AE241+AF241+AG241+AH241+AI241</f>
        <v>0</v>
      </c>
      <c r="AK241" s="215"/>
      <c r="AL241" s="214">
        <v>0</v>
      </c>
      <c r="AM241" s="215"/>
      <c r="AN241" s="214">
        <f>+O241+AJ241+AL241</f>
        <v>0</v>
      </c>
      <c r="AX241" s="20"/>
      <c r="AY241" s="20"/>
    </row>
    <row r="242" spans="1:51" s="21" customFormat="1" x14ac:dyDescent="0.25">
      <c r="A242" s="3"/>
      <c r="B242" s="3"/>
      <c r="C242" s="10"/>
      <c r="D242" s="3"/>
      <c r="E242" s="3"/>
      <c r="F242" s="3"/>
      <c r="G242" s="10" t="s">
        <v>983</v>
      </c>
      <c r="H242"/>
      <c r="I242" s="24" t="s">
        <v>767</v>
      </c>
      <c r="J242" s="25" t="s">
        <v>768</v>
      </c>
      <c r="K242" s="232"/>
      <c r="L242" s="215"/>
      <c r="M242" s="215"/>
      <c r="N242" s="215"/>
      <c r="O242" s="212"/>
      <c r="P242" s="42"/>
      <c r="Q242" s="232"/>
      <c r="R242" s="215"/>
      <c r="S242" s="215"/>
      <c r="T242" s="215"/>
      <c r="U242" s="233"/>
      <c r="V242" s="249"/>
      <c r="W242" s="215"/>
      <c r="X242" s="233"/>
      <c r="Y242" s="256"/>
      <c r="Z242" s="256"/>
      <c r="AA242" s="256"/>
      <c r="AB242" s="215"/>
      <c r="AC242" s="232"/>
      <c r="AD242" s="215"/>
      <c r="AE242" s="215"/>
      <c r="AF242" s="215"/>
      <c r="AG242" s="215"/>
      <c r="AH242" s="215"/>
      <c r="AI242" s="215"/>
      <c r="AJ242" s="212"/>
      <c r="AK242" s="215"/>
      <c r="AL242" s="212"/>
      <c r="AM242" s="215"/>
      <c r="AN242" s="212"/>
      <c r="AX242" s="20"/>
      <c r="AY242" s="20"/>
    </row>
    <row r="243" spans="1:51" s="21" customFormat="1" x14ac:dyDescent="0.25">
      <c r="A243" s="3"/>
      <c r="B243" s="3"/>
      <c r="C243" s="10"/>
      <c r="D243" s="3"/>
      <c r="E243" s="3"/>
      <c r="F243" s="3"/>
      <c r="G243" s="10" t="s">
        <v>983</v>
      </c>
      <c r="H243"/>
      <c r="I243" s="22" t="s">
        <v>769</v>
      </c>
      <c r="J243" s="23" t="s">
        <v>770</v>
      </c>
      <c r="K243" s="232">
        <f>+'0BJ PROGR. I-II Y III'!J244</f>
        <v>0</v>
      </c>
      <c r="L243" s="215">
        <f>+'0BJ PROGR. I-II Y III'!K243</f>
        <v>0</v>
      </c>
      <c r="M243" s="215">
        <f>+'0BJ PROGR. I-II Y III'!L243</f>
        <v>0</v>
      </c>
      <c r="N243" s="215">
        <f>+'0BJ PROGR. I-II Y III'!M243</f>
        <v>0</v>
      </c>
      <c r="O243" s="214">
        <f>SUM(K243:N243)</f>
        <v>0</v>
      </c>
      <c r="P243" s="42"/>
      <c r="Q243" s="232">
        <f>+'0BJ PROGR. I-II Y III'!P243</f>
        <v>0</v>
      </c>
      <c r="R243" s="215">
        <f>+'0BJ PROGR. I-II Y III'!Q243</f>
        <v>0</v>
      </c>
      <c r="S243" s="215">
        <f>+'0BJ PROGR. I-II Y III'!R243</f>
        <v>0</v>
      </c>
      <c r="T243" s="215">
        <f>+'0BJ PROGR. I-II Y III'!S243</f>
        <v>0</v>
      </c>
      <c r="U243" s="233">
        <f>+'0BJ PROGR. I-II Y III'!T243</f>
        <v>0</v>
      </c>
      <c r="V243" s="249">
        <f>+'0BJ PROGR. I-II Y III'!U243</f>
        <v>0</v>
      </c>
      <c r="W243" s="215">
        <f>+'0BJ PROGR. I-II Y III'!V243</f>
        <v>0</v>
      </c>
      <c r="X243" s="233">
        <f>+'0BJ PROGR. I-II Y III'!W243</f>
        <v>0</v>
      </c>
      <c r="Y243" s="256">
        <f>+'0BJ PROGR. I-II Y III'!X243</f>
        <v>0</v>
      </c>
      <c r="Z243" s="256">
        <f>+'0BJ PROGR. I-II Y III'!Y243</f>
        <v>0</v>
      </c>
      <c r="AA243" s="256">
        <f>+'0BJ PROGR. I-II Y III'!Z243</f>
        <v>0</v>
      </c>
      <c r="AB243" s="215">
        <f>+'0BJ PROGR. I-II Y III'!AA243</f>
        <v>0</v>
      </c>
      <c r="AC243" s="232">
        <f>+'0BJ PROGR. I-II Y III'!AB243</f>
        <v>0</v>
      </c>
      <c r="AD243" s="215">
        <f>+'0BJ PROGR. I-II Y III'!AC243</f>
        <v>0</v>
      </c>
      <c r="AE243" s="215">
        <f>+'0BJ PROGR. I-II Y III'!AD243</f>
        <v>0</v>
      </c>
      <c r="AF243" s="215">
        <f>+'0BJ PROGR. I-II Y III'!AE243</f>
        <v>0</v>
      </c>
      <c r="AG243" s="215">
        <f>+'0BJ PROGR. I-II Y III'!AF243</f>
        <v>0</v>
      </c>
      <c r="AH243" s="215">
        <f>+'0BJ PROGR. I-II Y III'!AG243</f>
        <v>0</v>
      </c>
      <c r="AI243" s="215">
        <f>+'0BJ PROGR. I-II Y III'!AH243</f>
        <v>0</v>
      </c>
      <c r="AJ243" s="214">
        <f>+Q243+R243+S243+T243+U243++X243+AB243+AC243+AD243+AE243+AF243+AG243+AH243+AI243</f>
        <v>0</v>
      </c>
      <c r="AK243" s="215"/>
      <c r="AL243" s="214">
        <v>0</v>
      </c>
      <c r="AM243" s="215"/>
      <c r="AN243" s="214">
        <f>+O243+AJ243+AL243</f>
        <v>0</v>
      </c>
      <c r="AX243" s="20"/>
      <c r="AY243" s="20"/>
    </row>
    <row r="244" spans="1:51" s="21" customFormat="1" x14ac:dyDescent="0.25">
      <c r="A244" s="3"/>
      <c r="B244" s="3"/>
      <c r="C244" s="10"/>
      <c r="D244" s="3"/>
      <c r="E244" s="3"/>
      <c r="F244" s="3"/>
      <c r="G244" s="10" t="s">
        <v>983</v>
      </c>
      <c r="H244"/>
      <c r="I244" s="22" t="s">
        <v>771</v>
      </c>
      <c r="J244" s="23" t="s">
        <v>772</v>
      </c>
      <c r="K244" s="232">
        <f>+'0BJ PROGR. I-II Y III'!J245</f>
        <v>0</v>
      </c>
      <c r="L244" s="215">
        <f>+'0BJ PROGR. I-II Y III'!K244</f>
        <v>0</v>
      </c>
      <c r="M244" s="215">
        <f>+'0BJ PROGR. I-II Y III'!L244</f>
        <v>0</v>
      </c>
      <c r="N244" s="215">
        <f>+'0BJ PROGR. I-II Y III'!M244</f>
        <v>0</v>
      </c>
      <c r="O244" s="214">
        <f>SUM(K244:N244)</f>
        <v>0</v>
      </c>
      <c r="P244" s="42"/>
      <c r="Q244" s="232">
        <f>+'0BJ PROGR. I-II Y III'!P244</f>
        <v>0</v>
      </c>
      <c r="R244" s="215">
        <f>+'0BJ PROGR. I-II Y III'!Q244</f>
        <v>0</v>
      </c>
      <c r="S244" s="215">
        <f>+'0BJ PROGR. I-II Y III'!R244</f>
        <v>0</v>
      </c>
      <c r="T244" s="215">
        <f>+'0BJ PROGR. I-II Y III'!S244</f>
        <v>0</v>
      </c>
      <c r="U244" s="233">
        <f>+'0BJ PROGR. I-II Y III'!T244</f>
        <v>0</v>
      </c>
      <c r="V244" s="249">
        <f>+'0BJ PROGR. I-II Y III'!U244</f>
        <v>0</v>
      </c>
      <c r="W244" s="215">
        <f>+'0BJ PROGR. I-II Y III'!V244</f>
        <v>0</v>
      </c>
      <c r="X244" s="233">
        <f>+'0BJ PROGR. I-II Y III'!W244</f>
        <v>0</v>
      </c>
      <c r="Y244" s="256">
        <f>+'0BJ PROGR. I-II Y III'!X244</f>
        <v>0</v>
      </c>
      <c r="Z244" s="256">
        <f>+'0BJ PROGR. I-II Y III'!Y244</f>
        <v>0</v>
      </c>
      <c r="AA244" s="256">
        <f>+'0BJ PROGR. I-II Y III'!Z244</f>
        <v>0</v>
      </c>
      <c r="AB244" s="215">
        <f>+'0BJ PROGR. I-II Y III'!AA244</f>
        <v>0</v>
      </c>
      <c r="AC244" s="232">
        <f>+'0BJ PROGR. I-II Y III'!AB244</f>
        <v>0</v>
      </c>
      <c r="AD244" s="215">
        <f>+'0BJ PROGR. I-II Y III'!AC244</f>
        <v>0</v>
      </c>
      <c r="AE244" s="215">
        <f>+'0BJ PROGR. I-II Y III'!AD244</f>
        <v>0</v>
      </c>
      <c r="AF244" s="215">
        <f>+'0BJ PROGR. I-II Y III'!AE244</f>
        <v>0</v>
      </c>
      <c r="AG244" s="215">
        <f>+'0BJ PROGR. I-II Y III'!AF244</f>
        <v>0</v>
      </c>
      <c r="AH244" s="215">
        <f>+'0BJ PROGR. I-II Y III'!AG244</f>
        <v>0</v>
      </c>
      <c r="AI244" s="215">
        <f>+'0BJ PROGR. I-II Y III'!AH244</f>
        <v>0</v>
      </c>
      <c r="AJ244" s="214">
        <f>+Q244+R244+S244+T244+U244++X244+AB244+AC244+AD244+AE244+AF244+AG244+AH244+AI244</f>
        <v>0</v>
      </c>
      <c r="AK244" s="215"/>
      <c r="AL244" s="214">
        <v>0</v>
      </c>
      <c r="AM244" s="215"/>
      <c r="AN244" s="214">
        <f>+O244+AJ244+AL244</f>
        <v>0</v>
      </c>
      <c r="AX244" s="20"/>
      <c r="AY244" s="20"/>
    </row>
    <row r="245" spans="1:51" s="21" customFormat="1" x14ac:dyDescent="0.25">
      <c r="A245" s="3"/>
      <c r="B245" s="3"/>
      <c r="C245" s="10"/>
      <c r="D245" s="3"/>
      <c r="E245" s="3"/>
      <c r="F245" s="3"/>
      <c r="G245" s="10" t="s">
        <v>327</v>
      </c>
      <c r="H245"/>
      <c r="I245" s="22"/>
      <c r="J245" s="23"/>
      <c r="K245" s="232"/>
      <c r="L245" s="215"/>
      <c r="M245" s="215"/>
      <c r="N245" s="215"/>
      <c r="O245" s="214"/>
      <c r="P245" s="42"/>
      <c r="Q245" s="232"/>
      <c r="R245" s="215"/>
      <c r="S245" s="215"/>
      <c r="T245" s="215"/>
      <c r="U245" s="233"/>
      <c r="V245" s="249"/>
      <c r="W245" s="215"/>
      <c r="X245" s="233"/>
      <c r="Y245" s="256"/>
      <c r="Z245" s="256"/>
      <c r="AA245" s="256"/>
      <c r="AB245" s="215"/>
      <c r="AC245" s="232"/>
      <c r="AD245" s="215"/>
      <c r="AE245" s="215"/>
      <c r="AF245" s="215"/>
      <c r="AG245" s="215"/>
      <c r="AH245" s="215"/>
      <c r="AI245" s="215"/>
      <c r="AJ245" s="214"/>
      <c r="AK245" s="215"/>
      <c r="AL245" s="214"/>
      <c r="AM245" s="215"/>
      <c r="AN245" s="214"/>
      <c r="AX245" s="20"/>
      <c r="AY245" s="20"/>
    </row>
    <row r="246" spans="1:51" s="21" customFormat="1" x14ac:dyDescent="0.25">
      <c r="A246" s="3"/>
      <c r="B246" s="3"/>
      <c r="C246" s="10" t="s">
        <v>985</v>
      </c>
      <c r="D246" s="3" t="s">
        <v>986</v>
      </c>
      <c r="E246" s="3"/>
      <c r="F246" s="3"/>
      <c r="G246" s="10"/>
      <c r="H246"/>
      <c r="I246" s="22"/>
      <c r="J246" s="23"/>
      <c r="K246" s="213">
        <f>SUM(K247:K249)</f>
        <v>0</v>
      </c>
      <c r="L246" s="223">
        <f>SUM(L247:L249)</f>
        <v>0</v>
      </c>
      <c r="M246" s="223">
        <f>SUM(M247:M249)</f>
        <v>0</v>
      </c>
      <c r="N246" s="223">
        <f>SUM(N247:N249)</f>
        <v>0</v>
      </c>
      <c r="O246" s="220">
        <f>SUM(O247:O249)</f>
        <v>0</v>
      </c>
      <c r="P246" s="42"/>
      <c r="Q246" s="213">
        <f t="shared" ref="Q246:W246" si="62">SUM(Q247:Q249)</f>
        <v>0</v>
      </c>
      <c r="R246" s="223">
        <f t="shared" si="62"/>
        <v>0</v>
      </c>
      <c r="S246" s="223">
        <f t="shared" si="62"/>
        <v>0</v>
      </c>
      <c r="T246" s="223">
        <f>SUM(T247:T249)</f>
        <v>0</v>
      </c>
      <c r="U246" s="231">
        <f t="shared" si="62"/>
        <v>0</v>
      </c>
      <c r="V246" s="248">
        <f t="shared" si="62"/>
        <v>0</v>
      </c>
      <c r="W246" s="223">
        <f t="shared" si="62"/>
        <v>0</v>
      </c>
      <c r="X246" s="231">
        <f t="shared" ref="X246:AI246" si="63">SUM(X247:X249)</f>
        <v>0</v>
      </c>
      <c r="Y246" s="258">
        <f t="shared" si="63"/>
        <v>0</v>
      </c>
      <c r="Z246" s="258">
        <f t="shared" si="63"/>
        <v>0</v>
      </c>
      <c r="AA246" s="258">
        <f t="shared" si="63"/>
        <v>0</v>
      </c>
      <c r="AB246" s="223">
        <f t="shared" si="63"/>
        <v>0</v>
      </c>
      <c r="AC246" s="213">
        <f t="shared" si="63"/>
        <v>0</v>
      </c>
      <c r="AD246" s="223">
        <f t="shared" si="63"/>
        <v>0</v>
      </c>
      <c r="AE246" s="223">
        <f t="shared" si="63"/>
        <v>0</v>
      </c>
      <c r="AF246" s="223">
        <f t="shared" si="63"/>
        <v>0</v>
      </c>
      <c r="AG246" s="223">
        <f t="shared" si="63"/>
        <v>0</v>
      </c>
      <c r="AH246" s="223">
        <f t="shared" si="63"/>
        <v>0</v>
      </c>
      <c r="AI246" s="223">
        <f t="shared" si="63"/>
        <v>0</v>
      </c>
      <c r="AJ246" s="220">
        <f>SUM(AJ247:AJ249)</f>
        <v>0</v>
      </c>
      <c r="AK246" s="215"/>
      <c r="AL246" s="220">
        <f>SUM(AL247:AL249)</f>
        <v>0</v>
      </c>
      <c r="AM246" s="215"/>
      <c r="AN246" s="220">
        <f>SUM(AN247:AN249)</f>
        <v>0</v>
      </c>
      <c r="AX246" s="20"/>
      <c r="AY246" s="20"/>
    </row>
    <row r="247" spans="1:51" s="21" customFormat="1" x14ac:dyDescent="0.25">
      <c r="A247" s="3"/>
      <c r="B247" s="3"/>
      <c r="C247" s="1"/>
      <c r="D247" s="1"/>
      <c r="E247" s="3"/>
      <c r="F247" s="3"/>
      <c r="G247" s="5" t="s">
        <v>985</v>
      </c>
      <c r="H247"/>
      <c r="I247" s="24" t="s">
        <v>773</v>
      </c>
      <c r="J247" s="25" t="s">
        <v>774</v>
      </c>
      <c r="K247" s="217"/>
      <c r="L247" s="216"/>
      <c r="M247" s="216"/>
      <c r="N247" s="216"/>
      <c r="O247" s="212"/>
      <c r="P247" s="42"/>
      <c r="Q247" s="217"/>
      <c r="R247" s="216"/>
      <c r="S247" s="216"/>
      <c r="T247" s="216"/>
      <c r="U247" s="230"/>
      <c r="V247" s="247"/>
      <c r="W247" s="216"/>
      <c r="X247" s="230"/>
      <c r="Y247" s="257"/>
      <c r="Z247" s="257"/>
      <c r="AA247" s="257"/>
      <c r="AB247" s="216"/>
      <c r="AC247" s="217"/>
      <c r="AD247" s="216"/>
      <c r="AE247" s="216"/>
      <c r="AF247" s="216"/>
      <c r="AG247" s="216"/>
      <c r="AH247" s="216"/>
      <c r="AI247" s="216"/>
      <c r="AJ247" s="212"/>
      <c r="AK247" s="215"/>
      <c r="AL247" s="212"/>
      <c r="AM247" s="215"/>
      <c r="AN247" s="212"/>
      <c r="AX247" s="20"/>
      <c r="AY247" s="20"/>
    </row>
    <row r="248" spans="1:51" s="21" customFormat="1" x14ac:dyDescent="0.25">
      <c r="A248" s="3"/>
      <c r="B248" s="3"/>
      <c r="C248" s="3"/>
      <c r="D248" s="3" t="s">
        <v>327</v>
      </c>
      <c r="E248" s="3"/>
      <c r="F248" s="3"/>
      <c r="G248" s="10" t="s">
        <v>985</v>
      </c>
      <c r="H248"/>
      <c r="I248" s="22" t="s">
        <v>775</v>
      </c>
      <c r="J248" s="23" t="s">
        <v>776</v>
      </c>
      <c r="K248" s="232">
        <f>+'0BJ PROGR. I-II Y III'!J248</f>
        <v>0</v>
      </c>
      <c r="L248" s="215">
        <f>+'0BJ PROGR. I-II Y III'!K247</f>
        <v>0</v>
      </c>
      <c r="M248" s="215">
        <f>+'0BJ PROGR. I-II Y III'!L247</f>
        <v>0</v>
      </c>
      <c r="N248" s="215">
        <f>+'0BJ PROGR. I-II Y III'!M247</f>
        <v>0</v>
      </c>
      <c r="O248" s="214">
        <f>SUM(K248:N248)</f>
        <v>0</v>
      </c>
      <c r="P248" s="42"/>
      <c r="Q248" s="232">
        <f>+'0BJ PROGR. I-II Y III'!P247</f>
        <v>0</v>
      </c>
      <c r="R248" s="215">
        <f>+'0BJ PROGR. I-II Y III'!Q247</f>
        <v>0</v>
      </c>
      <c r="S248" s="215">
        <f>+'0BJ PROGR. I-II Y III'!R247</f>
        <v>0</v>
      </c>
      <c r="T248" s="215">
        <f>+'0BJ PROGR. I-II Y III'!S247</f>
        <v>0</v>
      </c>
      <c r="U248" s="233">
        <f>+'0BJ PROGR. I-II Y III'!T247</f>
        <v>0</v>
      </c>
      <c r="V248" s="249">
        <f>+'0BJ PROGR. I-II Y III'!U247</f>
        <v>0</v>
      </c>
      <c r="W248" s="215">
        <f>+'0BJ PROGR. I-II Y III'!V247</f>
        <v>0</v>
      </c>
      <c r="X248" s="233">
        <f>+'0BJ PROGR. I-II Y III'!W247</f>
        <v>0</v>
      </c>
      <c r="Y248" s="256">
        <f>+'0BJ PROGR. I-II Y III'!X247</f>
        <v>0</v>
      </c>
      <c r="Z248" s="256">
        <f>+'0BJ PROGR. I-II Y III'!Y247</f>
        <v>0</v>
      </c>
      <c r="AA248" s="256">
        <f>+'0BJ PROGR. I-II Y III'!Z247</f>
        <v>0</v>
      </c>
      <c r="AB248" s="215">
        <f>+'0BJ PROGR. I-II Y III'!AA247</f>
        <v>0</v>
      </c>
      <c r="AC248" s="232">
        <f>+'0BJ PROGR. I-II Y III'!AB247</f>
        <v>0</v>
      </c>
      <c r="AD248" s="215">
        <f>+'0BJ PROGR. I-II Y III'!AC247</f>
        <v>0</v>
      </c>
      <c r="AE248" s="215">
        <f>+'0BJ PROGR. I-II Y III'!AD247</f>
        <v>0</v>
      </c>
      <c r="AF248" s="215">
        <f>+'0BJ PROGR. I-II Y III'!AE247</f>
        <v>0</v>
      </c>
      <c r="AG248" s="215">
        <f>+'0BJ PROGR. I-II Y III'!AF247</f>
        <v>0</v>
      </c>
      <c r="AH248" s="215">
        <f>+'0BJ PROGR. I-II Y III'!AG247</f>
        <v>0</v>
      </c>
      <c r="AI248" s="215">
        <f>+'0BJ PROGR. I-II Y III'!AH247</f>
        <v>0</v>
      </c>
      <c r="AJ248" s="214">
        <f>+Q248+R248+S248+T248+U248++X248+AB248+AC248+AD248+AE248+AF248+AG248+AH248+AI248</f>
        <v>0</v>
      </c>
      <c r="AK248" s="215"/>
      <c r="AL248" s="214">
        <v>0</v>
      </c>
      <c r="AM248" s="215"/>
      <c r="AN248" s="214">
        <f>+O248+AJ248+AL248</f>
        <v>0</v>
      </c>
      <c r="AX248" s="20"/>
      <c r="AY248" s="20"/>
    </row>
    <row r="249" spans="1:51" s="21" customFormat="1" x14ac:dyDescent="0.25">
      <c r="A249" s="3"/>
      <c r="B249" s="3"/>
      <c r="C249" s="3"/>
      <c r="D249" s="3" t="s">
        <v>327</v>
      </c>
      <c r="E249" s="3"/>
      <c r="F249" s="3"/>
      <c r="G249" s="10" t="s">
        <v>985</v>
      </c>
      <c r="H249"/>
      <c r="I249" s="22" t="s">
        <v>777</v>
      </c>
      <c r="J249" s="23" t="s">
        <v>778</v>
      </c>
      <c r="K249" s="232">
        <f>+'0BJ PROGR. I-II Y III'!J249</f>
        <v>0</v>
      </c>
      <c r="L249" s="215">
        <f>+'0BJ PROGR. I-II Y III'!K248</f>
        <v>0</v>
      </c>
      <c r="M249" s="215">
        <f>+'0BJ PROGR. I-II Y III'!L248</f>
        <v>0</v>
      </c>
      <c r="N249" s="215">
        <f>+'0BJ PROGR. I-II Y III'!M248</f>
        <v>0</v>
      </c>
      <c r="O249" s="214">
        <f>SUM(K249:N249)</f>
        <v>0</v>
      </c>
      <c r="P249" s="42"/>
      <c r="Q249" s="232">
        <f>+'0BJ PROGR. I-II Y III'!P248</f>
        <v>0</v>
      </c>
      <c r="R249" s="215">
        <f>+'0BJ PROGR. I-II Y III'!Q248</f>
        <v>0</v>
      </c>
      <c r="S249" s="215">
        <f>+'0BJ PROGR. I-II Y III'!R248</f>
        <v>0</v>
      </c>
      <c r="T249" s="215">
        <f>+'0BJ PROGR. I-II Y III'!S248</f>
        <v>0</v>
      </c>
      <c r="U249" s="233">
        <f>+'0BJ PROGR. I-II Y III'!T248</f>
        <v>0</v>
      </c>
      <c r="V249" s="249">
        <f>+'0BJ PROGR. I-II Y III'!U248</f>
        <v>0</v>
      </c>
      <c r="W249" s="215">
        <f>+'0BJ PROGR. I-II Y III'!V248</f>
        <v>0</v>
      </c>
      <c r="X249" s="233">
        <f>+'0BJ PROGR. I-II Y III'!W248</f>
        <v>0</v>
      </c>
      <c r="Y249" s="256">
        <f>+'0BJ PROGR. I-II Y III'!X248</f>
        <v>0</v>
      </c>
      <c r="Z249" s="256">
        <f>+'0BJ PROGR. I-II Y III'!Y248</f>
        <v>0</v>
      </c>
      <c r="AA249" s="256">
        <f>+'0BJ PROGR. I-II Y III'!Z248</f>
        <v>0</v>
      </c>
      <c r="AB249" s="215">
        <f>+'0BJ PROGR. I-II Y III'!AA248</f>
        <v>0</v>
      </c>
      <c r="AC249" s="232">
        <f>+'0BJ PROGR. I-II Y III'!AB248</f>
        <v>0</v>
      </c>
      <c r="AD249" s="215">
        <f>+'0BJ PROGR. I-II Y III'!AC248</f>
        <v>0</v>
      </c>
      <c r="AE249" s="215">
        <f>+'0BJ PROGR. I-II Y III'!AD248</f>
        <v>0</v>
      </c>
      <c r="AF249" s="215">
        <f>+'0BJ PROGR. I-II Y III'!AE248</f>
        <v>0</v>
      </c>
      <c r="AG249" s="215">
        <f>+'0BJ PROGR. I-II Y III'!AF248</f>
        <v>0</v>
      </c>
      <c r="AH249" s="215">
        <f>+'0BJ PROGR. I-II Y III'!AG248</f>
        <v>0</v>
      </c>
      <c r="AI249" s="215">
        <f>+'0BJ PROGR. I-II Y III'!AH248</f>
        <v>0</v>
      </c>
      <c r="AJ249" s="214">
        <f>+Q249+R249+S249+T249+U249++X249+AB249+AC249+AD249+AE249+AF249+AG249+AH249+AI249</f>
        <v>0</v>
      </c>
      <c r="AK249" s="215"/>
      <c r="AL249" s="214">
        <v>0</v>
      </c>
      <c r="AM249" s="215"/>
      <c r="AN249" s="214">
        <f>+O249+AJ249+AL249</f>
        <v>0</v>
      </c>
      <c r="AX249" s="20"/>
      <c r="AY249" s="20"/>
    </row>
    <row r="250" spans="1:51" s="21" customFormat="1" ht="15.75" thickBot="1" x14ac:dyDescent="0.3">
      <c r="A250" s="3"/>
      <c r="B250" s="3"/>
      <c r="C250" s="3"/>
      <c r="D250" s="3"/>
      <c r="E250" s="3"/>
      <c r="F250" s="3"/>
      <c r="G250" s="10"/>
      <c r="H250"/>
      <c r="I250" s="22"/>
      <c r="J250" s="23"/>
      <c r="K250" s="232"/>
      <c r="L250" s="215"/>
      <c r="M250" s="215"/>
      <c r="N250" s="215"/>
      <c r="O250" s="214"/>
      <c r="P250" s="42"/>
      <c r="Q250" s="232"/>
      <c r="R250" s="215"/>
      <c r="S250" s="215"/>
      <c r="T250" s="215"/>
      <c r="U250" s="233"/>
      <c r="V250" s="249"/>
      <c r="W250" s="215"/>
      <c r="X250" s="233"/>
      <c r="Y250" s="256"/>
      <c r="Z250" s="256"/>
      <c r="AA250" s="256"/>
      <c r="AB250" s="215"/>
      <c r="AC250" s="308"/>
      <c r="AD250" s="309"/>
      <c r="AE250" s="309"/>
      <c r="AF250" s="309"/>
      <c r="AG250" s="309"/>
      <c r="AH250" s="309"/>
      <c r="AI250" s="309"/>
      <c r="AJ250" s="310"/>
      <c r="AK250" s="215"/>
      <c r="AL250" s="214"/>
      <c r="AM250" s="215"/>
      <c r="AN250" s="214"/>
      <c r="AX250" s="20"/>
      <c r="AY250" s="20"/>
    </row>
    <row r="251" spans="1:51" s="21" customFormat="1" ht="35.450000000000003" customHeight="1" thickBot="1" x14ac:dyDescent="0.3">
      <c r="A251" s="177" t="s">
        <v>987</v>
      </c>
      <c r="B251" s="814" t="s">
        <v>988</v>
      </c>
      <c r="C251" s="814"/>
      <c r="D251" s="814"/>
      <c r="E251" s="814"/>
      <c r="F251" s="814"/>
      <c r="G251" s="192">
        <v>2</v>
      </c>
      <c r="H251" s="199"/>
      <c r="I251" s="200"/>
      <c r="J251" s="201"/>
      <c r="K251" s="219">
        <f>+K253+K265+K293</f>
        <v>0</v>
      </c>
      <c r="L251" s="221">
        <f>+L253+L265+L293</f>
        <v>1800000</v>
      </c>
      <c r="M251" s="221">
        <f>+M253+M265+M293</f>
        <v>13860000</v>
      </c>
      <c r="N251" s="221">
        <f>+N253+N265+N293</f>
        <v>0</v>
      </c>
      <c r="O251" s="222">
        <f>+O253+O265+O293</f>
        <v>15660000</v>
      </c>
      <c r="P251" s="42"/>
      <c r="Q251" s="219">
        <f t="shared" ref="Q251:W251" si="64">+Q253+Q265+Q293</f>
        <v>1000000</v>
      </c>
      <c r="R251" s="221">
        <f t="shared" si="64"/>
        <v>800000</v>
      </c>
      <c r="S251" s="221">
        <f t="shared" si="64"/>
        <v>0</v>
      </c>
      <c r="T251" s="221">
        <f>+T253+T265+T293</f>
        <v>500000</v>
      </c>
      <c r="U251" s="234">
        <f t="shared" si="64"/>
        <v>0</v>
      </c>
      <c r="V251" s="251">
        <f t="shared" si="64"/>
        <v>870000</v>
      </c>
      <c r="W251" s="221">
        <f t="shared" si="64"/>
        <v>0</v>
      </c>
      <c r="X251" s="234">
        <f t="shared" ref="X251:AI251" si="65">+X253+X265+X293</f>
        <v>870000</v>
      </c>
      <c r="Y251" s="259">
        <f t="shared" si="65"/>
        <v>0</v>
      </c>
      <c r="Z251" s="259">
        <f t="shared" si="65"/>
        <v>600000</v>
      </c>
      <c r="AA251" s="259">
        <f t="shared" si="65"/>
        <v>0</v>
      </c>
      <c r="AB251" s="221">
        <f t="shared" si="65"/>
        <v>600000</v>
      </c>
      <c r="AC251" s="219">
        <f t="shared" si="65"/>
        <v>0</v>
      </c>
      <c r="AD251" s="221">
        <f t="shared" si="65"/>
        <v>0</v>
      </c>
      <c r="AE251" s="221">
        <f t="shared" si="65"/>
        <v>0</v>
      </c>
      <c r="AF251" s="221">
        <f t="shared" si="65"/>
        <v>0</v>
      </c>
      <c r="AG251" s="221">
        <f t="shared" si="65"/>
        <v>0</v>
      </c>
      <c r="AH251" s="221">
        <f t="shared" si="65"/>
        <v>0</v>
      </c>
      <c r="AI251" s="234">
        <f t="shared" si="65"/>
        <v>0</v>
      </c>
      <c r="AJ251" s="234">
        <f>+AJ253+AJ265+AJ293</f>
        <v>3770000</v>
      </c>
      <c r="AK251" s="215"/>
      <c r="AL251" s="222">
        <f>+AL253+AL265+AL293</f>
        <v>2021316247.2600181</v>
      </c>
      <c r="AM251" s="215"/>
      <c r="AN251" s="222">
        <f>+AN253+AN265+AN293</f>
        <v>2040746247.2600179</v>
      </c>
      <c r="AX251" s="20"/>
      <c r="AY251" s="20"/>
    </row>
    <row r="252" spans="1:51" s="21" customFormat="1" x14ac:dyDescent="0.25">
      <c r="H252"/>
      <c r="I252" s="24">
        <v>5</v>
      </c>
      <c r="J252" s="25" t="s">
        <v>177</v>
      </c>
      <c r="K252" s="217"/>
      <c r="L252" s="216"/>
      <c r="M252" s="216"/>
      <c r="N252" s="216"/>
      <c r="O252" s="212"/>
      <c r="P252" s="42"/>
      <c r="Q252" s="217"/>
      <c r="R252" s="216"/>
      <c r="S252" s="216"/>
      <c r="T252" s="216"/>
      <c r="U252" s="230"/>
      <c r="V252" s="247"/>
      <c r="W252" s="216"/>
      <c r="X252" s="230"/>
      <c r="Y252" s="257"/>
      <c r="Z252" s="257"/>
      <c r="AA252" s="257"/>
      <c r="AB252" s="216"/>
      <c r="AC252" s="217"/>
      <c r="AD252" s="216"/>
      <c r="AE252" s="216"/>
      <c r="AF252" s="216"/>
      <c r="AG252" s="216"/>
      <c r="AH252" s="216"/>
      <c r="AI252" s="230"/>
      <c r="AJ252" s="230"/>
      <c r="AK252" s="215"/>
      <c r="AL252" s="212"/>
      <c r="AM252" s="215"/>
      <c r="AN252" s="212"/>
      <c r="AX252" s="20"/>
      <c r="AY252" s="20"/>
    </row>
    <row r="253" spans="1:51" s="21" customFormat="1" x14ac:dyDescent="0.25">
      <c r="A253" s="3"/>
      <c r="B253" s="5" t="s">
        <v>989</v>
      </c>
      <c r="C253" s="6" t="s">
        <v>990</v>
      </c>
      <c r="D253" s="3"/>
      <c r="E253" s="3"/>
      <c r="F253" s="3"/>
      <c r="G253" s="3"/>
      <c r="H253"/>
      <c r="I253" s="22"/>
      <c r="J253" s="23"/>
      <c r="K253" s="213">
        <f>+K255+K256+K261+K262+K263</f>
        <v>0</v>
      </c>
      <c r="L253" s="223">
        <f>+L255+L256+L261+L262+L263</f>
        <v>0</v>
      </c>
      <c r="M253" s="223">
        <f>+M255+M256+M261+M262+M263</f>
        <v>0</v>
      </c>
      <c r="N253" s="223">
        <f>+N255+N256+N261+N262+N263</f>
        <v>0</v>
      </c>
      <c r="O253" s="220">
        <f>+O255+O256+O261+O262+O263</f>
        <v>0</v>
      </c>
      <c r="P253" s="42"/>
      <c r="Q253" s="213">
        <f t="shared" ref="Q253:W253" si="66">+Q255+Q256+Q261+Q262+Q263</f>
        <v>0</v>
      </c>
      <c r="R253" s="223">
        <f t="shared" si="66"/>
        <v>0</v>
      </c>
      <c r="S253" s="223">
        <f t="shared" si="66"/>
        <v>0</v>
      </c>
      <c r="T253" s="223">
        <f>+T255+T256+T261+T262+T263</f>
        <v>0</v>
      </c>
      <c r="U253" s="231">
        <f t="shared" si="66"/>
        <v>0</v>
      </c>
      <c r="V253" s="248">
        <f t="shared" si="66"/>
        <v>0</v>
      </c>
      <c r="W253" s="223">
        <f t="shared" si="66"/>
        <v>0</v>
      </c>
      <c r="X253" s="231">
        <f t="shared" ref="X253:AI253" si="67">+X255+X256+X261+X262+X263</f>
        <v>0</v>
      </c>
      <c r="Y253" s="258">
        <f t="shared" si="67"/>
        <v>0</v>
      </c>
      <c r="Z253" s="258">
        <f t="shared" si="67"/>
        <v>0</v>
      </c>
      <c r="AA253" s="258">
        <f t="shared" si="67"/>
        <v>0</v>
      </c>
      <c r="AB253" s="223">
        <f t="shared" si="67"/>
        <v>0</v>
      </c>
      <c r="AC253" s="213">
        <f t="shared" si="67"/>
        <v>0</v>
      </c>
      <c r="AD253" s="223">
        <f t="shared" si="67"/>
        <v>0</v>
      </c>
      <c r="AE253" s="223">
        <f t="shared" si="67"/>
        <v>0</v>
      </c>
      <c r="AF253" s="223">
        <f t="shared" si="67"/>
        <v>0</v>
      </c>
      <c r="AG253" s="223">
        <f t="shared" si="67"/>
        <v>0</v>
      </c>
      <c r="AH253" s="223">
        <f t="shared" si="67"/>
        <v>0</v>
      </c>
      <c r="AI253" s="231">
        <f t="shared" si="67"/>
        <v>0</v>
      </c>
      <c r="AJ253" s="231">
        <f>+AJ255+AJ256+AJ261+AJ262+AJ263</f>
        <v>0</v>
      </c>
      <c r="AK253" s="215"/>
      <c r="AL253" s="220">
        <f>+AL255+AL256+AL261+AL262+AL263</f>
        <v>1758776932.620018</v>
      </c>
      <c r="AM253" s="215"/>
      <c r="AN253" s="220">
        <f>+AN255+AN256+AN261+AN262+AN263</f>
        <v>1758776932.620018</v>
      </c>
      <c r="AX253" s="20"/>
      <c r="AY253" s="20"/>
    </row>
    <row r="254" spans="1:51" s="21" customFormat="1" x14ac:dyDescent="0.25">
      <c r="A254" s="3"/>
      <c r="B254" s="5"/>
      <c r="C254" s="6"/>
      <c r="D254" s="3"/>
      <c r="E254" s="3"/>
      <c r="F254" s="3"/>
      <c r="G254" s="3"/>
      <c r="H254"/>
      <c r="I254" s="24" t="s">
        <v>779</v>
      </c>
      <c r="J254" s="25" t="s">
        <v>780</v>
      </c>
      <c r="K254" s="217"/>
      <c r="L254" s="216"/>
      <c r="M254" s="216"/>
      <c r="N254" s="216"/>
      <c r="O254" s="212"/>
      <c r="P254" s="42"/>
      <c r="Q254" s="217"/>
      <c r="R254" s="216"/>
      <c r="S254" s="216"/>
      <c r="T254" s="216"/>
      <c r="U254" s="230"/>
      <c r="V254" s="247"/>
      <c r="W254" s="216"/>
      <c r="X254" s="230"/>
      <c r="Y254" s="257"/>
      <c r="Z254" s="257"/>
      <c r="AA254" s="257"/>
      <c r="AB254" s="216"/>
      <c r="AC254" s="217"/>
      <c r="AD254" s="216"/>
      <c r="AE254" s="216"/>
      <c r="AF254" s="216"/>
      <c r="AG254" s="216"/>
      <c r="AH254" s="216"/>
      <c r="AI254" s="230"/>
      <c r="AJ254" s="230"/>
      <c r="AK254" s="215"/>
      <c r="AL254" s="212"/>
      <c r="AM254" s="215"/>
      <c r="AN254" s="212"/>
      <c r="AX254" s="20"/>
      <c r="AY254" s="20"/>
    </row>
    <row r="255" spans="1:51" s="21" customFormat="1" x14ac:dyDescent="0.25">
      <c r="A255" s="3"/>
      <c r="B255" s="15"/>
      <c r="C255" s="10" t="s">
        <v>991</v>
      </c>
      <c r="D255" s="3" t="s">
        <v>992</v>
      </c>
      <c r="E255" s="3"/>
      <c r="F255" s="3"/>
      <c r="G255" s="10" t="s">
        <v>991</v>
      </c>
      <c r="H255"/>
      <c r="I255" s="22" t="s">
        <v>781</v>
      </c>
      <c r="J255" s="23" t="s">
        <v>782</v>
      </c>
      <c r="K255" s="232">
        <f>+'0BJ PROGR. I-II Y III'!J255</f>
        <v>0</v>
      </c>
      <c r="L255" s="215">
        <f>+'0BJ PROGR. I-II Y III'!K254</f>
        <v>0</v>
      </c>
      <c r="M255" s="215">
        <f>+'0BJ PROGR. I-II Y III'!L254</f>
        <v>0</v>
      </c>
      <c r="N255" s="215">
        <f>+'0BJ PROGR. I-II Y III'!M254</f>
        <v>0</v>
      </c>
      <c r="O255" s="214">
        <f>SUM(K255:N255)</f>
        <v>0</v>
      </c>
      <c r="P255" s="42"/>
      <c r="Q255" s="232">
        <f>+'0BJ PROGR. I-II Y III'!P254</f>
        <v>0</v>
      </c>
      <c r="R255" s="215">
        <f>+'0BJ PROGR. I-II Y III'!Q254</f>
        <v>0</v>
      </c>
      <c r="S255" s="215">
        <f>+'0BJ PROGR. I-II Y III'!R254</f>
        <v>0</v>
      </c>
      <c r="T255" s="215">
        <f>+'0BJ PROGR. I-II Y III'!S254</f>
        <v>0</v>
      </c>
      <c r="U255" s="233">
        <f>+'0BJ PROGR. I-II Y III'!T254</f>
        <v>0</v>
      </c>
      <c r="V255" s="249">
        <f>+'0BJ PROGR. I-II Y III'!U254</f>
        <v>0</v>
      </c>
      <c r="W255" s="215">
        <f>+'0BJ PROGR. I-II Y III'!V254</f>
        <v>0</v>
      </c>
      <c r="X255" s="233">
        <f>+'0BJ PROGR. I-II Y III'!W254</f>
        <v>0</v>
      </c>
      <c r="Y255" s="256">
        <f>+'0BJ PROGR. I-II Y III'!X254</f>
        <v>0</v>
      </c>
      <c r="Z255" s="256">
        <f>+'0BJ PROGR. I-II Y III'!Y254</f>
        <v>0</v>
      </c>
      <c r="AA255" s="256">
        <f>+'0BJ PROGR. I-II Y III'!Z254</f>
        <v>0</v>
      </c>
      <c r="AB255" s="215">
        <f>+'0BJ PROGR. I-II Y III'!AA254</f>
        <v>0</v>
      </c>
      <c r="AC255" s="232">
        <f>+'0BJ PROGR. I-II Y III'!AB254</f>
        <v>0</v>
      </c>
      <c r="AD255" s="215">
        <f>+'0BJ PROGR. I-II Y III'!AC254</f>
        <v>0</v>
      </c>
      <c r="AE255" s="215">
        <f>+'0BJ PROGR. I-II Y III'!AD254</f>
        <v>0</v>
      </c>
      <c r="AF255" s="215">
        <f>+'0BJ PROGR. I-II Y III'!AE254</f>
        <v>0</v>
      </c>
      <c r="AG255" s="215">
        <f>+'0BJ PROGR. I-II Y III'!AF254</f>
        <v>0</v>
      </c>
      <c r="AH255" s="215">
        <f>+'0BJ PROGR. I-II Y III'!AG254</f>
        <v>0</v>
      </c>
      <c r="AI255" s="233">
        <f>+'0BJ PROGR. I-II Y III'!AH254</f>
        <v>0</v>
      </c>
      <c r="AJ255" s="214">
        <f>+Q255+R255+S255+T255+U255++X255+AB255+AC255+AD255+AE255+AF255+AG255+AH255+AI255</f>
        <v>0</v>
      </c>
      <c r="AK255" s="215"/>
      <c r="AL255" s="214">
        <f>+PROY.CAPITAL!BG14</f>
        <v>139300000</v>
      </c>
      <c r="AM255" s="215"/>
      <c r="AN255" s="214">
        <f>+O255+AJ255+AL255</f>
        <v>139300000</v>
      </c>
      <c r="AX255" s="20"/>
      <c r="AY255" s="20"/>
    </row>
    <row r="256" spans="1:51" s="21" customFormat="1" x14ac:dyDescent="0.25">
      <c r="A256" s="3"/>
      <c r="B256" s="15"/>
      <c r="C256" s="10" t="s">
        <v>993</v>
      </c>
      <c r="D256" s="3" t="s">
        <v>994</v>
      </c>
      <c r="E256" s="3"/>
      <c r="F256" s="3"/>
      <c r="G256" s="10"/>
      <c r="H256"/>
      <c r="K256" s="213">
        <f>SUM(K257:K260)</f>
        <v>0</v>
      </c>
      <c r="L256" s="223">
        <f>SUM(L257:L260)</f>
        <v>0</v>
      </c>
      <c r="M256" s="223">
        <f>SUM(M257:M260)</f>
        <v>0</v>
      </c>
      <c r="N256" s="223">
        <f>SUM(N257:N260)</f>
        <v>0</v>
      </c>
      <c r="O256" s="220">
        <f>SUM(O257:O260)</f>
        <v>0</v>
      </c>
      <c r="P256" s="42"/>
      <c r="Q256" s="213">
        <f t="shared" ref="Q256:W256" si="68">SUM(Q257:Q260)</f>
        <v>0</v>
      </c>
      <c r="R256" s="223">
        <f t="shared" si="68"/>
        <v>0</v>
      </c>
      <c r="S256" s="223">
        <f t="shared" si="68"/>
        <v>0</v>
      </c>
      <c r="T256" s="223">
        <f>SUM(T257:T260)</f>
        <v>0</v>
      </c>
      <c r="U256" s="231">
        <f t="shared" si="68"/>
        <v>0</v>
      </c>
      <c r="V256" s="248">
        <f t="shared" si="68"/>
        <v>0</v>
      </c>
      <c r="W256" s="223">
        <f t="shared" si="68"/>
        <v>0</v>
      </c>
      <c r="X256" s="231">
        <f t="shared" ref="X256:AI256" si="69">SUM(X257:X260)</f>
        <v>0</v>
      </c>
      <c r="Y256" s="258">
        <f t="shared" si="69"/>
        <v>0</v>
      </c>
      <c r="Z256" s="258">
        <f t="shared" si="69"/>
        <v>0</v>
      </c>
      <c r="AA256" s="258">
        <f t="shared" si="69"/>
        <v>0</v>
      </c>
      <c r="AB256" s="223">
        <f t="shared" si="69"/>
        <v>0</v>
      </c>
      <c r="AC256" s="213">
        <f t="shared" si="69"/>
        <v>0</v>
      </c>
      <c r="AD256" s="223">
        <f t="shared" si="69"/>
        <v>0</v>
      </c>
      <c r="AE256" s="223">
        <f t="shared" si="69"/>
        <v>0</v>
      </c>
      <c r="AF256" s="223">
        <f t="shared" si="69"/>
        <v>0</v>
      </c>
      <c r="AG256" s="223">
        <f t="shared" si="69"/>
        <v>0</v>
      </c>
      <c r="AH256" s="223">
        <f t="shared" si="69"/>
        <v>0</v>
      </c>
      <c r="AI256" s="231">
        <f t="shared" si="69"/>
        <v>0</v>
      </c>
      <c r="AJ256" s="231">
        <f>SUM(AJ257:AJ260)</f>
        <v>0</v>
      </c>
      <c r="AK256" s="215"/>
      <c r="AL256" s="220">
        <f>SUM(AL257:AL260)</f>
        <v>1134560053.4700179</v>
      </c>
      <c r="AM256" s="215"/>
      <c r="AN256" s="220">
        <f>SUM(AN257:AN260)</f>
        <v>1134560053.4700179</v>
      </c>
      <c r="AX256" s="20"/>
      <c r="AY256" s="20"/>
    </row>
    <row r="257" spans="1:51" s="21" customFormat="1" x14ac:dyDescent="0.25">
      <c r="A257" s="3"/>
      <c r="B257" s="15"/>
      <c r="C257" s="1"/>
      <c r="D257" s="1"/>
      <c r="E257" s="3"/>
      <c r="F257" s="3"/>
      <c r="G257" s="10" t="s">
        <v>993</v>
      </c>
      <c r="H257"/>
      <c r="I257" s="22" t="s">
        <v>783</v>
      </c>
      <c r="J257" s="23" t="s">
        <v>784</v>
      </c>
      <c r="K257" s="232">
        <f>+'0BJ PROGR. I-II Y III'!J256</f>
        <v>0</v>
      </c>
      <c r="L257" s="215">
        <f>+'0BJ PROGR. I-II Y III'!K255</f>
        <v>0</v>
      </c>
      <c r="M257" s="215">
        <f>+'0BJ PROGR. I-II Y III'!L255</f>
        <v>0</v>
      </c>
      <c r="N257" s="215">
        <f>+'0BJ PROGR. I-II Y III'!M255</f>
        <v>0</v>
      </c>
      <c r="O257" s="214">
        <f t="shared" ref="O257:O263" si="70">SUM(K257:N257)</f>
        <v>0</v>
      </c>
      <c r="P257" s="42"/>
      <c r="Q257" s="232">
        <f>+'0BJ PROGR. I-II Y III'!P255</f>
        <v>0</v>
      </c>
      <c r="R257" s="215">
        <f>+'0BJ PROGR. I-II Y III'!Q255</f>
        <v>0</v>
      </c>
      <c r="S257" s="215">
        <f>+'0BJ PROGR. I-II Y III'!R255</f>
        <v>0</v>
      </c>
      <c r="T257" s="215">
        <f>+'0BJ PROGR. I-II Y III'!S255</f>
        <v>0</v>
      </c>
      <c r="U257" s="233">
        <f>+'0BJ PROGR. I-II Y III'!T255</f>
        <v>0</v>
      </c>
      <c r="V257" s="249">
        <f>+'0BJ PROGR. I-II Y III'!U255</f>
        <v>0</v>
      </c>
      <c r="W257" s="215">
        <f>+'0BJ PROGR. I-II Y III'!V255</f>
        <v>0</v>
      </c>
      <c r="X257" s="233">
        <f>+'0BJ PROGR. I-II Y III'!W255</f>
        <v>0</v>
      </c>
      <c r="Y257" s="256">
        <f>+'0BJ PROGR. I-II Y III'!X255</f>
        <v>0</v>
      </c>
      <c r="Z257" s="256">
        <f>+'0BJ PROGR. I-II Y III'!Y255</f>
        <v>0</v>
      </c>
      <c r="AA257" s="256">
        <f>+'0BJ PROGR. I-II Y III'!Z255</f>
        <v>0</v>
      </c>
      <c r="AB257" s="215">
        <f>+'0BJ PROGR. I-II Y III'!AA255</f>
        <v>0</v>
      </c>
      <c r="AC257" s="232">
        <f>+'0BJ PROGR. I-II Y III'!AB255</f>
        <v>0</v>
      </c>
      <c r="AD257" s="215">
        <f>+'0BJ PROGR. I-II Y III'!AC255</f>
        <v>0</v>
      </c>
      <c r="AE257" s="215">
        <f>+'0BJ PROGR. I-II Y III'!AD255</f>
        <v>0</v>
      </c>
      <c r="AF257" s="215">
        <f>+'0BJ PROGR. I-II Y III'!AE255</f>
        <v>0</v>
      </c>
      <c r="AG257" s="215">
        <f>+'0BJ PROGR. I-II Y III'!AF255</f>
        <v>0</v>
      </c>
      <c r="AH257" s="215">
        <f>+'0BJ PROGR. I-II Y III'!AG255</f>
        <v>0</v>
      </c>
      <c r="AI257" s="233">
        <f>+'0BJ PROGR. I-II Y III'!AH255</f>
        <v>0</v>
      </c>
      <c r="AJ257" s="214">
        <f t="shared" ref="AJ257:AJ263" si="71">+Q257+R257+S257+T257+U257++X257+AB257+AC257+AD257+AE257+AF257+AG257+AH257+AI257</f>
        <v>0</v>
      </c>
      <c r="AK257" s="215"/>
      <c r="AL257" s="214">
        <f>+'DETALLE PROG. III'!D102-'DETALLE PROG. III'!D199-'DETALLE PROG. III'!D209-'DETALLE PROG. III'!D213+'DETALLE PROG. III'!D221+'DETALLE PROG. III'!D234+'DETALLE PROG. III'!D245+'DETALLE PROG. III'!D255+'DETALLE PROG. III'!D265+'DETALLE PROG. III'!D271+'DETALLE PROG. III'!D276+'DETALLE PROG. III'!D281</f>
        <v>1134560053.4700179</v>
      </c>
      <c r="AM257" s="215"/>
      <c r="AN257" s="214">
        <f t="shared" ref="AN257:AN263" si="72">+O257+AJ257+AL257</f>
        <v>1134560053.4700179</v>
      </c>
      <c r="AX257" s="20"/>
      <c r="AY257" s="20"/>
    </row>
    <row r="258" spans="1:51" s="21" customFormat="1" x14ac:dyDescent="0.25">
      <c r="A258" s="3"/>
      <c r="B258" s="15"/>
      <c r="C258" s="3"/>
      <c r="D258" s="3"/>
      <c r="E258" s="3"/>
      <c r="F258" s="3"/>
      <c r="G258" s="10" t="s">
        <v>993</v>
      </c>
      <c r="H258"/>
      <c r="I258" s="22" t="s">
        <v>785</v>
      </c>
      <c r="J258" s="23" t="s">
        <v>786</v>
      </c>
      <c r="K258" s="232">
        <f>+'0BJ PROGR. I-II Y III'!J257</f>
        <v>0</v>
      </c>
      <c r="L258" s="215">
        <f>+'0BJ PROGR. I-II Y III'!K256</f>
        <v>0</v>
      </c>
      <c r="M258" s="215">
        <f>+'0BJ PROGR. I-II Y III'!L256</f>
        <v>0</v>
      </c>
      <c r="N258" s="215">
        <f>+'0BJ PROGR. I-II Y III'!M256</f>
        <v>0</v>
      </c>
      <c r="O258" s="214">
        <f t="shared" si="70"/>
        <v>0</v>
      </c>
      <c r="P258" s="42"/>
      <c r="Q258" s="232">
        <f>+'0BJ PROGR. I-II Y III'!P256</f>
        <v>0</v>
      </c>
      <c r="R258" s="215">
        <f>+'0BJ PROGR. I-II Y III'!Q256</f>
        <v>0</v>
      </c>
      <c r="S258" s="215">
        <f>+'0BJ PROGR. I-II Y III'!R256</f>
        <v>0</v>
      </c>
      <c r="T258" s="215">
        <f>+'0BJ PROGR. I-II Y III'!S256</f>
        <v>0</v>
      </c>
      <c r="U258" s="233">
        <f>+'0BJ PROGR. I-II Y III'!T256</f>
        <v>0</v>
      </c>
      <c r="V258" s="249">
        <f>+'0BJ PROGR. I-II Y III'!U256</f>
        <v>0</v>
      </c>
      <c r="W258" s="215">
        <f>+'0BJ PROGR. I-II Y III'!V256</f>
        <v>0</v>
      </c>
      <c r="X258" s="233">
        <f>+'0BJ PROGR. I-II Y III'!W256</f>
        <v>0</v>
      </c>
      <c r="Y258" s="256">
        <f>+'0BJ PROGR. I-II Y III'!X256</f>
        <v>0</v>
      </c>
      <c r="Z258" s="256">
        <f>+'0BJ PROGR. I-II Y III'!Y256</f>
        <v>0</v>
      </c>
      <c r="AA258" s="256">
        <f>+'0BJ PROGR. I-II Y III'!Z256</f>
        <v>0</v>
      </c>
      <c r="AB258" s="215">
        <f>+'0BJ PROGR. I-II Y III'!AA256</f>
        <v>0</v>
      </c>
      <c r="AC258" s="232">
        <f>+'0BJ PROGR. I-II Y III'!AB256</f>
        <v>0</v>
      </c>
      <c r="AD258" s="215">
        <f>+'0BJ PROGR. I-II Y III'!AC256</f>
        <v>0</v>
      </c>
      <c r="AE258" s="215">
        <f>+'0BJ PROGR. I-II Y III'!AD256</f>
        <v>0</v>
      </c>
      <c r="AF258" s="215">
        <f>+'0BJ PROGR. I-II Y III'!AE256</f>
        <v>0</v>
      </c>
      <c r="AG258" s="215">
        <f>+'0BJ PROGR. I-II Y III'!AF256</f>
        <v>0</v>
      </c>
      <c r="AH258" s="215">
        <f>+'0BJ PROGR. I-II Y III'!AG256</f>
        <v>0</v>
      </c>
      <c r="AI258" s="233">
        <f>+'0BJ PROGR. I-II Y III'!AH256</f>
        <v>0</v>
      </c>
      <c r="AJ258" s="214">
        <f t="shared" si="71"/>
        <v>0</v>
      </c>
      <c r="AK258" s="215"/>
      <c r="AL258" s="214">
        <f>+S258+T258+U258+V258+W258+Z258+AD258+AE258+AF258+AG258+AH258+AI258+AJ258+AK258</f>
        <v>0</v>
      </c>
      <c r="AM258" s="215"/>
      <c r="AN258" s="214">
        <f t="shared" si="72"/>
        <v>0</v>
      </c>
      <c r="AX258" s="20"/>
      <c r="AY258" s="20"/>
    </row>
    <row r="259" spans="1:51" s="21" customFormat="1" x14ac:dyDescent="0.25">
      <c r="A259" s="3"/>
      <c r="B259" s="3"/>
      <c r="C259" s="3"/>
      <c r="D259" s="3"/>
      <c r="E259" s="3"/>
      <c r="F259" s="3"/>
      <c r="G259" s="10" t="s">
        <v>993</v>
      </c>
      <c r="H259"/>
      <c r="I259" s="22" t="s">
        <v>787</v>
      </c>
      <c r="J259" s="23" t="s">
        <v>788</v>
      </c>
      <c r="K259" s="232">
        <f>+'0BJ PROGR. I-II Y III'!J258</f>
        <v>0</v>
      </c>
      <c r="L259" s="215">
        <f>+'0BJ PROGR. I-II Y III'!K257</f>
        <v>0</v>
      </c>
      <c r="M259" s="215">
        <f>+'0BJ PROGR. I-II Y III'!L257</f>
        <v>0</v>
      </c>
      <c r="N259" s="215">
        <f>+'0BJ PROGR. I-II Y III'!M257</f>
        <v>0</v>
      </c>
      <c r="O259" s="214">
        <f t="shared" si="70"/>
        <v>0</v>
      </c>
      <c r="P259" s="42"/>
      <c r="Q259" s="232">
        <f>+'0BJ PROGR. I-II Y III'!P257</f>
        <v>0</v>
      </c>
      <c r="R259" s="215">
        <f>+'0BJ PROGR. I-II Y III'!Q257</f>
        <v>0</v>
      </c>
      <c r="S259" s="215">
        <f>+'0BJ PROGR. I-II Y III'!R257</f>
        <v>0</v>
      </c>
      <c r="T259" s="215">
        <f>+'0BJ PROGR. I-II Y III'!S257</f>
        <v>0</v>
      </c>
      <c r="U259" s="233">
        <f>+'0BJ PROGR. I-II Y III'!T257</f>
        <v>0</v>
      </c>
      <c r="V259" s="249">
        <f>+'0BJ PROGR. I-II Y III'!U257</f>
        <v>0</v>
      </c>
      <c r="W259" s="215">
        <f>+'0BJ PROGR. I-II Y III'!V257</f>
        <v>0</v>
      </c>
      <c r="X259" s="233">
        <f>+'0BJ PROGR. I-II Y III'!W257</f>
        <v>0</v>
      </c>
      <c r="Y259" s="256">
        <f>+'0BJ PROGR. I-II Y III'!X257</f>
        <v>0</v>
      </c>
      <c r="Z259" s="256">
        <f>+'0BJ PROGR. I-II Y III'!Y257</f>
        <v>0</v>
      </c>
      <c r="AA259" s="256">
        <f>+'0BJ PROGR. I-II Y III'!Z257</f>
        <v>0</v>
      </c>
      <c r="AB259" s="215">
        <f>+'0BJ PROGR. I-II Y III'!AA257</f>
        <v>0</v>
      </c>
      <c r="AC259" s="232">
        <f>+'0BJ PROGR. I-II Y III'!AB257</f>
        <v>0</v>
      </c>
      <c r="AD259" s="215">
        <f>+'0BJ PROGR. I-II Y III'!AC257</f>
        <v>0</v>
      </c>
      <c r="AE259" s="215">
        <f>+'0BJ PROGR. I-II Y III'!AD257</f>
        <v>0</v>
      </c>
      <c r="AF259" s="215">
        <f>+'0BJ PROGR. I-II Y III'!AE257</f>
        <v>0</v>
      </c>
      <c r="AG259" s="215">
        <f>+'0BJ PROGR. I-II Y III'!AF257</f>
        <v>0</v>
      </c>
      <c r="AH259" s="215">
        <f>+'0BJ PROGR. I-II Y III'!AG257</f>
        <v>0</v>
      </c>
      <c r="AI259" s="233">
        <f>+'0BJ PROGR. I-II Y III'!AH257</f>
        <v>0</v>
      </c>
      <c r="AJ259" s="214">
        <f t="shared" si="71"/>
        <v>0</v>
      </c>
      <c r="AK259" s="215"/>
      <c r="AL259" s="214">
        <v>0</v>
      </c>
      <c r="AM259" s="215"/>
      <c r="AN259" s="214">
        <f t="shared" si="72"/>
        <v>0</v>
      </c>
      <c r="AX259" s="20"/>
      <c r="AY259" s="20"/>
    </row>
    <row r="260" spans="1:51" s="21" customFormat="1" x14ac:dyDescent="0.25">
      <c r="A260" s="3"/>
      <c r="B260" s="3"/>
      <c r="C260" s="3"/>
      <c r="D260" s="3"/>
      <c r="E260" s="3"/>
      <c r="F260" s="3"/>
      <c r="G260" s="10" t="s">
        <v>993</v>
      </c>
      <c r="H260"/>
      <c r="I260" s="22" t="s">
        <v>789</v>
      </c>
      <c r="J260" s="23" t="s">
        <v>790</v>
      </c>
      <c r="K260" s="232">
        <f>+'0BJ PROGR. I-II Y III'!J259</f>
        <v>0</v>
      </c>
      <c r="L260" s="215">
        <f>+'0BJ PROGR. I-II Y III'!K258</f>
        <v>0</v>
      </c>
      <c r="M260" s="215">
        <f>+'0BJ PROGR. I-II Y III'!L258</f>
        <v>0</v>
      </c>
      <c r="N260" s="215">
        <f>+'0BJ PROGR. I-II Y III'!M258</f>
        <v>0</v>
      </c>
      <c r="O260" s="214">
        <f t="shared" si="70"/>
        <v>0</v>
      </c>
      <c r="P260" s="42"/>
      <c r="Q260" s="232">
        <f>+'0BJ PROGR. I-II Y III'!P258</f>
        <v>0</v>
      </c>
      <c r="R260" s="215">
        <f>+'0BJ PROGR. I-II Y III'!Q258</f>
        <v>0</v>
      </c>
      <c r="S260" s="215">
        <f>+'0BJ PROGR. I-II Y III'!R258</f>
        <v>0</v>
      </c>
      <c r="T260" s="215">
        <f>+'0BJ PROGR. I-II Y III'!S258</f>
        <v>0</v>
      </c>
      <c r="U260" s="233">
        <f>+'0BJ PROGR. I-II Y III'!T258</f>
        <v>0</v>
      </c>
      <c r="V260" s="249">
        <f>+'0BJ PROGR. I-II Y III'!U258</f>
        <v>0</v>
      </c>
      <c r="W260" s="215">
        <f>+'0BJ PROGR. I-II Y III'!V258</f>
        <v>0</v>
      </c>
      <c r="X260" s="233">
        <f>+'0BJ PROGR. I-II Y III'!W258</f>
        <v>0</v>
      </c>
      <c r="Y260" s="256">
        <f>+'0BJ PROGR. I-II Y III'!X258</f>
        <v>0</v>
      </c>
      <c r="Z260" s="256">
        <f>+'0BJ PROGR. I-II Y III'!Y258</f>
        <v>0</v>
      </c>
      <c r="AA260" s="256">
        <f>+'0BJ PROGR. I-II Y III'!Z258</f>
        <v>0</v>
      </c>
      <c r="AB260" s="215">
        <f>+'0BJ PROGR. I-II Y III'!AA258</f>
        <v>0</v>
      </c>
      <c r="AC260" s="232">
        <f>+'0BJ PROGR. I-II Y III'!AB258</f>
        <v>0</v>
      </c>
      <c r="AD260" s="215">
        <f>+'0BJ PROGR. I-II Y III'!AC258</f>
        <v>0</v>
      </c>
      <c r="AE260" s="215">
        <f>+'0BJ PROGR. I-II Y III'!AD258</f>
        <v>0</v>
      </c>
      <c r="AF260" s="215">
        <f>+'0BJ PROGR. I-II Y III'!AE258</f>
        <v>0</v>
      </c>
      <c r="AG260" s="215">
        <f>+'0BJ PROGR. I-II Y III'!AF258</f>
        <v>0</v>
      </c>
      <c r="AH260" s="215">
        <f>+'0BJ PROGR. I-II Y III'!AG258</f>
        <v>0</v>
      </c>
      <c r="AI260" s="233">
        <f>+'0BJ PROGR. I-II Y III'!AH258</f>
        <v>0</v>
      </c>
      <c r="AJ260" s="214">
        <f t="shared" si="71"/>
        <v>0</v>
      </c>
      <c r="AK260" s="215"/>
      <c r="AL260" s="214">
        <v>0</v>
      </c>
      <c r="AM260" s="215"/>
      <c r="AN260" s="214">
        <f t="shared" si="72"/>
        <v>0</v>
      </c>
      <c r="AX260" s="20"/>
      <c r="AY260" s="20"/>
    </row>
    <row r="261" spans="1:51" s="21" customFormat="1" x14ac:dyDescent="0.25">
      <c r="A261" s="3"/>
      <c r="B261" s="3"/>
      <c r="C261" s="10" t="s">
        <v>995</v>
      </c>
      <c r="D261" s="3" t="s">
        <v>792</v>
      </c>
      <c r="E261" s="3"/>
      <c r="F261" s="3"/>
      <c r="G261" s="10" t="s">
        <v>995</v>
      </c>
      <c r="H261"/>
      <c r="I261" s="22" t="s">
        <v>791</v>
      </c>
      <c r="J261" s="23" t="s">
        <v>792</v>
      </c>
      <c r="K261" s="232">
        <f>+'0BJ PROGR. I-II Y III'!J260</f>
        <v>0</v>
      </c>
      <c r="L261" s="215">
        <f>+'0BJ PROGR. I-II Y III'!K259</f>
        <v>0</v>
      </c>
      <c r="M261" s="215">
        <f>+'0BJ PROGR. I-II Y III'!L259</f>
        <v>0</v>
      </c>
      <c r="N261" s="215">
        <f>+'0BJ PROGR. I-II Y III'!M259</f>
        <v>0</v>
      </c>
      <c r="O261" s="214">
        <f t="shared" si="70"/>
        <v>0</v>
      </c>
      <c r="P261" s="42"/>
      <c r="Q261" s="232">
        <f>+'0BJ PROGR. I-II Y III'!P259</f>
        <v>0</v>
      </c>
      <c r="R261" s="215">
        <f>+'0BJ PROGR. I-II Y III'!Q259</f>
        <v>0</v>
      </c>
      <c r="S261" s="215">
        <f>+'0BJ PROGR. I-II Y III'!R259</f>
        <v>0</v>
      </c>
      <c r="T261" s="215">
        <f>+'0BJ PROGR. I-II Y III'!S259</f>
        <v>0</v>
      </c>
      <c r="U261" s="233">
        <f>+'0BJ PROGR. I-II Y III'!T259</f>
        <v>0</v>
      </c>
      <c r="V261" s="249">
        <f>+'0BJ PROGR. I-II Y III'!U259</f>
        <v>0</v>
      </c>
      <c r="W261" s="215">
        <f>+'0BJ PROGR. I-II Y III'!V259</f>
        <v>0</v>
      </c>
      <c r="X261" s="233">
        <f>+'0BJ PROGR. I-II Y III'!W259</f>
        <v>0</v>
      </c>
      <c r="Y261" s="256">
        <f>+'0BJ PROGR. I-II Y III'!X259</f>
        <v>0</v>
      </c>
      <c r="Z261" s="256">
        <f>+'0BJ PROGR. I-II Y III'!Y259</f>
        <v>0</v>
      </c>
      <c r="AA261" s="256">
        <f>+'0BJ PROGR. I-II Y III'!Z259</f>
        <v>0</v>
      </c>
      <c r="AB261" s="215">
        <f>+'0BJ PROGR. I-II Y III'!AA259</f>
        <v>0</v>
      </c>
      <c r="AC261" s="232">
        <f>+'0BJ PROGR. I-II Y III'!AB259</f>
        <v>0</v>
      </c>
      <c r="AD261" s="215">
        <f>+'0BJ PROGR. I-II Y III'!AC259</f>
        <v>0</v>
      </c>
      <c r="AE261" s="215">
        <f>+'0BJ PROGR. I-II Y III'!AD259</f>
        <v>0</v>
      </c>
      <c r="AF261" s="215">
        <f>+'0BJ PROGR. I-II Y III'!AE259</f>
        <v>0</v>
      </c>
      <c r="AG261" s="215">
        <f>+'0BJ PROGR. I-II Y III'!AF259</f>
        <v>0</v>
      </c>
      <c r="AH261" s="215">
        <f>+'0BJ PROGR. I-II Y III'!AG259</f>
        <v>0</v>
      </c>
      <c r="AI261" s="233">
        <f>+'0BJ PROGR. I-II Y III'!AH259</f>
        <v>0</v>
      </c>
      <c r="AJ261" s="214">
        <f t="shared" si="71"/>
        <v>0</v>
      </c>
      <c r="AK261" s="215"/>
      <c r="AL261" s="214">
        <f>+'DETALLE PROG. III'!D288</f>
        <v>9900000</v>
      </c>
      <c r="AM261" s="215"/>
      <c r="AN261" s="214">
        <f t="shared" si="72"/>
        <v>9900000</v>
      </c>
      <c r="AX261" s="20"/>
      <c r="AY261" s="20"/>
    </row>
    <row r="262" spans="1:51" s="21" customFormat="1" x14ac:dyDescent="0.25">
      <c r="A262" s="3"/>
      <c r="B262" s="3"/>
      <c r="C262" s="10" t="s">
        <v>996</v>
      </c>
      <c r="D262" s="3" t="s">
        <v>794</v>
      </c>
      <c r="E262" s="3"/>
      <c r="F262" s="3"/>
      <c r="G262" s="10" t="s">
        <v>996</v>
      </c>
      <c r="H262"/>
      <c r="I262" s="22" t="s">
        <v>793</v>
      </c>
      <c r="J262" s="23" t="s">
        <v>794</v>
      </c>
      <c r="K262" s="232">
        <f>+'0BJ PROGR. I-II Y III'!J261</f>
        <v>0</v>
      </c>
      <c r="L262" s="215">
        <f>+'0BJ PROGR. I-II Y III'!K260</f>
        <v>0</v>
      </c>
      <c r="M262" s="215">
        <f>+'0BJ PROGR. I-II Y III'!L260</f>
        <v>0</v>
      </c>
      <c r="N262" s="215">
        <f>+'0BJ PROGR. I-II Y III'!M260</f>
        <v>0</v>
      </c>
      <c r="O262" s="214">
        <f t="shared" si="70"/>
        <v>0</v>
      </c>
      <c r="P262" s="42"/>
      <c r="Q262" s="232">
        <f>+'0BJ PROGR. I-II Y III'!P260</f>
        <v>0</v>
      </c>
      <c r="R262" s="215">
        <f>+'0BJ PROGR. I-II Y III'!Q260</f>
        <v>0</v>
      </c>
      <c r="S262" s="215">
        <f>+'0BJ PROGR. I-II Y III'!R260</f>
        <v>0</v>
      </c>
      <c r="T262" s="215">
        <f>+'0BJ PROGR. I-II Y III'!S260</f>
        <v>0</v>
      </c>
      <c r="U262" s="233">
        <f>+'0BJ PROGR. I-II Y III'!T260</f>
        <v>0</v>
      </c>
      <c r="V262" s="249">
        <f>+'0BJ PROGR. I-II Y III'!U260</f>
        <v>0</v>
      </c>
      <c r="W262" s="215">
        <f>+'0BJ PROGR. I-II Y III'!V260</f>
        <v>0</v>
      </c>
      <c r="X262" s="233">
        <f>+'0BJ PROGR. I-II Y III'!W260</f>
        <v>0</v>
      </c>
      <c r="Y262" s="256">
        <f>+'0BJ PROGR. I-II Y III'!X260</f>
        <v>0</v>
      </c>
      <c r="Z262" s="256">
        <f>+'0BJ PROGR. I-II Y III'!Y260</f>
        <v>0</v>
      </c>
      <c r="AA262" s="256">
        <f>+'0BJ PROGR. I-II Y III'!Z260</f>
        <v>0</v>
      </c>
      <c r="AB262" s="215">
        <f>+'0BJ PROGR. I-II Y III'!AA260</f>
        <v>0</v>
      </c>
      <c r="AC262" s="232">
        <f>+'0BJ PROGR. I-II Y III'!AB260</f>
        <v>0</v>
      </c>
      <c r="AD262" s="215">
        <f>+'0BJ PROGR. I-II Y III'!AC260</f>
        <v>0</v>
      </c>
      <c r="AE262" s="215">
        <f>+'0BJ PROGR. I-II Y III'!AD260</f>
        <v>0</v>
      </c>
      <c r="AF262" s="215">
        <f>+'0BJ PROGR. I-II Y III'!AE260</f>
        <v>0</v>
      </c>
      <c r="AG262" s="215">
        <f>+'0BJ PROGR. I-II Y III'!AF260</f>
        <v>0</v>
      </c>
      <c r="AH262" s="215">
        <f>+'0BJ PROGR. I-II Y III'!AG260</f>
        <v>0</v>
      </c>
      <c r="AI262" s="233">
        <f>+'0BJ PROGR. I-II Y III'!AH260</f>
        <v>0</v>
      </c>
      <c r="AJ262" s="214">
        <f t="shared" si="71"/>
        <v>0</v>
      </c>
      <c r="AK262" s="215"/>
      <c r="AL262" s="214">
        <f>+'DETALLE PROG. III'!D419+'DETALLE PROG. III'!D357+'DETALLE PROG. III'!D493</f>
        <v>41000000</v>
      </c>
      <c r="AM262" s="215"/>
      <c r="AN262" s="214">
        <f t="shared" si="72"/>
        <v>41000000</v>
      </c>
      <c r="AX262" s="20"/>
      <c r="AY262" s="20"/>
    </row>
    <row r="263" spans="1:51" s="21" customFormat="1" x14ac:dyDescent="0.25">
      <c r="A263" s="3"/>
      <c r="B263" s="3"/>
      <c r="C263" s="10" t="s">
        <v>997</v>
      </c>
      <c r="D263" s="3" t="s">
        <v>998</v>
      </c>
      <c r="E263" s="3"/>
      <c r="F263" s="3"/>
      <c r="G263" s="10" t="s">
        <v>997</v>
      </c>
      <c r="H263"/>
      <c r="I263" s="22" t="s">
        <v>795</v>
      </c>
      <c r="J263" s="23" t="s">
        <v>796</v>
      </c>
      <c r="K263" s="232">
        <f>+'0BJ PROGR. I-II Y III'!J262</f>
        <v>0</v>
      </c>
      <c r="L263" s="215">
        <f>+'0BJ PROGR. I-II Y III'!K261</f>
        <v>0</v>
      </c>
      <c r="M263" s="215">
        <f>+'0BJ PROGR. I-II Y III'!L261</f>
        <v>0</v>
      </c>
      <c r="N263" s="215">
        <f>+'0BJ PROGR. I-II Y III'!M261</f>
        <v>0</v>
      </c>
      <c r="O263" s="214">
        <f t="shared" si="70"/>
        <v>0</v>
      </c>
      <c r="P263" s="42"/>
      <c r="Q263" s="232">
        <f>+'0BJ PROGR. I-II Y III'!P261</f>
        <v>0</v>
      </c>
      <c r="R263" s="215">
        <f>+'0BJ PROGR. I-II Y III'!Q261</f>
        <v>0</v>
      </c>
      <c r="S263" s="215">
        <f>+'0BJ PROGR. I-II Y III'!R261</f>
        <v>0</v>
      </c>
      <c r="T263" s="215">
        <f>+'0BJ PROGR. I-II Y III'!S261</f>
        <v>0</v>
      </c>
      <c r="U263" s="233">
        <f>+'0BJ PROGR. I-II Y III'!T261</f>
        <v>0</v>
      </c>
      <c r="V263" s="249">
        <f>+'0BJ PROGR. I-II Y III'!U261</f>
        <v>0</v>
      </c>
      <c r="W263" s="215">
        <f>+'0BJ PROGR. I-II Y III'!V261</f>
        <v>0</v>
      </c>
      <c r="X263" s="233">
        <f>+'0BJ PROGR. I-II Y III'!W261</f>
        <v>0</v>
      </c>
      <c r="Y263" s="256">
        <f>+'0BJ PROGR. I-II Y III'!X261</f>
        <v>0</v>
      </c>
      <c r="Z263" s="256">
        <f>+'0BJ PROGR. I-II Y III'!Y261</f>
        <v>0</v>
      </c>
      <c r="AA263" s="256">
        <f>+'0BJ PROGR. I-II Y III'!Z261</f>
        <v>0</v>
      </c>
      <c r="AB263" s="215">
        <f>+'0BJ PROGR. I-II Y III'!AA261</f>
        <v>0</v>
      </c>
      <c r="AC263" s="232">
        <f>+'0BJ PROGR. I-II Y III'!AB261</f>
        <v>0</v>
      </c>
      <c r="AD263" s="215">
        <f>+'0BJ PROGR. I-II Y III'!AC261</f>
        <v>0</v>
      </c>
      <c r="AE263" s="215">
        <f>+'0BJ PROGR. I-II Y III'!AD261</f>
        <v>0</v>
      </c>
      <c r="AF263" s="215">
        <f>+'0BJ PROGR. I-II Y III'!AE261</f>
        <v>0</v>
      </c>
      <c r="AG263" s="215">
        <f>+'0BJ PROGR. I-II Y III'!AF261</f>
        <v>0</v>
      </c>
      <c r="AH263" s="215">
        <f>+'0BJ PROGR. I-II Y III'!AG261</f>
        <v>0</v>
      </c>
      <c r="AI263" s="233">
        <f>+'0BJ PROGR. I-II Y III'!AH261</f>
        <v>0</v>
      </c>
      <c r="AJ263" s="214">
        <f t="shared" si="71"/>
        <v>0</v>
      </c>
      <c r="AK263" s="215"/>
      <c r="AL263" s="214">
        <f>+PROY.CAPITAL!BG21</f>
        <v>434016879.14999998</v>
      </c>
      <c r="AM263" s="215"/>
      <c r="AN263" s="214">
        <f t="shared" si="72"/>
        <v>434016879.14999998</v>
      </c>
      <c r="AX263" s="20"/>
      <c r="AY263" s="20"/>
    </row>
    <row r="264" spans="1:51" s="21" customFormat="1" x14ac:dyDescent="0.25">
      <c r="A264" s="3"/>
      <c r="B264" s="3"/>
      <c r="C264" s="10"/>
      <c r="D264" s="3"/>
      <c r="E264" s="3"/>
      <c r="F264" s="3"/>
      <c r="G264" s="10"/>
      <c r="H264"/>
      <c r="I264" s="22"/>
      <c r="J264" s="23"/>
      <c r="K264" s="232"/>
      <c r="L264" s="215"/>
      <c r="M264" s="215"/>
      <c r="N264" s="215"/>
      <c r="O264" s="214"/>
      <c r="P264" s="42"/>
      <c r="Q264" s="232"/>
      <c r="R264" s="215"/>
      <c r="S264" s="215"/>
      <c r="T264" s="215"/>
      <c r="U264" s="233"/>
      <c r="V264" s="249"/>
      <c r="W264" s="215"/>
      <c r="X264" s="233"/>
      <c r="Y264" s="256"/>
      <c r="Z264" s="256"/>
      <c r="AA264" s="256"/>
      <c r="AB264" s="215"/>
      <c r="AC264" s="232"/>
      <c r="AD264" s="215"/>
      <c r="AE264" s="215"/>
      <c r="AF264" s="215"/>
      <c r="AG264" s="215"/>
      <c r="AH264" s="215"/>
      <c r="AI264" s="233"/>
      <c r="AJ264" s="233"/>
      <c r="AK264" s="215"/>
      <c r="AL264" s="214"/>
      <c r="AM264" s="215"/>
      <c r="AN264" s="214"/>
      <c r="AX264" s="20"/>
      <c r="AY264" s="20"/>
    </row>
    <row r="265" spans="1:51" s="21" customFormat="1" x14ac:dyDescent="0.25">
      <c r="A265" s="3"/>
      <c r="B265" s="5" t="s">
        <v>999</v>
      </c>
      <c r="C265" s="6" t="s">
        <v>1000</v>
      </c>
      <c r="D265" s="3"/>
      <c r="E265" s="3"/>
      <c r="F265" s="3"/>
      <c r="G265" s="10"/>
      <c r="H265"/>
      <c r="I265" s="22"/>
      <c r="J265" s="23"/>
      <c r="K265" s="213">
        <f>+K266+K281+K282+K287+K288</f>
        <v>0</v>
      </c>
      <c r="L265" s="223">
        <f>+L266+L281+L282+L287+L288</f>
        <v>1800000</v>
      </c>
      <c r="M265" s="223">
        <f>+M266+M281+M282+M287+M288</f>
        <v>13860000</v>
      </c>
      <c r="N265" s="223">
        <f>+N266+N281+N282+N287+N288</f>
        <v>0</v>
      </c>
      <c r="O265" s="220">
        <f>+O266+O281+O282+O287+O288</f>
        <v>15660000</v>
      </c>
      <c r="P265" s="42"/>
      <c r="Q265" s="213">
        <f t="shared" ref="Q265:W265" si="73">+Q266+Q281+Q282+Q287+Q288</f>
        <v>1000000</v>
      </c>
      <c r="R265" s="223">
        <f t="shared" si="73"/>
        <v>800000</v>
      </c>
      <c r="S265" s="223">
        <f t="shared" si="73"/>
        <v>0</v>
      </c>
      <c r="T265" s="223">
        <f>+T266+T281+T282+T287+T288</f>
        <v>500000</v>
      </c>
      <c r="U265" s="231">
        <f t="shared" si="73"/>
        <v>0</v>
      </c>
      <c r="V265" s="248">
        <f t="shared" si="73"/>
        <v>870000</v>
      </c>
      <c r="W265" s="223">
        <f t="shared" si="73"/>
        <v>0</v>
      </c>
      <c r="X265" s="231">
        <f t="shared" ref="X265:AI265" si="74">+X266+X281+X282+X287+X288</f>
        <v>870000</v>
      </c>
      <c r="Y265" s="258">
        <f t="shared" si="74"/>
        <v>0</v>
      </c>
      <c r="Z265" s="258">
        <f t="shared" si="74"/>
        <v>600000</v>
      </c>
      <c r="AA265" s="258">
        <f t="shared" si="74"/>
        <v>0</v>
      </c>
      <c r="AB265" s="223">
        <f t="shared" si="74"/>
        <v>600000</v>
      </c>
      <c r="AC265" s="213">
        <f t="shared" si="74"/>
        <v>0</v>
      </c>
      <c r="AD265" s="223">
        <f t="shared" si="74"/>
        <v>0</v>
      </c>
      <c r="AE265" s="223">
        <f t="shared" si="74"/>
        <v>0</v>
      </c>
      <c r="AF265" s="223">
        <f t="shared" si="74"/>
        <v>0</v>
      </c>
      <c r="AG265" s="223">
        <f t="shared" si="74"/>
        <v>0</v>
      </c>
      <c r="AH265" s="223">
        <f t="shared" si="74"/>
        <v>0</v>
      </c>
      <c r="AI265" s="231">
        <f t="shared" si="74"/>
        <v>0</v>
      </c>
      <c r="AJ265" s="231">
        <f>+AJ266+AJ281+AJ282+AJ287+AJ288</f>
        <v>3770000</v>
      </c>
      <c r="AK265" s="215"/>
      <c r="AL265" s="220">
        <f>+AL266+AL281+AL282+AL287+AL288</f>
        <v>262539314.64000002</v>
      </c>
      <c r="AM265" s="215"/>
      <c r="AN265" s="220">
        <f>+AN266+AN281+AN282+AN287+AN288</f>
        <v>281969314.63999999</v>
      </c>
      <c r="AX265" s="20"/>
      <c r="AY265" s="20"/>
    </row>
    <row r="266" spans="1:51" s="21" customFormat="1" x14ac:dyDescent="0.25">
      <c r="A266" s="3"/>
      <c r="B266" s="5"/>
      <c r="C266" s="10" t="s">
        <v>1001</v>
      </c>
      <c r="D266" s="3" t="s">
        <v>1002</v>
      </c>
      <c r="E266" s="3"/>
      <c r="F266" s="3"/>
      <c r="G266" s="10"/>
      <c r="H266"/>
      <c r="I266" s="22"/>
      <c r="J266" s="23"/>
      <c r="K266" s="213">
        <f>SUM(K268:K278)</f>
        <v>0</v>
      </c>
      <c r="L266" s="223">
        <f>SUM(L268:L278)</f>
        <v>1800000</v>
      </c>
      <c r="M266" s="223">
        <f>SUM(M268:M278)</f>
        <v>13860000</v>
      </c>
      <c r="N266" s="223">
        <f>SUM(N268:N278)</f>
        <v>0</v>
      </c>
      <c r="O266" s="220">
        <f>SUM(O268:O278)</f>
        <v>15660000</v>
      </c>
      <c r="P266" s="42"/>
      <c r="Q266" s="213">
        <f t="shared" ref="Q266:W266" si="75">SUM(Q268:Q278)</f>
        <v>1000000</v>
      </c>
      <c r="R266" s="223">
        <f t="shared" si="75"/>
        <v>800000</v>
      </c>
      <c r="S266" s="223">
        <f t="shared" si="75"/>
        <v>0</v>
      </c>
      <c r="T266" s="223">
        <f>SUM(T268:T278)</f>
        <v>500000</v>
      </c>
      <c r="U266" s="231">
        <f t="shared" si="75"/>
        <v>0</v>
      </c>
      <c r="V266" s="248">
        <f t="shared" si="75"/>
        <v>870000</v>
      </c>
      <c r="W266" s="223">
        <f t="shared" si="75"/>
        <v>0</v>
      </c>
      <c r="X266" s="231">
        <f t="shared" ref="X266:AI266" si="76">SUM(X268:X278)</f>
        <v>870000</v>
      </c>
      <c r="Y266" s="258">
        <f t="shared" si="76"/>
        <v>0</v>
      </c>
      <c r="Z266" s="258">
        <f t="shared" si="76"/>
        <v>600000</v>
      </c>
      <c r="AA266" s="258">
        <f t="shared" si="76"/>
        <v>0</v>
      </c>
      <c r="AB266" s="223">
        <f t="shared" si="76"/>
        <v>600000</v>
      </c>
      <c r="AC266" s="213">
        <f t="shared" si="76"/>
        <v>0</v>
      </c>
      <c r="AD266" s="223">
        <f t="shared" si="76"/>
        <v>0</v>
      </c>
      <c r="AE266" s="223">
        <f t="shared" si="76"/>
        <v>0</v>
      </c>
      <c r="AF266" s="223">
        <f t="shared" si="76"/>
        <v>0</v>
      </c>
      <c r="AG266" s="223">
        <f t="shared" si="76"/>
        <v>0</v>
      </c>
      <c r="AH266" s="223">
        <f t="shared" si="76"/>
        <v>0</v>
      </c>
      <c r="AI266" s="231">
        <f t="shared" si="76"/>
        <v>0</v>
      </c>
      <c r="AJ266" s="231">
        <f>SUM(AJ268:AJ278)</f>
        <v>3770000</v>
      </c>
      <c r="AK266" s="215"/>
      <c r="AL266" s="220">
        <f>SUM(AL268:AL278)</f>
        <v>191539314.64000002</v>
      </c>
      <c r="AM266" s="215"/>
      <c r="AN266" s="220">
        <f>SUM(AN268:AN278)</f>
        <v>210969314.64000002</v>
      </c>
      <c r="AX266" s="20"/>
      <c r="AY266" s="20"/>
    </row>
    <row r="267" spans="1:51" s="21" customFormat="1" x14ac:dyDescent="0.25">
      <c r="A267" s="3"/>
      <c r="B267" s="3"/>
      <c r="C267" s="1"/>
      <c r="D267" s="1"/>
      <c r="E267" s="3"/>
      <c r="F267" s="3"/>
      <c r="G267" s="5" t="s">
        <v>1001</v>
      </c>
      <c r="H267"/>
      <c r="I267" s="24" t="s">
        <v>797</v>
      </c>
      <c r="J267" s="25" t="s">
        <v>798</v>
      </c>
      <c r="K267" s="217"/>
      <c r="L267" s="216"/>
      <c r="M267" s="216"/>
      <c r="N267" s="216"/>
      <c r="O267" s="212"/>
      <c r="P267" s="42"/>
      <c r="Q267" s="217"/>
      <c r="R267" s="216"/>
      <c r="S267" s="216"/>
      <c r="T267" s="216"/>
      <c r="U267" s="230"/>
      <c r="V267" s="247"/>
      <c r="W267" s="216"/>
      <c r="X267" s="230"/>
      <c r="Y267" s="257"/>
      <c r="Z267" s="257"/>
      <c r="AA267" s="257"/>
      <c r="AB267" s="216"/>
      <c r="AC267" s="217"/>
      <c r="AD267" s="216"/>
      <c r="AE267" s="216"/>
      <c r="AF267" s="216"/>
      <c r="AG267" s="216"/>
      <c r="AH267" s="216"/>
      <c r="AI267" s="230"/>
      <c r="AJ267" s="230"/>
      <c r="AK267" s="215"/>
      <c r="AL267" s="212"/>
      <c r="AM267" s="215"/>
      <c r="AN267" s="212"/>
      <c r="AX267" s="20"/>
      <c r="AY267" s="20"/>
    </row>
    <row r="268" spans="1:51" s="21" customFormat="1" x14ac:dyDescent="0.25">
      <c r="A268" s="3"/>
      <c r="B268" s="3"/>
      <c r="C268" s="3"/>
      <c r="D268" s="3"/>
      <c r="E268" s="3"/>
      <c r="F268" s="3"/>
      <c r="G268" s="10" t="s">
        <v>1001</v>
      </c>
      <c r="H268"/>
      <c r="I268" s="22" t="s">
        <v>799</v>
      </c>
      <c r="J268" s="23" t="s">
        <v>800</v>
      </c>
      <c r="K268" s="232">
        <f>+'0BJ PROGR. I-II Y III'!J266</f>
        <v>0</v>
      </c>
      <c r="L268" s="215">
        <f>+'0BJ PROGR. I-II Y III'!K265</f>
        <v>0</v>
      </c>
      <c r="M268" s="215">
        <f>+'0BJ PROGR. I-II Y III'!L265</f>
        <v>600000</v>
      </c>
      <c r="N268" s="215">
        <f>+'0BJ PROGR. I-II Y III'!M265</f>
        <v>0</v>
      </c>
      <c r="O268" s="214">
        <f t="shared" ref="O268:O275" si="77">SUM(K268:N268)</f>
        <v>600000</v>
      </c>
      <c r="P268" s="42"/>
      <c r="Q268" s="232">
        <f>+'0BJ PROGR. I-II Y III'!P265</f>
        <v>0</v>
      </c>
      <c r="R268" s="215">
        <f>+'0BJ PROGR. I-II Y III'!Q265</f>
        <v>0</v>
      </c>
      <c r="S268" s="215">
        <f>+'0BJ PROGR. I-II Y III'!R265</f>
        <v>0</v>
      </c>
      <c r="T268" s="215">
        <f>+'0BJ PROGR. I-II Y III'!S265</f>
        <v>0</v>
      </c>
      <c r="U268" s="233">
        <f>+'0BJ PROGR. I-II Y III'!T265</f>
        <v>0</v>
      </c>
      <c r="V268" s="249">
        <f>+'0BJ PROGR. I-II Y III'!U265</f>
        <v>0</v>
      </c>
      <c r="W268" s="215">
        <f>+'0BJ PROGR. I-II Y III'!V265</f>
        <v>0</v>
      </c>
      <c r="X268" s="233">
        <f>+'0BJ PROGR. I-II Y III'!W265</f>
        <v>0</v>
      </c>
      <c r="Y268" s="256">
        <f>+'0BJ PROGR. I-II Y III'!X265</f>
        <v>0</v>
      </c>
      <c r="Z268" s="256">
        <f>+'0BJ PROGR. I-II Y III'!Y265</f>
        <v>0</v>
      </c>
      <c r="AA268" s="256">
        <f>+'0BJ PROGR. I-II Y III'!Z265</f>
        <v>0</v>
      </c>
      <c r="AB268" s="215">
        <f>+'0BJ PROGR. I-II Y III'!AA265</f>
        <v>0</v>
      </c>
      <c r="AC268" s="232">
        <f>+'0BJ PROGR. I-II Y III'!AB265</f>
        <v>0</v>
      </c>
      <c r="AD268" s="215">
        <f>+'0BJ PROGR. I-II Y III'!AC265</f>
        <v>0</v>
      </c>
      <c r="AE268" s="215">
        <f>+'0BJ PROGR. I-II Y III'!AD265</f>
        <v>0</v>
      </c>
      <c r="AF268" s="215">
        <f>+'0BJ PROGR. I-II Y III'!AE265</f>
        <v>0</v>
      </c>
      <c r="AG268" s="215">
        <f>+'0BJ PROGR. I-II Y III'!AF265</f>
        <v>0</v>
      </c>
      <c r="AH268" s="215">
        <f>+'0BJ PROGR. I-II Y III'!AG265</f>
        <v>0</v>
      </c>
      <c r="AI268" s="233">
        <f>+'0BJ PROGR. I-II Y III'!AH265</f>
        <v>0</v>
      </c>
      <c r="AJ268" s="214">
        <f t="shared" ref="AJ268:AJ275" si="78">+Q268+R268+S268+T268+U268++X268+AB268+AC268+AD268+AE268+AF268+AG268+AH268+AI268</f>
        <v>0</v>
      </c>
      <c r="AK268" s="215"/>
      <c r="AL268" s="214">
        <f>+'0BJ PROGR. I-II Y III'!AK265</f>
        <v>13000000</v>
      </c>
      <c r="AM268" s="215"/>
      <c r="AN268" s="214">
        <f t="shared" ref="AN268:AN275" si="79">+O268+AJ268+AL268</f>
        <v>13600000</v>
      </c>
      <c r="AX268" s="20"/>
      <c r="AY268" s="20"/>
    </row>
    <row r="269" spans="1:51" s="21" customFormat="1" x14ac:dyDescent="0.25">
      <c r="A269" s="3"/>
      <c r="B269" s="3"/>
      <c r="C269" s="3"/>
      <c r="D269" s="3"/>
      <c r="E269" s="3"/>
      <c r="F269" s="3"/>
      <c r="G269" s="10" t="s">
        <v>1001</v>
      </c>
      <c r="H269"/>
      <c r="I269" s="22" t="s">
        <v>801</v>
      </c>
      <c r="J269" s="23" t="s">
        <v>802</v>
      </c>
      <c r="K269" s="232">
        <f>+'0BJ PROGR. I-II Y III'!J267</f>
        <v>0</v>
      </c>
      <c r="L269" s="215">
        <f>+'0BJ PROGR. I-II Y III'!K266</f>
        <v>0</v>
      </c>
      <c r="M269" s="215">
        <f>+'0BJ PROGR. I-II Y III'!L266</f>
        <v>0</v>
      </c>
      <c r="N269" s="215">
        <f>+'0BJ PROGR. I-II Y III'!M266</f>
        <v>0</v>
      </c>
      <c r="O269" s="214">
        <f t="shared" si="77"/>
        <v>0</v>
      </c>
      <c r="P269" s="42"/>
      <c r="Q269" s="232">
        <f>+'0BJ PROGR. I-II Y III'!P266</f>
        <v>0</v>
      </c>
      <c r="R269" s="215">
        <f>+'0BJ PROGR. I-II Y III'!Q266</f>
        <v>0</v>
      </c>
      <c r="S269" s="215">
        <f>+'0BJ PROGR. I-II Y III'!R266</f>
        <v>0</v>
      </c>
      <c r="T269" s="215">
        <f>+'0BJ PROGR. I-II Y III'!S266</f>
        <v>0</v>
      </c>
      <c r="U269" s="233">
        <f>+'0BJ PROGR. I-II Y III'!T266</f>
        <v>0</v>
      </c>
      <c r="V269" s="249">
        <f>+'0BJ PROGR. I-II Y III'!U266</f>
        <v>0</v>
      </c>
      <c r="W269" s="215">
        <f>+'0BJ PROGR. I-II Y III'!V266</f>
        <v>0</v>
      </c>
      <c r="X269" s="233">
        <f>+'0BJ PROGR. I-II Y III'!W266</f>
        <v>0</v>
      </c>
      <c r="Y269" s="256">
        <f>+'0BJ PROGR. I-II Y III'!X266</f>
        <v>0</v>
      </c>
      <c r="Z269" s="256">
        <f>+'0BJ PROGR. I-II Y III'!Y266</f>
        <v>0</v>
      </c>
      <c r="AA269" s="256">
        <f>+'0BJ PROGR. I-II Y III'!Z266</f>
        <v>0</v>
      </c>
      <c r="AB269" s="215">
        <f>+'0BJ PROGR. I-II Y III'!AA266</f>
        <v>0</v>
      </c>
      <c r="AC269" s="232">
        <f>+'0BJ PROGR. I-II Y III'!AB266</f>
        <v>0</v>
      </c>
      <c r="AD269" s="215">
        <f>+'0BJ PROGR. I-II Y III'!AC266</f>
        <v>0</v>
      </c>
      <c r="AE269" s="215">
        <f>+'0BJ PROGR. I-II Y III'!AD266</f>
        <v>0</v>
      </c>
      <c r="AF269" s="215">
        <f>+'0BJ PROGR. I-II Y III'!AE266</f>
        <v>0</v>
      </c>
      <c r="AG269" s="215">
        <f>+'0BJ PROGR. I-II Y III'!AF266</f>
        <v>0</v>
      </c>
      <c r="AH269" s="215">
        <f>+'0BJ PROGR. I-II Y III'!AG266</f>
        <v>0</v>
      </c>
      <c r="AI269" s="233">
        <f>+'0BJ PROGR. I-II Y III'!AH266</f>
        <v>0</v>
      </c>
      <c r="AJ269" s="214">
        <f t="shared" si="78"/>
        <v>0</v>
      </c>
      <c r="AK269" s="215"/>
      <c r="AL269" s="214">
        <f>+'0BJ PROGR. I-II Y III'!AK266</f>
        <v>89096687.030000001</v>
      </c>
      <c r="AM269" s="215"/>
      <c r="AN269" s="214">
        <f t="shared" si="79"/>
        <v>89096687.030000001</v>
      </c>
      <c r="AX269" s="20"/>
      <c r="AY269" s="20"/>
    </row>
    <row r="270" spans="1:51" s="21" customFormat="1" x14ac:dyDescent="0.25">
      <c r="A270" s="3"/>
      <c r="B270" s="3"/>
      <c r="C270" s="3"/>
      <c r="D270" s="3"/>
      <c r="E270" s="3"/>
      <c r="F270" s="3"/>
      <c r="G270" s="10" t="s">
        <v>1001</v>
      </c>
      <c r="H270"/>
      <c r="I270" s="22" t="s">
        <v>803</v>
      </c>
      <c r="J270" s="23" t="s">
        <v>804</v>
      </c>
      <c r="K270" s="232">
        <f>+'0BJ PROGR. I-II Y III'!J268</f>
        <v>0</v>
      </c>
      <c r="L270" s="215">
        <f>+'0BJ PROGR. I-II Y III'!K267</f>
        <v>0</v>
      </c>
      <c r="M270" s="215">
        <f>+'0BJ PROGR. I-II Y III'!L267</f>
        <v>1500000</v>
      </c>
      <c r="N270" s="215">
        <f>+'0BJ PROGR. I-II Y III'!M267</f>
        <v>0</v>
      </c>
      <c r="O270" s="214">
        <f t="shared" si="77"/>
        <v>1500000</v>
      </c>
      <c r="P270" s="42"/>
      <c r="Q270" s="232">
        <f>+'0BJ PROGR. I-II Y III'!P267</f>
        <v>0</v>
      </c>
      <c r="R270" s="215">
        <f>+'0BJ PROGR. I-II Y III'!Q267</f>
        <v>0</v>
      </c>
      <c r="S270" s="215">
        <f>+'0BJ PROGR. I-II Y III'!R267</f>
        <v>0</v>
      </c>
      <c r="T270" s="215">
        <f>+'0BJ PROGR. I-II Y III'!S267</f>
        <v>0</v>
      </c>
      <c r="U270" s="233">
        <f>+'0BJ PROGR. I-II Y III'!T267</f>
        <v>0</v>
      </c>
      <c r="V270" s="249">
        <f>+'0BJ PROGR. I-II Y III'!U267</f>
        <v>120000</v>
      </c>
      <c r="W270" s="215">
        <f>+'0BJ PROGR. I-II Y III'!V267</f>
        <v>0</v>
      </c>
      <c r="X270" s="233">
        <f>+'0BJ PROGR. I-II Y III'!W267</f>
        <v>120000</v>
      </c>
      <c r="Y270" s="256">
        <f>+'0BJ PROGR. I-II Y III'!X267</f>
        <v>0</v>
      </c>
      <c r="Z270" s="256">
        <f>+'0BJ PROGR. I-II Y III'!Y267</f>
        <v>0</v>
      </c>
      <c r="AA270" s="256">
        <f>+'0BJ PROGR. I-II Y III'!Z267</f>
        <v>0</v>
      </c>
      <c r="AB270" s="215">
        <f>+'0BJ PROGR. I-II Y III'!AA267</f>
        <v>0</v>
      </c>
      <c r="AC270" s="232">
        <f>+'0BJ PROGR. I-II Y III'!AB267</f>
        <v>0</v>
      </c>
      <c r="AD270" s="215">
        <f>+'0BJ PROGR. I-II Y III'!AC267</f>
        <v>0</v>
      </c>
      <c r="AE270" s="215">
        <f>+'0BJ PROGR. I-II Y III'!AD267</f>
        <v>0</v>
      </c>
      <c r="AF270" s="215">
        <f>+'0BJ PROGR. I-II Y III'!AE267</f>
        <v>0</v>
      </c>
      <c r="AG270" s="215">
        <f>+'0BJ PROGR. I-II Y III'!AF267</f>
        <v>0</v>
      </c>
      <c r="AH270" s="215">
        <f>+'0BJ PROGR. I-II Y III'!AG267</f>
        <v>0</v>
      </c>
      <c r="AI270" s="233">
        <f>+'0BJ PROGR. I-II Y III'!AH267</f>
        <v>0</v>
      </c>
      <c r="AJ270" s="214">
        <f t="shared" si="78"/>
        <v>120000</v>
      </c>
      <c r="AK270" s="215"/>
      <c r="AL270" s="214">
        <f>+'0BJ PROGR. I-II Y III'!AK267</f>
        <v>3641592.92</v>
      </c>
      <c r="AM270" s="215"/>
      <c r="AN270" s="214">
        <f t="shared" si="79"/>
        <v>5261592.92</v>
      </c>
      <c r="AX270" s="20"/>
      <c r="AY270" s="20"/>
    </row>
    <row r="271" spans="1:51" s="21" customFormat="1" x14ac:dyDescent="0.25">
      <c r="A271" s="3"/>
      <c r="B271" s="3"/>
      <c r="C271" s="3"/>
      <c r="D271" s="3"/>
      <c r="E271" s="3"/>
      <c r="F271" s="3"/>
      <c r="G271" s="10" t="s">
        <v>1001</v>
      </c>
      <c r="H271"/>
      <c r="I271" s="22" t="s">
        <v>805</v>
      </c>
      <c r="J271" s="23" t="s">
        <v>806</v>
      </c>
      <c r="K271" s="232">
        <f>+'0BJ PROGR. I-II Y III'!J269</f>
        <v>0</v>
      </c>
      <c r="L271" s="215">
        <f>+'0BJ PROGR. I-II Y III'!K268</f>
        <v>1000000</v>
      </c>
      <c r="M271" s="215">
        <f>+'0BJ PROGR. I-II Y III'!L268</f>
        <v>2575000</v>
      </c>
      <c r="N271" s="215">
        <f>+'0BJ PROGR. I-II Y III'!M268</f>
        <v>0</v>
      </c>
      <c r="O271" s="214">
        <f t="shared" si="77"/>
        <v>3575000</v>
      </c>
      <c r="P271" s="42"/>
      <c r="Q271" s="232">
        <f>+'0BJ PROGR. I-II Y III'!P268</f>
        <v>0</v>
      </c>
      <c r="R271" s="215">
        <f>+'0BJ PROGR. I-II Y III'!Q268</f>
        <v>250000</v>
      </c>
      <c r="S271" s="215">
        <f>+'0BJ PROGR. I-II Y III'!R268</f>
        <v>0</v>
      </c>
      <c r="T271" s="215">
        <f>+'0BJ PROGR. I-II Y III'!S268</f>
        <v>0</v>
      </c>
      <c r="U271" s="233">
        <f>+'0BJ PROGR. I-II Y III'!T268</f>
        <v>0</v>
      </c>
      <c r="V271" s="249">
        <f>+'0BJ PROGR. I-II Y III'!U268</f>
        <v>150000</v>
      </c>
      <c r="W271" s="215">
        <f>+'0BJ PROGR. I-II Y III'!V268</f>
        <v>0</v>
      </c>
      <c r="X271" s="233">
        <f>+'0BJ PROGR. I-II Y III'!W268</f>
        <v>150000</v>
      </c>
      <c r="Y271" s="256">
        <f>+'0BJ PROGR. I-II Y III'!X268</f>
        <v>0</v>
      </c>
      <c r="Z271" s="256">
        <f>+'0BJ PROGR. I-II Y III'!Y268</f>
        <v>400000</v>
      </c>
      <c r="AA271" s="256">
        <f>+'0BJ PROGR. I-II Y III'!Z268</f>
        <v>0</v>
      </c>
      <c r="AB271" s="215">
        <f>+'0BJ PROGR. I-II Y III'!AA268</f>
        <v>400000</v>
      </c>
      <c r="AC271" s="232">
        <f>+'0BJ PROGR. I-II Y III'!AB268</f>
        <v>0</v>
      </c>
      <c r="AD271" s="215">
        <f>+'0BJ PROGR. I-II Y III'!AC268</f>
        <v>0</v>
      </c>
      <c r="AE271" s="215">
        <f>+'0BJ PROGR. I-II Y III'!AD268</f>
        <v>0</v>
      </c>
      <c r="AF271" s="215">
        <f>+'0BJ PROGR. I-II Y III'!AE268</f>
        <v>0</v>
      </c>
      <c r="AG271" s="215">
        <f>+'0BJ PROGR. I-II Y III'!AF268</f>
        <v>0</v>
      </c>
      <c r="AH271" s="215">
        <f>+'0BJ PROGR. I-II Y III'!AG268</f>
        <v>0</v>
      </c>
      <c r="AI271" s="233">
        <f>+'0BJ PROGR. I-II Y III'!AH268</f>
        <v>0</v>
      </c>
      <c r="AJ271" s="214">
        <f t="shared" si="78"/>
        <v>800000</v>
      </c>
      <c r="AK271" s="215"/>
      <c r="AL271" s="214">
        <f>+'0BJ PROGR. I-II Y III'!AK268</f>
        <v>10508473.66</v>
      </c>
      <c r="AM271" s="215"/>
      <c r="AN271" s="214">
        <f t="shared" si="79"/>
        <v>14883473.66</v>
      </c>
      <c r="AX271" s="20"/>
      <c r="AY271" s="20"/>
    </row>
    <row r="272" spans="1:51" s="21" customFormat="1" x14ac:dyDescent="0.25">
      <c r="A272" s="3"/>
      <c r="B272" s="3"/>
      <c r="C272" s="3"/>
      <c r="D272" s="3"/>
      <c r="E272" s="3"/>
      <c r="F272" s="3"/>
      <c r="G272" s="10" t="s">
        <v>1001</v>
      </c>
      <c r="H272"/>
      <c r="I272" s="22" t="s">
        <v>807</v>
      </c>
      <c r="J272" s="27" t="s">
        <v>808</v>
      </c>
      <c r="K272" s="232">
        <f>+'0BJ PROGR. I-II Y III'!J270</f>
        <v>0</v>
      </c>
      <c r="L272" s="215">
        <f>+'0BJ PROGR. I-II Y III'!K269</f>
        <v>800000</v>
      </c>
      <c r="M272" s="215">
        <f>+'0BJ PROGR. I-II Y III'!L269</f>
        <v>7735000</v>
      </c>
      <c r="N272" s="215">
        <f>+'0BJ PROGR. I-II Y III'!M269</f>
        <v>0</v>
      </c>
      <c r="O272" s="214">
        <f t="shared" si="77"/>
        <v>8535000</v>
      </c>
      <c r="P272" s="42"/>
      <c r="Q272" s="232">
        <f>+'0BJ PROGR. I-II Y III'!P269</f>
        <v>0</v>
      </c>
      <c r="R272" s="215">
        <f>+'0BJ PROGR. I-II Y III'!Q269</f>
        <v>500000</v>
      </c>
      <c r="S272" s="215">
        <f>+'0BJ PROGR. I-II Y III'!R269</f>
        <v>0</v>
      </c>
      <c r="T272" s="215">
        <f>+'0BJ PROGR. I-II Y III'!S269</f>
        <v>0</v>
      </c>
      <c r="U272" s="233">
        <f>+'0BJ PROGR. I-II Y III'!T269</f>
        <v>0</v>
      </c>
      <c r="V272" s="249">
        <f>+'0BJ PROGR. I-II Y III'!U269</f>
        <v>600000</v>
      </c>
      <c r="W272" s="215">
        <f>+'0BJ PROGR. I-II Y III'!V269</f>
        <v>0</v>
      </c>
      <c r="X272" s="233">
        <f>+'0BJ PROGR. I-II Y III'!W269</f>
        <v>600000</v>
      </c>
      <c r="Y272" s="256">
        <f>+'0BJ PROGR. I-II Y III'!X269</f>
        <v>0</v>
      </c>
      <c r="Z272" s="256">
        <f>+'0BJ PROGR. I-II Y III'!Y269</f>
        <v>0</v>
      </c>
      <c r="AA272" s="256">
        <f>+'0BJ PROGR. I-II Y III'!Z269</f>
        <v>0</v>
      </c>
      <c r="AB272" s="215">
        <f>+'0BJ PROGR. I-II Y III'!AA269</f>
        <v>0</v>
      </c>
      <c r="AC272" s="232">
        <f>+'0BJ PROGR. I-II Y III'!AB269</f>
        <v>0</v>
      </c>
      <c r="AD272" s="215">
        <f>+'0BJ PROGR. I-II Y III'!AC269</f>
        <v>0</v>
      </c>
      <c r="AE272" s="215">
        <f>+'0BJ PROGR. I-II Y III'!AD269</f>
        <v>0</v>
      </c>
      <c r="AF272" s="215">
        <f>+'0BJ PROGR. I-II Y III'!AE269</f>
        <v>0</v>
      </c>
      <c r="AG272" s="215">
        <f>+'0BJ PROGR. I-II Y III'!AF269</f>
        <v>0</v>
      </c>
      <c r="AH272" s="215">
        <f>+'0BJ PROGR. I-II Y III'!AG269</f>
        <v>0</v>
      </c>
      <c r="AI272" s="233">
        <f>+'0BJ PROGR. I-II Y III'!AH269</f>
        <v>0</v>
      </c>
      <c r="AJ272" s="214">
        <f t="shared" si="78"/>
        <v>1100000</v>
      </c>
      <c r="AK272" s="215"/>
      <c r="AL272" s="214">
        <f>+'0BJ PROGR. I-II Y III'!AK269</f>
        <v>6100000</v>
      </c>
      <c r="AM272" s="215"/>
      <c r="AN272" s="214">
        <f t="shared" si="79"/>
        <v>15735000</v>
      </c>
      <c r="AX272" s="20"/>
      <c r="AY272" s="20"/>
    </row>
    <row r="273" spans="1:51" s="21" customFormat="1" x14ac:dyDescent="0.25">
      <c r="A273" s="3"/>
      <c r="B273" s="3"/>
      <c r="C273" s="3"/>
      <c r="D273" s="3"/>
      <c r="E273" s="3"/>
      <c r="F273" s="3"/>
      <c r="G273" s="10" t="s">
        <v>1001</v>
      </c>
      <c r="H273"/>
      <c r="I273" s="22" t="s">
        <v>809</v>
      </c>
      <c r="J273" s="23" t="s">
        <v>810</v>
      </c>
      <c r="K273" s="232">
        <f>+'0BJ PROGR. I-II Y III'!J271</f>
        <v>0</v>
      </c>
      <c r="L273" s="215">
        <f>+'0BJ PROGR. I-II Y III'!K270</f>
        <v>0</v>
      </c>
      <c r="M273" s="215">
        <f>+'0BJ PROGR. I-II Y III'!L270</f>
        <v>0</v>
      </c>
      <c r="N273" s="215">
        <f>+'0BJ PROGR. I-II Y III'!M270</f>
        <v>0</v>
      </c>
      <c r="O273" s="214">
        <f t="shared" si="77"/>
        <v>0</v>
      </c>
      <c r="P273" s="42"/>
      <c r="Q273" s="232">
        <f>+'0BJ PROGR. I-II Y III'!P270</f>
        <v>0</v>
      </c>
      <c r="R273" s="215">
        <f>+'0BJ PROGR. I-II Y III'!Q270</f>
        <v>0</v>
      </c>
      <c r="S273" s="215">
        <f>+'0BJ PROGR. I-II Y III'!R270</f>
        <v>0</v>
      </c>
      <c r="T273" s="215">
        <f>+'0BJ PROGR. I-II Y III'!S270</f>
        <v>0</v>
      </c>
      <c r="U273" s="233">
        <f>+'0BJ PROGR. I-II Y III'!T270</f>
        <v>0</v>
      </c>
      <c r="V273" s="249">
        <f>+'0BJ PROGR. I-II Y III'!U270</f>
        <v>0</v>
      </c>
      <c r="W273" s="215">
        <f>+'0BJ PROGR. I-II Y III'!V270</f>
        <v>0</v>
      </c>
      <c r="X273" s="233">
        <f>+'0BJ PROGR. I-II Y III'!W270</f>
        <v>0</v>
      </c>
      <c r="Y273" s="256">
        <f>+'0BJ PROGR. I-II Y III'!X270</f>
        <v>0</v>
      </c>
      <c r="Z273" s="256">
        <f>+'0BJ PROGR. I-II Y III'!Y270</f>
        <v>200000</v>
      </c>
      <c r="AA273" s="256">
        <f>+'0BJ PROGR. I-II Y III'!Z270</f>
        <v>0</v>
      </c>
      <c r="AB273" s="215">
        <f>+'0BJ PROGR. I-II Y III'!AA270</f>
        <v>200000</v>
      </c>
      <c r="AC273" s="232">
        <f>+'0BJ PROGR. I-II Y III'!AB270</f>
        <v>0</v>
      </c>
      <c r="AD273" s="215">
        <f>+'0BJ PROGR. I-II Y III'!AC270</f>
        <v>0</v>
      </c>
      <c r="AE273" s="215">
        <f>+'0BJ PROGR. I-II Y III'!AD270</f>
        <v>0</v>
      </c>
      <c r="AF273" s="215">
        <f>+'0BJ PROGR. I-II Y III'!AE270</f>
        <v>0</v>
      </c>
      <c r="AG273" s="215">
        <f>+'0BJ PROGR. I-II Y III'!AF270</f>
        <v>0</v>
      </c>
      <c r="AH273" s="215">
        <f>+'0BJ PROGR. I-II Y III'!AG270</f>
        <v>0</v>
      </c>
      <c r="AI273" s="233">
        <f>+'0BJ PROGR. I-II Y III'!AH270</f>
        <v>0</v>
      </c>
      <c r="AJ273" s="214">
        <f t="shared" si="78"/>
        <v>200000</v>
      </c>
      <c r="AK273" s="215"/>
      <c r="AL273" s="214">
        <f>+'0BJ PROGR. I-II Y III'!AK270</f>
        <v>500000</v>
      </c>
      <c r="AM273" s="215"/>
      <c r="AN273" s="214">
        <f t="shared" si="79"/>
        <v>700000</v>
      </c>
      <c r="AX273" s="20"/>
      <c r="AY273" s="20"/>
    </row>
    <row r="274" spans="1:51" s="21" customFormat="1" x14ac:dyDescent="0.25">
      <c r="A274" s="3"/>
      <c r="B274" s="3"/>
      <c r="C274" s="3"/>
      <c r="D274" s="3"/>
      <c r="E274" s="3"/>
      <c r="F274" s="3"/>
      <c r="G274" s="10" t="s">
        <v>1001</v>
      </c>
      <c r="H274"/>
      <c r="I274" s="22" t="s">
        <v>811</v>
      </c>
      <c r="J274" s="23" t="s">
        <v>812</v>
      </c>
      <c r="K274" s="232">
        <f>+'0BJ PROGR. I-II Y III'!J272</f>
        <v>0</v>
      </c>
      <c r="L274" s="215">
        <f>+'0BJ PROGR. I-II Y III'!K271</f>
        <v>0</v>
      </c>
      <c r="M274" s="215">
        <f>+'0BJ PROGR. I-II Y III'!L271</f>
        <v>0</v>
      </c>
      <c r="N274" s="215">
        <f>+'0BJ PROGR. I-II Y III'!M271</f>
        <v>0</v>
      </c>
      <c r="O274" s="214">
        <f t="shared" si="77"/>
        <v>0</v>
      </c>
      <c r="P274" s="42"/>
      <c r="Q274" s="232">
        <f>+'0BJ PROGR. I-II Y III'!P271</f>
        <v>0</v>
      </c>
      <c r="R274" s="215">
        <f>+'0BJ PROGR. I-II Y III'!Q271</f>
        <v>0</v>
      </c>
      <c r="S274" s="215">
        <f>+'0BJ PROGR. I-II Y III'!R271</f>
        <v>0</v>
      </c>
      <c r="T274" s="215">
        <f>+'0BJ PROGR. I-II Y III'!S271</f>
        <v>0</v>
      </c>
      <c r="U274" s="233">
        <f>+'0BJ PROGR. I-II Y III'!T271</f>
        <v>0</v>
      </c>
      <c r="V274" s="249">
        <f>+'0BJ PROGR. I-II Y III'!U271</f>
        <v>0</v>
      </c>
      <c r="W274" s="215">
        <f>+'0BJ PROGR. I-II Y III'!V271</f>
        <v>0</v>
      </c>
      <c r="X274" s="233">
        <f>+'0BJ PROGR. I-II Y III'!W271</f>
        <v>0</v>
      </c>
      <c r="Y274" s="256">
        <f>+'0BJ PROGR. I-II Y III'!X271</f>
        <v>0</v>
      </c>
      <c r="Z274" s="256">
        <f>+'0BJ PROGR. I-II Y III'!Y271</f>
        <v>0</v>
      </c>
      <c r="AA274" s="256">
        <f>+'0BJ PROGR. I-II Y III'!Z271</f>
        <v>0</v>
      </c>
      <c r="AB274" s="215">
        <f>+'0BJ PROGR. I-II Y III'!AA271</f>
        <v>0</v>
      </c>
      <c r="AC274" s="232">
        <f>+'0BJ PROGR. I-II Y III'!AB271</f>
        <v>0</v>
      </c>
      <c r="AD274" s="215">
        <f>+'0BJ PROGR. I-II Y III'!AC271</f>
        <v>0</v>
      </c>
      <c r="AE274" s="215">
        <f>+'0BJ PROGR. I-II Y III'!AD271</f>
        <v>0</v>
      </c>
      <c r="AF274" s="215">
        <f>+'0BJ PROGR. I-II Y III'!AE271</f>
        <v>0</v>
      </c>
      <c r="AG274" s="215">
        <f>+'0BJ PROGR. I-II Y III'!AF271</f>
        <v>0</v>
      </c>
      <c r="AH274" s="215">
        <f>+'0BJ PROGR. I-II Y III'!AG271</f>
        <v>0</v>
      </c>
      <c r="AI274" s="233">
        <f>+'0BJ PROGR. I-II Y III'!AH271</f>
        <v>0</v>
      </c>
      <c r="AJ274" s="214">
        <f t="shared" si="78"/>
        <v>0</v>
      </c>
      <c r="AK274" s="215"/>
      <c r="AL274" s="214">
        <f>+'0BJ PROGR. I-II Y III'!AK271</f>
        <v>62423500</v>
      </c>
      <c r="AM274" s="215"/>
      <c r="AN274" s="214">
        <f t="shared" si="79"/>
        <v>62423500</v>
      </c>
      <c r="AX274" s="20"/>
      <c r="AY274" s="20"/>
    </row>
    <row r="275" spans="1:51" s="21" customFormat="1" x14ac:dyDescent="0.25">
      <c r="A275" s="3"/>
      <c r="B275" s="3"/>
      <c r="C275" s="3"/>
      <c r="D275" s="3"/>
      <c r="E275" s="3"/>
      <c r="F275" s="3"/>
      <c r="G275" s="10" t="s">
        <v>1001</v>
      </c>
      <c r="H275"/>
      <c r="I275" s="22" t="s">
        <v>813</v>
      </c>
      <c r="J275" s="23" t="s">
        <v>814</v>
      </c>
      <c r="K275" s="232">
        <f>+'0BJ PROGR. I-II Y III'!J273</f>
        <v>0</v>
      </c>
      <c r="L275" s="215">
        <f>+'0BJ PROGR. I-II Y III'!K272</f>
        <v>0</v>
      </c>
      <c r="M275" s="215">
        <f>+'0BJ PROGR. I-II Y III'!L272</f>
        <v>1450000</v>
      </c>
      <c r="N275" s="215">
        <f>+'0BJ PROGR. I-II Y III'!M272</f>
        <v>0</v>
      </c>
      <c r="O275" s="214">
        <f t="shared" si="77"/>
        <v>1450000</v>
      </c>
      <c r="P275" s="42"/>
      <c r="Q275" s="232">
        <f>+'0BJ PROGR. I-II Y III'!P272</f>
        <v>1000000</v>
      </c>
      <c r="R275" s="215">
        <f>+'0BJ PROGR. I-II Y III'!Q272</f>
        <v>50000</v>
      </c>
      <c r="S275" s="215">
        <f>+'0BJ PROGR. I-II Y III'!R272</f>
        <v>0</v>
      </c>
      <c r="T275" s="215">
        <f>+'0BJ PROGR. I-II Y III'!S272</f>
        <v>500000</v>
      </c>
      <c r="U275" s="233">
        <f>+'0BJ PROGR. I-II Y III'!T272</f>
        <v>0</v>
      </c>
      <c r="V275" s="249">
        <f>+'0BJ PROGR. I-II Y III'!U272</f>
        <v>0</v>
      </c>
      <c r="W275" s="215">
        <f>+'0BJ PROGR. I-II Y III'!V272</f>
        <v>0</v>
      </c>
      <c r="X275" s="233">
        <f>+'0BJ PROGR. I-II Y III'!W272</f>
        <v>0</v>
      </c>
      <c r="Y275" s="256">
        <f>+'0BJ PROGR. I-II Y III'!X272</f>
        <v>0</v>
      </c>
      <c r="Z275" s="256">
        <f>+'0BJ PROGR. I-II Y III'!Y272</f>
        <v>0</v>
      </c>
      <c r="AA275" s="256">
        <f>+'0BJ PROGR. I-II Y III'!Z272</f>
        <v>0</v>
      </c>
      <c r="AB275" s="215">
        <f>+'0BJ PROGR. I-II Y III'!AA272</f>
        <v>0</v>
      </c>
      <c r="AC275" s="232">
        <f>+'0BJ PROGR. I-II Y III'!AB272</f>
        <v>0</v>
      </c>
      <c r="AD275" s="215">
        <f>+'0BJ PROGR. I-II Y III'!AC272</f>
        <v>0</v>
      </c>
      <c r="AE275" s="215">
        <f>+'0BJ PROGR. I-II Y III'!AD272</f>
        <v>0</v>
      </c>
      <c r="AF275" s="215">
        <f>+'0BJ PROGR. I-II Y III'!AE272</f>
        <v>0</v>
      </c>
      <c r="AG275" s="215">
        <f>+'0BJ PROGR. I-II Y III'!AF272</f>
        <v>0</v>
      </c>
      <c r="AH275" s="215">
        <f>+'0BJ PROGR. I-II Y III'!AG272</f>
        <v>0</v>
      </c>
      <c r="AI275" s="233">
        <f>+'0BJ PROGR. I-II Y III'!AH272</f>
        <v>0</v>
      </c>
      <c r="AJ275" s="214">
        <f t="shared" si="78"/>
        <v>1550000</v>
      </c>
      <c r="AK275" s="215"/>
      <c r="AL275" s="214">
        <f>+'0BJ PROGR. I-II Y III'!AK272</f>
        <v>6269061.0300000003</v>
      </c>
      <c r="AM275" s="215"/>
      <c r="AN275" s="214">
        <f t="shared" si="79"/>
        <v>9269061.0300000012</v>
      </c>
      <c r="AX275" s="20"/>
      <c r="AY275" s="20"/>
    </row>
    <row r="276" spans="1:51" s="21" customFormat="1" x14ac:dyDescent="0.25">
      <c r="A276" s="3"/>
      <c r="B276" s="3"/>
      <c r="C276" s="3"/>
      <c r="D276" s="3"/>
      <c r="E276" s="3"/>
      <c r="F276" s="3"/>
      <c r="G276" s="10"/>
      <c r="H276"/>
      <c r="I276" s="22"/>
      <c r="J276" s="28"/>
      <c r="K276" s="232"/>
      <c r="L276" s="215"/>
      <c r="M276" s="215"/>
      <c r="N276" s="215"/>
      <c r="O276" s="214"/>
      <c r="P276" s="42"/>
      <c r="Q276" s="232"/>
      <c r="R276" s="215"/>
      <c r="S276" s="215"/>
      <c r="T276" s="215"/>
      <c r="U276" s="233"/>
      <c r="V276" s="249"/>
      <c r="W276" s="215"/>
      <c r="X276" s="233"/>
      <c r="Y276" s="256"/>
      <c r="Z276" s="256"/>
      <c r="AA276" s="256"/>
      <c r="AB276" s="215"/>
      <c r="AC276" s="232"/>
      <c r="AD276" s="215"/>
      <c r="AE276" s="215"/>
      <c r="AF276" s="215"/>
      <c r="AG276" s="215"/>
      <c r="AH276" s="215"/>
      <c r="AI276" s="233"/>
      <c r="AJ276" s="233"/>
      <c r="AK276" s="215"/>
      <c r="AL276" s="214"/>
      <c r="AM276" s="215"/>
      <c r="AN276" s="214"/>
      <c r="AX276" s="20"/>
      <c r="AY276" s="20"/>
    </row>
    <row r="277" spans="1:51" s="21" customFormat="1" x14ac:dyDescent="0.25">
      <c r="A277" s="3"/>
      <c r="B277" s="3"/>
      <c r="C277" s="3"/>
      <c r="D277" s="3"/>
      <c r="E277" s="3"/>
      <c r="F277" s="3"/>
      <c r="G277" s="5" t="s">
        <v>1001</v>
      </c>
      <c r="H277"/>
      <c r="I277" s="24" t="s">
        <v>815</v>
      </c>
      <c r="J277" s="25" t="s">
        <v>816</v>
      </c>
      <c r="K277" s="217"/>
      <c r="L277" s="216"/>
      <c r="M277" s="216"/>
      <c r="N277" s="216"/>
      <c r="O277" s="212"/>
      <c r="P277" s="42"/>
      <c r="Q277" s="217"/>
      <c r="R277" s="216"/>
      <c r="S277" s="216"/>
      <c r="T277" s="216"/>
      <c r="U277" s="230"/>
      <c r="V277" s="247"/>
      <c r="W277" s="216"/>
      <c r="X277" s="230"/>
      <c r="Y277" s="257"/>
      <c r="Z277" s="257"/>
      <c r="AA277" s="257"/>
      <c r="AB277" s="216"/>
      <c r="AC277" s="217"/>
      <c r="AD277" s="216"/>
      <c r="AE277" s="216"/>
      <c r="AF277" s="216"/>
      <c r="AG277" s="216"/>
      <c r="AH277" s="216"/>
      <c r="AI277" s="230"/>
      <c r="AJ277" s="230"/>
      <c r="AK277" s="215"/>
      <c r="AL277" s="212"/>
      <c r="AM277" s="215"/>
      <c r="AN277" s="212"/>
      <c r="AX277" s="20"/>
      <c r="AY277" s="20"/>
    </row>
    <row r="278" spans="1:51" s="21" customFormat="1" x14ac:dyDescent="0.25">
      <c r="A278" s="3"/>
      <c r="B278" s="3"/>
      <c r="C278" s="3"/>
      <c r="D278" s="3"/>
      <c r="E278" s="3"/>
      <c r="F278" s="3"/>
      <c r="G278" s="10" t="s">
        <v>1001</v>
      </c>
      <c r="H278"/>
      <c r="I278" s="22" t="s">
        <v>817</v>
      </c>
      <c r="J278" s="23" t="s">
        <v>818</v>
      </c>
      <c r="K278" s="232">
        <f>+'0BJ PROGR. I-II Y III'!J276</f>
        <v>0</v>
      </c>
      <c r="L278" s="215">
        <f>+'0BJ PROGR. I-II Y III'!K275</f>
        <v>0</v>
      </c>
      <c r="M278" s="215">
        <f>+'0BJ PROGR. I-II Y III'!L275</f>
        <v>0</v>
      </c>
      <c r="N278" s="215">
        <f>+'0BJ PROGR. I-II Y III'!M275</f>
        <v>0</v>
      </c>
      <c r="O278" s="214">
        <f>SUM(K278:N278)</f>
        <v>0</v>
      </c>
      <c r="P278" s="42"/>
      <c r="Q278" s="232">
        <f>+'0BJ PROGR. I-II Y III'!P275</f>
        <v>0</v>
      </c>
      <c r="R278" s="215">
        <f>+'0BJ PROGR. I-II Y III'!Q275</f>
        <v>0</v>
      </c>
      <c r="S278" s="215">
        <f>+'0BJ PROGR. I-II Y III'!R275</f>
        <v>0</v>
      </c>
      <c r="T278" s="215">
        <f>+'0BJ PROGR. I-II Y III'!S275</f>
        <v>0</v>
      </c>
      <c r="U278" s="233">
        <f>+'0BJ PROGR. I-II Y III'!T275</f>
        <v>0</v>
      </c>
      <c r="V278" s="249">
        <f>+'0BJ PROGR. I-II Y III'!U275</f>
        <v>0</v>
      </c>
      <c r="W278" s="215">
        <f>+'0BJ PROGR. I-II Y III'!V275</f>
        <v>0</v>
      </c>
      <c r="X278" s="233">
        <f>+'0BJ PROGR. I-II Y III'!W275</f>
        <v>0</v>
      </c>
      <c r="Y278" s="256">
        <f>+'0BJ PROGR. I-II Y III'!X275</f>
        <v>0</v>
      </c>
      <c r="Z278" s="256">
        <f>+'0BJ PROGR. I-II Y III'!Y275</f>
        <v>0</v>
      </c>
      <c r="AA278" s="256">
        <f>+'0BJ PROGR. I-II Y III'!Z275</f>
        <v>0</v>
      </c>
      <c r="AB278" s="215">
        <f>+'0BJ PROGR. I-II Y III'!AA275</f>
        <v>0</v>
      </c>
      <c r="AC278" s="232">
        <f>+'0BJ PROGR. I-II Y III'!AB275</f>
        <v>0</v>
      </c>
      <c r="AD278" s="215">
        <f>+'0BJ PROGR. I-II Y III'!AC275</f>
        <v>0</v>
      </c>
      <c r="AE278" s="215">
        <f>+'0BJ PROGR. I-II Y III'!AD275</f>
        <v>0</v>
      </c>
      <c r="AF278" s="215">
        <f>+'0BJ PROGR. I-II Y III'!AE275</f>
        <v>0</v>
      </c>
      <c r="AG278" s="215">
        <f>+'0BJ PROGR. I-II Y III'!AF275</f>
        <v>0</v>
      </c>
      <c r="AH278" s="215">
        <f>+'0BJ PROGR. I-II Y III'!AG275</f>
        <v>0</v>
      </c>
      <c r="AI278" s="233">
        <f>+'0BJ PROGR. I-II Y III'!AH275</f>
        <v>0</v>
      </c>
      <c r="AJ278" s="214">
        <f>+Q278+R278+S278+T278+U278++X278+AB278+AC278+AD278+AE278+AF278+AG278+AH278+AI278</f>
        <v>0</v>
      </c>
      <c r="AK278" s="215"/>
      <c r="AL278" s="214">
        <f>+S278+T278+U278+V278+W278+Z278+AD278+AE278+AF278+AG278+AH278+AI278+AJ278+AK278</f>
        <v>0</v>
      </c>
      <c r="AM278" s="215"/>
      <c r="AN278" s="214">
        <f>+O278+AJ278+AL278</f>
        <v>0</v>
      </c>
      <c r="AX278" s="20"/>
      <c r="AY278" s="20"/>
    </row>
    <row r="279" spans="1:51" s="21" customFormat="1" x14ac:dyDescent="0.25">
      <c r="A279" s="3"/>
      <c r="B279" s="3"/>
      <c r="C279" s="3"/>
      <c r="D279" s="3"/>
      <c r="E279" s="3"/>
      <c r="F279" s="3"/>
      <c r="G279" s="10" t="s">
        <v>327</v>
      </c>
      <c r="H279"/>
      <c r="I279" s="22"/>
      <c r="J279" s="23"/>
      <c r="K279" s="232"/>
      <c r="L279" s="215"/>
      <c r="M279" s="215"/>
      <c r="N279" s="215"/>
      <c r="O279" s="214"/>
      <c r="P279" s="42"/>
      <c r="Q279" s="232"/>
      <c r="R279" s="215"/>
      <c r="S279" s="215"/>
      <c r="T279" s="215"/>
      <c r="U279" s="233"/>
      <c r="V279" s="249"/>
      <c r="W279" s="215"/>
      <c r="X279" s="233"/>
      <c r="Y279" s="256"/>
      <c r="Z279" s="256"/>
      <c r="AA279" s="256"/>
      <c r="AB279" s="215"/>
      <c r="AC279" s="232"/>
      <c r="AD279" s="215"/>
      <c r="AE279" s="215"/>
      <c r="AF279" s="215"/>
      <c r="AG279" s="215"/>
      <c r="AH279" s="215"/>
      <c r="AI279" s="233"/>
      <c r="AJ279" s="233"/>
      <c r="AK279" s="215"/>
      <c r="AL279" s="214"/>
      <c r="AM279" s="215"/>
      <c r="AN279" s="214"/>
      <c r="AX279" s="20"/>
      <c r="AY279" s="20"/>
    </row>
    <row r="280" spans="1:51" s="21" customFormat="1" x14ac:dyDescent="0.25">
      <c r="A280" s="3"/>
      <c r="B280" s="3"/>
      <c r="C280" s="3"/>
      <c r="D280" s="3"/>
      <c r="E280" s="3"/>
      <c r="F280" s="3"/>
      <c r="G280" s="10" t="s">
        <v>327</v>
      </c>
      <c r="H280"/>
      <c r="I280" s="24" t="s">
        <v>819</v>
      </c>
      <c r="J280" s="25" t="s">
        <v>820</v>
      </c>
      <c r="K280" s="217"/>
      <c r="L280" s="216"/>
      <c r="M280" s="216"/>
      <c r="N280" s="216"/>
      <c r="O280" s="212"/>
      <c r="P280" s="42"/>
      <c r="Q280" s="217"/>
      <c r="R280" s="216"/>
      <c r="S280" s="216"/>
      <c r="T280" s="216"/>
      <c r="U280" s="230"/>
      <c r="V280" s="247"/>
      <c r="W280" s="216"/>
      <c r="X280" s="230"/>
      <c r="Y280" s="257"/>
      <c r="Z280" s="257"/>
      <c r="AA280" s="257"/>
      <c r="AB280" s="216"/>
      <c r="AC280" s="217"/>
      <c r="AD280" s="216"/>
      <c r="AE280" s="216"/>
      <c r="AF280" s="216"/>
      <c r="AG280" s="216"/>
      <c r="AH280" s="216"/>
      <c r="AI280" s="230"/>
      <c r="AJ280" s="230"/>
      <c r="AK280" s="215"/>
      <c r="AL280" s="212"/>
      <c r="AM280" s="215"/>
      <c r="AN280" s="212"/>
      <c r="AX280" s="20"/>
      <c r="AY280" s="20"/>
    </row>
    <row r="281" spans="1:51" s="21" customFormat="1" x14ac:dyDescent="0.25">
      <c r="A281" s="3"/>
      <c r="B281" s="3"/>
      <c r="C281" s="10" t="s">
        <v>1003</v>
      </c>
      <c r="D281" s="3" t="s">
        <v>822</v>
      </c>
      <c r="E281" s="3"/>
      <c r="F281" s="3"/>
      <c r="G281" s="10" t="s">
        <v>1003</v>
      </c>
      <c r="H281"/>
      <c r="I281" s="22" t="s">
        <v>821</v>
      </c>
      <c r="J281" s="23" t="s">
        <v>822</v>
      </c>
      <c r="K281" s="232">
        <f>+'0BJ PROGR. I-II Y III'!J279</f>
        <v>0</v>
      </c>
      <c r="L281" s="215">
        <f>+'0BJ PROGR. I-II Y III'!K278</f>
        <v>0</v>
      </c>
      <c r="M281" s="215">
        <f>+'0BJ PROGR. I-II Y III'!N278</f>
        <v>0</v>
      </c>
      <c r="N281" s="215">
        <f>+'0BJ PROGR. I-II Y III'!M278</f>
        <v>0</v>
      </c>
      <c r="O281" s="214">
        <f>SUM(K281:N281)</f>
        <v>0</v>
      </c>
      <c r="P281" s="42"/>
      <c r="Q281" s="232">
        <f>+'0BJ PROGR. I-II Y III'!P278</f>
        <v>0</v>
      </c>
      <c r="R281" s="215">
        <f>+'0BJ PROGR. I-II Y III'!Q278</f>
        <v>0</v>
      </c>
      <c r="S281" s="215">
        <f>+'0BJ PROGR. I-II Y III'!R278</f>
        <v>0</v>
      </c>
      <c r="T281" s="215">
        <f>+'0BJ PROGR. I-II Y III'!S278</f>
        <v>0</v>
      </c>
      <c r="U281" s="233">
        <f>+'0BJ PROGR. I-II Y III'!T278</f>
        <v>0</v>
      </c>
      <c r="V281" s="249">
        <f>+'0BJ PROGR. I-II Y III'!U278</f>
        <v>0</v>
      </c>
      <c r="W281" s="215">
        <f>+'0BJ PROGR. I-II Y III'!V278</f>
        <v>0</v>
      </c>
      <c r="X281" s="233">
        <f>+'0BJ PROGR. I-II Y III'!W278</f>
        <v>0</v>
      </c>
      <c r="Y281" s="256">
        <f>+'0BJ PROGR. I-II Y III'!X278</f>
        <v>0</v>
      </c>
      <c r="Z281" s="256">
        <f>+'0BJ PROGR. I-II Y III'!Y278</f>
        <v>0</v>
      </c>
      <c r="AA281" s="256">
        <f>+'0BJ PROGR. I-II Y III'!Z278</f>
        <v>0</v>
      </c>
      <c r="AB281" s="215">
        <f>+'0BJ PROGR. I-II Y III'!AA278</f>
        <v>0</v>
      </c>
      <c r="AC281" s="232">
        <f>+'0BJ PROGR. I-II Y III'!AB278</f>
        <v>0</v>
      </c>
      <c r="AD281" s="215">
        <f>+'0BJ PROGR. I-II Y III'!AC278</f>
        <v>0</v>
      </c>
      <c r="AE281" s="215">
        <f>+'0BJ PROGR. I-II Y III'!AD278</f>
        <v>0</v>
      </c>
      <c r="AF281" s="215">
        <f>+'0BJ PROGR. I-II Y III'!AE278</f>
        <v>0</v>
      </c>
      <c r="AG281" s="215">
        <f>+'0BJ PROGR. I-II Y III'!AF278</f>
        <v>0</v>
      </c>
      <c r="AH281" s="215">
        <f>+'0BJ PROGR. I-II Y III'!AG278</f>
        <v>0</v>
      </c>
      <c r="AI281" s="233">
        <f>+'0BJ PROGR. I-II Y III'!AH278</f>
        <v>0</v>
      </c>
      <c r="AJ281" s="214">
        <f>+Q281+R281+S281+T281+U281++X281+AB281+AC281+AD281+AE281+AF281+AG281+AH281+AI281</f>
        <v>0</v>
      </c>
      <c r="AK281" s="215"/>
      <c r="AL281" s="214">
        <f>+'DETALLE PROG. III'!D413</f>
        <v>50000000</v>
      </c>
      <c r="AM281" s="215"/>
      <c r="AN281" s="214">
        <f>+O281+AJ281+AL281</f>
        <v>50000000</v>
      </c>
      <c r="AX281" s="20"/>
      <c r="AY281" s="20"/>
    </row>
    <row r="282" spans="1:51" s="21" customFormat="1" x14ac:dyDescent="0.25">
      <c r="A282" s="3"/>
      <c r="B282" s="3"/>
      <c r="C282" s="10"/>
      <c r="D282" s="3"/>
      <c r="E282" s="3"/>
      <c r="F282" s="3"/>
      <c r="G282" s="10"/>
      <c r="H282"/>
      <c r="I282" s="22"/>
      <c r="J282" s="23"/>
      <c r="K282" s="213">
        <f>SUM(K283:K284)</f>
        <v>0</v>
      </c>
      <c r="L282" s="223">
        <f>SUM(L283:L284)</f>
        <v>0</v>
      </c>
      <c r="M282" s="223">
        <f>SUM(M283:M284)</f>
        <v>0</v>
      </c>
      <c r="N282" s="223">
        <f>SUM(N283:N284)</f>
        <v>0</v>
      </c>
      <c r="O282" s="220">
        <f>SUM(O283:O284)</f>
        <v>0</v>
      </c>
      <c r="P282" s="42"/>
      <c r="Q282" s="213">
        <f t="shared" ref="Q282:W282" si="80">SUM(Q283:Q284)</f>
        <v>0</v>
      </c>
      <c r="R282" s="223">
        <f t="shared" si="80"/>
        <v>0</v>
      </c>
      <c r="S282" s="223">
        <f t="shared" si="80"/>
        <v>0</v>
      </c>
      <c r="T282" s="223">
        <f>SUM(T283:T284)</f>
        <v>0</v>
      </c>
      <c r="U282" s="231">
        <f t="shared" si="80"/>
        <v>0</v>
      </c>
      <c r="V282" s="248">
        <f t="shared" si="80"/>
        <v>0</v>
      </c>
      <c r="W282" s="223">
        <f t="shared" si="80"/>
        <v>0</v>
      </c>
      <c r="X282" s="231">
        <f t="shared" ref="X282:AI282" si="81">SUM(X283:X284)</f>
        <v>0</v>
      </c>
      <c r="Y282" s="258">
        <f t="shared" si="81"/>
        <v>0</v>
      </c>
      <c r="Z282" s="258">
        <f t="shared" si="81"/>
        <v>0</v>
      </c>
      <c r="AA282" s="258">
        <f t="shared" si="81"/>
        <v>0</v>
      </c>
      <c r="AB282" s="223">
        <f t="shared" si="81"/>
        <v>0</v>
      </c>
      <c r="AC282" s="213">
        <f t="shared" si="81"/>
        <v>0</v>
      </c>
      <c r="AD282" s="223">
        <f t="shared" si="81"/>
        <v>0</v>
      </c>
      <c r="AE282" s="223">
        <f t="shared" si="81"/>
        <v>0</v>
      </c>
      <c r="AF282" s="223">
        <f t="shared" si="81"/>
        <v>0</v>
      </c>
      <c r="AG282" s="223">
        <f t="shared" si="81"/>
        <v>0</v>
      </c>
      <c r="AH282" s="223">
        <f t="shared" si="81"/>
        <v>0</v>
      </c>
      <c r="AI282" s="231">
        <f t="shared" si="81"/>
        <v>0</v>
      </c>
      <c r="AJ282" s="231">
        <f>SUM(AJ283:AJ284)</f>
        <v>0</v>
      </c>
      <c r="AK282" s="215"/>
      <c r="AL282" s="220">
        <f>SUM(AL283:AL284)</f>
        <v>0</v>
      </c>
      <c r="AM282" s="215"/>
      <c r="AN282" s="220">
        <f>SUM(AN283:AN284)</f>
        <v>0</v>
      </c>
      <c r="AX282" s="20"/>
      <c r="AY282" s="20"/>
    </row>
    <row r="283" spans="1:51" s="21" customFormat="1" x14ac:dyDescent="0.25">
      <c r="A283" s="3"/>
      <c r="B283" s="3"/>
      <c r="C283" s="10" t="s">
        <v>1004</v>
      </c>
      <c r="D283" s="3" t="s">
        <v>782</v>
      </c>
      <c r="E283" s="3"/>
      <c r="F283" s="3"/>
      <c r="G283" s="10" t="s">
        <v>1004</v>
      </c>
      <c r="H283"/>
      <c r="I283" s="22" t="s">
        <v>823</v>
      </c>
      <c r="J283" s="23" t="s">
        <v>824</v>
      </c>
      <c r="K283" s="232">
        <f>+'0BJ PROGR. I-II Y III'!J280</f>
        <v>0</v>
      </c>
      <c r="L283" s="215">
        <f>+'0BJ PROGR. I-II Y III'!K279</f>
        <v>0</v>
      </c>
      <c r="M283" s="215">
        <f>+'0BJ PROGR. I-II Y III'!L279</f>
        <v>0</v>
      </c>
      <c r="N283" s="215">
        <f>+'0BJ PROGR. I-II Y III'!M279</f>
        <v>0</v>
      </c>
      <c r="O283" s="214">
        <f>SUM(K283:N283)</f>
        <v>0</v>
      </c>
      <c r="P283" s="42"/>
      <c r="Q283" s="232">
        <f>+'0BJ PROGR. I-II Y III'!P279</f>
        <v>0</v>
      </c>
      <c r="R283" s="215">
        <f>+'0BJ PROGR. I-II Y III'!Q279</f>
        <v>0</v>
      </c>
      <c r="S283" s="215">
        <f>+'0BJ PROGR. I-II Y III'!R279</f>
        <v>0</v>
      </c>
      <c r="T283" s="215">
        <f>+'0BJ PROGR. I-II Y III'!S279</f>
        <v>0</v>
      </c>
      <c r="U283" s="233">
        <f>+'0BJ PROGR. I-II Y III'!T279</f>
        <v>0</v>
      </c>
      <c r="V283" s="249">
        <f>+'0BJ PROGR. I-II Y III'!U279</f>
        <v>0</v>
      </c>
      <c r="W283" s="215">
        <f>+'0BJ PROGR. I-II Y III'!V279</f>
        <v>0</v>
      </c>
      <c r="X283" s="233">
        <f>+'0BJ PROGR. I-II Y III'!W279</f>
        <v>0</v>
      </c>
      <c r="Y283" s="256">
        <f>+'0BJ PROGR. I-II Y III'!X279</f>
        <v>0</v>
      </c>
      <c r="Z283" s="256">
        <f>+'0BJ PROGR. I-II Y III'!Y279</f>
        <v>0</v>
      </c>
      <c r="AA283" s="256">
        <f>+'0BJ PROGR. I-II Y III'!Z279</f>
        <v>0</v>
      </c>
      <c r="AB283" s="215">
        <f>+'0BJ PROGR. I-II Y III'!AA279</f>
        <v>0</v>
      </c>
      <c r="AC283" s="232">
        <f>+'0BJ PROGR. I-II Y III'!AB279</f>
        <v>0</v>
      </c>
      <c r="AD283" s="215">
        <f>+'0BJ PROGR. I-II Y III'!AC279</f>
        <v>0</v>
      </c>
      <c r="AE283" s="215">
        <f>+'0BJ PROGR. I-II Y III'!AD279</f>
        <v>0</v>
      </c>
      <c r="AF283" s="215">
        <f>+'0BJ PROGR. I-II Y III'!AE279</f>
        <v>0</v>
      </c>
      <c r="AG283" s="215">
        <f>+'0BJ PROGR. I-II Y III'!AF279</f>
        <v>0</v>
      </c>
      <c r="AH283" s="215">
        <f>+'0BJ PROGR. I-II Y III'!AG279</f>
        <v>0</v>
      </c>
      <c r="AI283" s="233">
        <f>+'0BJ PROGR. I-II Y III'!AH279</f>
        <v>0</v>
      </c>
      <c r="AJ283" s="214">
        <f>+Q283+R283+S283+T283+U283++X283+AB283+AC283+AD283+AE283+AF283+AG283+AH283+AI283</f>
        <v>0</v>
      </c>
      <c r="AK283" s="215"/>
      <c r="AL283" s="214">
        <f>+S283+T283+U283+V283+W283+Z283+AD283+AE283+AF283+AG283+AH283+AI283+AJ283+AK283</f>
        <v>0</v>
      </c>
      <c r="AM283" s="215"/>
      <c r="AN283" s="214">
        <f>+O283+AJ283+AL283</f>
        <v>0</v>
      </c>
      <c r="AX283" s="20"/>
      <c r="AY283" s="20"/>
    </row>
    <row r="284" spans="1:51" s="21" customFormat="1" x14ac:dyDescent="0.25">
      <c r="A284" s="3"/>
      <c r="B284" s="3"/>
      <c r="C284" s="1"/>
      <c r="D284" s="1"/>
      <c r="E284" s="3"/>
      <c r="F284" s="3"/>
      <c r="G284" s="10" t="s">
        <v>1004</v>
      </c>
      <c r="H284"/>
      <c r="I284" s="22" t="s">
        <v>825</v>
      </c>
      <c r="J284" s="23" t="s">
        <v>826</v>
      </c>
      <c r="K284" s="232">
        <f>+'0BJ PROGR. I-II Y III'!J281</f>
        <v>0</v>
      </c>
      <c r="L284" s="215">
        <f>+'0BJ PROGR. I-II Y III'!K280</f>
        <v>0</v>
      </c>
      <c r="M284" s="215">
        <f>+'0BJ PROGR. I-II Y III'!L280</f>
        <v>0</v>
      </c>
      <c r="N284" s="215">
        <f>+'0BJ PROGR. I-II Y III'!M280</f>
        <v>0</v>
      </c>
      <c r="O284" s="214">
        <f>SUM(K284:N284)</f>
        <v>0</v>
      </c>
      <c r="P284" s="42"/>
      <c r="Q284" s="232">
        <f>+'0BJ PROGR. I-II Y III'!P280</f>
        <v>0</v>
      </c>
      <c r="R284" s="215">
        <f>+'0BJ PROGR. I-II Y III'!Q280</f>
        <v>0</v>
      </c>
      <c r="S284" s="215">
        <f>+'0BJ PROGR. I-II Y III'!R280</f>
        <v>0</v>
      </c>
      <c r="T284" s="215">
        <f>+'0BJ PROGR. I-II Y III'!S280</f>
        <v>0</v>
      </c>
      <c r="U284" s="233">
        <f>+'0BJ PROGR. I-II Y III'!T280</f>
        <v>0</v>
      </c>
      <c r="V284" s="249">
        <f>+'0BJ PROGR. I-II Y III'!U280</f>
        <v>0</v>
      </c>
      <c r="W284" s="215">
        <f>+'0BJ PROGR. I-II Y III'!V280</f>
        <v>0</v>
      </c>
      <c r="X284" s="233">
        <f>+'0BJ PROGR. I-II Y III'!W280</f>
        <v>0</v>
      </c>
      <c r="Y284" s="256">
        <f>+'0BJ PROGR. I-II Y III'!X280</f>
        <v>0</v>
      </c>
      <c r="Z284" s="256">
        <f>+'0BJ PROGR. I-II Y III'!Y280</f>
        <v>0</v>
      </c>
      <c r="AA284" s="256">
        <f>+'0BJ PROGR. I-II Y III'!Z280</f>
        <v>0</v>
      </c>
      <c r="AB284" s="215">
        <f>+'0BJ PROGR. I-II Y III'!AA280</f>
        <v>0</v>
      </c>
      <c r="AC284" s="232">
        <f>+'0BJ PROGR. I-II Y III'!AB280</f>
        <v>0</v>
      </c>
      <c r="AD284" s="215">
        <f>+'0BJ PROGR. I-II Y III'!AC280</f>
        <v>0</v>
      </c>
      <c r="AE284" s="215">
        <f>+'0BJ PROGR. I-II Y III'!AD280</f>
        <v>0</v>
      </c>
      <c r="AF284" s="215">
        <f>+'0BJ PROGR. I-II Y III'!AE280</f>
        <v>0</v>
      </c>
      <c r="AG284" s="215">
        <f>+'0BJ PROGR. I-II Y III'!AF280</f>
        <v>0</v>
      </c>
      <c r="AH284" s="215">
        <f>+'0BJ PROGR. I-II Y III'!AG280</f>
        <v>0</v>
      </c>
      <c r="AI284" s="233">
        <f>+'0BJ PROGR. I-II Y III'!AH280</f>
        <v>0</v>
      </c>
      <c r="AJ284" s="214">
        <f>+Q284+R284+S284+T284+U284++X284+AB284+AC284+AD284+AE284+AF284+AG284+AH284+AI284</f>
        <v>0</v>
      </c>
      <c r="AK284" s="215"/>
      <c r="AL284" s="214">
        <f>+S284+T284+U284+V284+W284+Z284+AD284+AE284+AF284+AG284+AH284+AI284+AJ284+AK284</f>
        <v>0</v>
      </c>
      <c r="AM284" s="215"/>
      <c r="AN284" s="214">
        <f>+O284+AJ284+AL284</f>
        <v>0</v>
      </c>
      <c r="AX284" s="20"/>
      <c r="AY284" s="20"/>
    </row>
    <row r="285" spans="1:51" s="21" customFormat="1" x14ac:dyDescent="0.25">
      <c r="A285" s="3"/>
      <c r="B285" s="3"/>
      <c r="C285" s="10"/>
      <c r="D285" s="3"/>
      <c r="E285" s="3"/>
      <c r="F285" s="3"/>
      <c r="G285" s="3"/>
      <c r="H285"/>
      <c r="I285" s="22"/>
      <c r="J285" s="23"/>
      <c r="K285" s="232"/>
      <c r="L285" s="215"/>
      <c r="M285" s="215"/>
      <c r="N285" s="215"/>
      <c r="O285" s="214"/>
      <c r="P285" s="42"/>
      <c r="Q285" s="232"/>
      <c r="R285" s="215"/>
      <c r="S285" s="215"/>
      <c r="T285" s="215"/>
      <c r="U285" s="233"/>
      <c r="V285" s="249"/>
      <c r="W285" s="215"/>
      <c r="X285" s="233"/>
      <c r="Y285" s="256"/>
      <c r="Z285" s="256"/>
      <c r="AA285" s="256"/>
      <c r="AB285" s="215"/>
      <c r="AC285" s="232"/>
      <c r="AD285" s="215"/>
      <c r="AE285" s="215"/>
      <c r="AF285" s="215"/>
      <c r="AG285" s="215"/>
      <c r="AH285" s="215"/>
      <c r="AI285" s="233"/>
      <c r="AJ285" s="233"/>
      <c r="AK285" s="215"/>
      <c r="AL285" s="214"/>
      <c r="AM285" s="215"/>
      <c r="AN285" s="214"/>
      <c r="AX285" s="20"/>
      <c r="AY285" s="20"/>
    </row>
    <row r="286" spans="1:51" s="21" customFormat="1" x14ac:dyDescent="0.25">
      <c r="A286" s="3"/>
      <c r="B286" s="3"/>
      <c r="C286" s="10"/>
      <c r="D286" s="3"/>
      <c r="E286" s="3"/>
      <c r="F286" s="3"/>
      <c r="G286" s="3" t="s">
        <v>327</v>
      </c>
      <c r="H286"/>
      <c r="I286" s="24" t="s">
        <v>815</v>
      </c>
      <c r="J286" s="25" t="s">
        <v>816</v>
      </c>
      <c r="K286" s="217"/>
      <c r="L286" s="216"/>
      <c r="M286" s="216"/>
      <c r="N286" s="216"/>
      <c r="O286" s="212"/>
      <c r="P286" s="42"/>
      <c r="Q286" s="217"/>
      <c r="R286" s="216"/>
      <c r="S286" s="216"/>
      <c r="T286" s="216"/>
      <c r="U286" s="230"/>
      <c r="V286" s="247"/>
      <c r="W286" s="216"/>
      <c r="X286" s="230"/>
      <c r="Y286" s="257"/>
      <c r="Z286" s="257"/>
      <c r="AA286" s="257"/>
      <c r="AB286" s="216"/>
      <c r="AC286" s="217"/>
      <c r="AD286" s="216"/>
      <c r="AE286" s="216"/>
      <c r="AF286" s="216"/>
      <c r="AG286" s="216"/>
      <c r="AH286" s="216"/>
      <c r="AI286" s="230"/>
      <c r="AJ286" s="230"/>
      <c r="AK286" s="215"/>
      <c r="AL286" s="212"/>
      <c r="AM286" s="215"/>
      <c r="AN286" s="212"/>
      <c r="AX286" s="20"/>
      <c r="AY286" s="20"/>
    </row>
    <row r="287" spans="1:51" s="21" customFormat="1" x14ac:dyDescent="0.25">
      <c r="A287" s="3"/>
      <c r="B287" s="3"/>
      <c r="C287" s="10" t="s">
        <v>1005</v>
      </c>
      <c r="D287" s="3" t="s">
        <v>1006</v>
      </c>
      <c r="E287" s="3"/>
      <c r="F287" s="3"/>
      <c r="G287" s="10" t="s">
        <v>1005</v>
      </c>
      <c r="H287"/>
      <c r="I287" s="22" t="s">
        <v>827</v>
      </c>
      <c r="J287" s="23" t="s">
        <v>828</v>
      </c>
      <c r="K287" s="232">
        <f>+'0BJ PROGR. I-II Y III'!J285</f>
        <v>0</v>
      </c>
      <c r="L287" s="215">
        <f>+'0BJ PROGR. I-II Y III'!K285</f>
        <v>0</v>
      </c>
      <c r="M287" s="215">
        <f>+'0BJ PROGR. I-II Y III'!L285</f>
        <v>0</v>
      </c>
      <c r="N287" s="215">
        <f>+'0BJ PROGR. I-II Y III'!M284</f>
        <v>0</v>
      </c>
      <c r="O287" s="214">
        <f>SUM(K287:N287)</f>
        <v>0</v>
      </c>
      <c r="P287" s="42"/>
      <c r="Q287" s="232">
        <f>+'0BJ PROGR. I-II Y III'!P284</f>
        <v>0</v>
      </c>
      <c r="R287" s="215">
        <f>+'0BJ PROGR. I-II Y III'!Q284</f>
        <v>0</v>
      </c>
      <c r="S287" s="215">
        <f>+'0BJ PROGR. I-II Y III'!R284</f>
        <v>0</v>
      </c>
      <c r="T287" s="215">
        <f>+'0BJ PROGR. I-II Y III'!S284</f>
        <v>0</v>
      </c>
      <c r="U287" s="233">
        <f>+'0BJ PROGR. I-II Y III'!T284</f>
        <v>0</v>
      </c>
      <c r="V287" s="249">
        <f>+'0BJ PROGR. I-II Y III'!U284</f>
        <v>0</v>
      </c>
      <c r="W287" s="215">
        <f>+'0BJ PROGR. I-II Y III'!V284</f>
        <v>0</v>
      </c>
      <c r="X287" s="233">
        <f>+'0BJ PROGR. I-II Y III'!W284</f>
        <v>0</v>
      </c>
      <c r="Y287" s="256">
        <f>+'0BJ PROGR. I-II Y III'!X284</f>
        <v>0</v>
      </c>
      <c r="Z287" s="256">
        <f>+'0BJ PROGR. I-II Y III'!Y284</f>
        <v>0</v>
      </c>
      <c r="AA287" s="256">
        <f>+'0BJ PROGR. I-II Y III'!Z284</f>
        <v>0</v>
      </c>
      <c r="AB287" s="215">
        <f>+'0BJ PROGR. I-II Y III'!AA284</f>
        <v>0</v>
      </c>
      <c r="AC287" s="232">
        <f>+'0BJ PROGR. I-II Y III'!AB284</f>
        <v>0</v>
      </c>
      <c r="AD287" s="215">
        <f>+'0BJ PROGR. I-II Y III'!AC284</f>
        <v>0</v>
      </c>
      <c r="AE287" s="215">
        <f>+'0BJ PROGR. I-II Y III'!AD284</f>
        <v>0</v>
      </c>
      <c r="AF287" s="215">
        <f>+'0BJ PROGR. I-II Y III'!AE284</f>
        <v>0</v>
      </c>
      <c r="AG287" s="215">
        <f>+'0BJ PROGR. I-II Y III'!AF284</f>
        <v>0</v>
      </c>
      <c r="AH287" s="215">
        <f>+'0BJ PROGR. I-II Y III'!AG284</f>
        <v>0</v>
      </c>
      <c r="AI287" s="233">
        <f>+'0BJ PROGR. I-II Y III'!AH284</f>
        <v>0</v>
      </c>
      <c r="AJ287" s="214">
        <f>+Q287+R287+S287+T287+U287++X287+AB287+AC287+AD287+AE287+AF287+AG287+AH287+AI287</f>
        <v>0</v>
      </c>
      <c r="AK287" s="215"/>
      <c r="AL287" s="214">
        <f>+'DETALLE PROG. III'!D208+'DETALLE PROG. III'!D395</f>
        <v>20300000</v>
      </c>
      <c r="AM287" s="215"/>
      <c r="AN287" s="214">
        <f>+O287+AJ287+AL287</f>
        <v>20300000</v>
      </c>
      <c r="AX287" s="20"/>
      <c r="AY287" s="20"/>
    </row>
    <row r="288" spans="1:51" s="21" customFormat="1" x14ac:dyDescent="0.25">
      <c r="A288" s="3"/>
      <c r="B288" s="3"/>
      <c r="C288" s="10" t="s">
        <v>1007</v>
      </c>
      <c r="D288" s="3" t="s">
        <v>1008</v>
      </c>
      <c r="E288" s="3"/>
      <c r="F288" s="3"/>
      <c r="G288" s="10"/>
      <c r="H288"/>
      <c r="I288" s="22"/>
      <c r="J288" s="23"/>
      <c r="K288" s="213">
        <f>SUM(K289:K290)</f>
        <v>0</v>
      </c>
      <c r="L288" s="223">
        <f>SUM(L289:L290)</f>
        <v>0</v>
      </c>
      <c r="M288" s="223">
        <f>SUM(M289:M290)</f>
        <v>0</v>
      </c>
      <c r="N288" s="223">
        <f>SUM(N289:N290)</f>
        <v>0</v>
      </c>
      <c r="O288" s="220">
        <f>SUM(O289:O290)</f>
        <v>0</v>
      </c>
      <c r="P288" s="42"/>
      <c r="Q288" s="213">
        <f t="shared" ref="Q288:W288" si="82">SUM(Q289:Q290)</f>
        <v>0</v>
      </c>
      <c r="R288" s="223">
        <f t="shared" si="82"/>
        <v>0</v>
      </c>
      <c r="S288" s="223">
        <f t="shared" si="82"/>
        <v>0</v>
      </c>
      <c r="T288" s="223">
        <f>SUM(T289:T290)</f>
        <v>0</v>
      </c>
      <c r="U288" s="231">
        <f t="shared" si="82"/>
        <v>0</v>
      </c>
      <c r="V288" s="248">
        <f t="shared" si="82"/>
        <v>0</v>
      </c>
      <c r="W288" s="223">
        <f t="shared" si="82"/>
        <v>0</v>
      </c>
      <c r="X288" s="231">
        <f t="shared" ref="X288:AI288" si="83">SUM(X289:X290)</f>
        <v>0</v>
      </c>
      <c r="Y288" s="258">
        <f t="shared" si="83"/>
        <v>0</v>
      </c>
      <c r="Z288" s="258">
        <f t="shared" si="83"/>
        <v>0</v>
      </c>
      <c r="AA288" s="258">
        <f t="shared" si="83"/>
        <v>0</v>
      </c>
      <c r="AB288" s="223">
        <f t="shared" si="83"/>
        <v>0</v>
      </c>
      <c r="AC288" s="213">
        <f t="shared" si="83"/>
        <v>0</v>
      </c>
      <c r="AD288" s="223">
        <f t="shared" si="83"/>
        <v>0</v>
      </c>
      <c r="AE288" s="223">
        <f t="shared" si="83"/>
        <v>0</v>
      </c>
      <c r="AF288" s="223">
        <f t="shared" si="83"/>
        <v>0</v>
      </c>
      <c r="AG288" s="223">
        <f t="shared" si="83"/>
        <v>0</v>
      </c>
      <c r="AH288" s="223">
        <f t="shared" si="83"/>
        <v>0</v>
      </c>
      <c r="AI288" s="231">
        <f t="shared" si="83"/>
        <v>0</v>
      </c>
      <c r="AJ288" s="231">
        <f>SUM(AJ289:AJ290)</f>
        <v>0</v>
      </c>
      <c r="AK288" s="215"/>
      <c r="AL288" s="220">
        <f>SUM(AL289:AL290)</f>
        <v>700000</v>
      </c>
      <c r="AM288" s="215"/>
      <c r="AN288" s="220">
        <f>SUM(AN289:AN290)</f>
        <v>700000</v>
      </c>
      <c r="AX288" s="20"/>
      <c r="AY288" s="20"/>
    </row>
    <row r="289" spans="1:51" s="21" customFormat="1" x14ac:dyDescent="0.25">
      <c r="A289" s="3"/>
      <c r="B289" s="3"/>
      <c r="C289" s="1"/>
      <c r="D289" s="1"/>
      <c r="E289" s="3"/>
      <c r="F289" s="3"/>
      <c r="G289" s="10" t="s">
        <v>1007</v>
      </c>
      <c r="H289"/>
      <c r="I289" s="22" t="s">
        <v>829</v>
      </c>
      <c r="J289" s="23" t="s">
        <v>830</v>
      </c>
      <c r="K289" s="232">
        <f>+'0BJ PROGR. I-II Y III'!J286</f>
        <v>0</v>
      </c>
      <c r="L289" s="215">
        <f>+'0BJ PROGR. I-II Y III'!K284</f>
        <v>0</v>
      </c>
      <c r="M289" s="215">
        <f>+'0BJ PROGR. I-II Y III'!L284</f>
        <v>0</v>
      </c>
      <c r="N289" s="215">
        <f>+'0BJ PROGR. I-II Y III'!M285</f>
        <v>0</v>
      </c>
      <c r="O289" s="214">
        <f>SUM(K289:N289)</f>
        <v>0</v>
      </c>
      <c r="P289" s="42"/>
      <c r="Q289" s="232">
        <f>+'0BJ PROGR. I-II Y III'!P285</f>
        <v>0</v>
      </c>
      <c r="R289" s="215">
        <f>+'0BJ PROGR. I-II Y III'!Q285</f>
        <v>0</v>
      </c>
      <c r="S289" s="215">
        <f>+'0BJ PROGR. I-II Y III'!R285</f>
        <v>0</v>
      </c>
      <c r="T289" s="215">
        <f>+'0BJ PROGR. I-II Y III'!S285</f>
        <v>0</v>
      </c>
      <c r="U289" s="233">
        <f>+'0BJ PROGR. I-II Y III'!T285</f>
        <v>0</v>
      </c>
      <c r="V289" s="249">
        <f>+'0BJ PROGR. I-II Y III'!U285</f>
        <v>0</v>
      </c>
      <c r="W289" s="215">
        <f>+'0BJ PROGR. I-II Y III'!V285</f>
        <v>0</v>
      </c>
      <c r="X289" s="233">
        <f>+'0BJ PROGR. I-II Y III'!W285</f>
        <v>0</v>
      </c>
      <c r="Y289" s="256">
        <f>+'0BJ PROGR. I-II Y III'!X285</f>
        <v>0</v>
      </c>
      <c r="Z289" s="256">
        <f>+'0BJ PROGR. I-II Y III'!Y285</f>
        <v>0</v>
      </c>
      <c r="AA289" s="256">
        <f>+'0BJ PROGR. I-II Y III'!Z285</f>
        <v>0</v>
      </c>
      <c r="AB289" s="215">
        <f>+'0BJ PROGR. I-II Y III'!AA285</f>
        <v>0</v>
      </c>
      <c r="AC289" s="232">
        <f>+'0BJ PROGR. I-II Y III'!AB285</f>
        <v>0</v>
      </c>
      <c r="AD289" s="215">
        <f>+'0BJ PROGR. I-II Y III'!AC285</f>
        <v>0</v>
      </c>
      <c r="AE289" s="215">
        <f>+'0BJ PROGR. I-II Y III'!AD285</f>
        <v>0</v>
      </c>
      <c r="AF289" s="215">
        <f>+'0BJ PROGR. I-II Y III'!AE285</f>
        <v>0</v>
      </c>
      <c r="AG289" s="215">
        <f>+'0BJ PROGR. I-II Y III'!AF285</f>
        <v>0</v>
      </c>
      <c r="AH289" s="215">
        <f>+'0BJ PROGR. I-II Y III'!AG285</f>
        <v>0</v>
      </c>
      <c r="AI289" s="233">
        <f>+'0BJ PROGR. I-II Y III'!AH285</f>
        <v>0</v>
      </c>
      <c r="AJ289" s="214">
        <f>+Q289+R289+S289+T289+U289++X289+AB289+AC289+AD289+AE289+AF289+AG289+AH289+AI289</f>
        <v>0</v>
      </c>
      <c r="AK289" s="215"/>
      <c r="AL289" s="214">
        <f>+'DETALLE PROG. III'!D69</f>
        <v>700000</v>
      </c>
      <c r="AM289" s="215"/>
      <c r="AN289" s="214">
        <f>+O289+AJ289+AL289</f>
        <v>700000</v>
      </c>
      <c r="AX289" s="20"/>
      <c r="AY289" s="20"/>
    </row>
    <row r="290" spans="1:51" s="21" customFormat="1" x14ac:dyDescent="0.25">
      <c r="A290" s="3"/>
      <c r="B290" s="3"/>
      <c r="C290" s="3"/>
      <c r="D290" s="3"/>
      <c r="E290" s="3"/>
      <c r="F290" s="3"/>
      <c r="G290" s="10" t="s">
        <v>1007</v>
      </c>
      <c r="H290"/>
      <c r="I290" s="22" t="s">
        <v>831</v>
      </c>
      <c r="J290" s="23" t="s">
        <v>832</v>
      </c>
      <c r="K290" s="232">
        <f>+'0BJ PROGR. I-II Y III'!J287</f>
        <v>0</v>
      </c>
      <c r="L290" s="215">
        <f>+'0BJ PROGR. I-II Y III'!K286</f>
        <v>0</v>
      </c>
      <c r="M290" s="215">
        <f>+'0BJ PROGR. I-II Y III'!L286</f>
        <v>0</v>
      </c>
      <c r="N290" s="215">
        <f>+'0BJ PROGR. I-II Y III'!M286</f>
        <v>0</v>
      </c>
      <c r="O290" s="214">
        <f>SUM(K290:N290)</f>
        <v>0</v>
      </c>
      <c r="P290" s="42"/>
      <c r="Q290" s="232">
        <f>+'0BJ PROGR. I-II Y III'!P286</f>
        <v>0</v>
      </c>
      <c r="R290" s="215">
        <f>+'0BJ PROGR. I-II Y III'!Q286</f>
        <v>0</v>
      </c>
      <c r="S290" s="215">
        <f>+'0BJ PROGR. I-II Y III'!R286</f>
        <v>0</v>
      </c>
      <c r="T290" s="215">
        <f>+'0BJ PROGR. I-II Y III'!S286</f>
        <v>0</v>
      </c>
      <c r="U290" s="233">
        <f>+'0BJ PROGR. I-II Y III'!T286</f>
        <v>0</v>
      </c>
      <c r="V290" s="249">
        <f>+'0BJ PROGR. I-II Y III'!U286</f>
        <v>0</v>
      </c>
      <c r="W290" s="215">
        <f>+'0BJ PROGR. I-II Y III'!V286</f>
        <v>0</v>
      </c>
      <c r="X290" s="233">
        <f>+'0BJ PROGR. I-II Y III'!W286</f>
        <v>0</v>
      </c>
      <c r="Y290" s="256">
        <f>+'0BJ PROGR. I-II Y III'!X286</f>
        <v>0</v>
      </c>
      <c r="Z290" s="256">
        <f>+'0BJ PROGR. I-II Y III'!Y286</f>
        <v>0</v>
      </c>
      <c r="AA290" s="256">
        <f>+'0BJ PROGR. I-II Y III'!Z286</f>
        <v>0</v>
      </c>
      <c r="AB290" s="215">
        <f>+'0BJ PROGR. I-II Y III'!AA286</f>
        <v>0</v>
      </c>
      <c r="AC290" s="232">
        <f>+'0BJ PROGR. I-II Y III'!AB286</f>
        <v>0</v>
      </c>
      <c r="AD290" s="215">
        <f>+'0BJ PROGR. I-II Y III'!AC286</f>
        <v>0</v>
      </c>
      <c r="AE290" s="215">
        <f>+'0BJ PROGR. I-II Y III'!AD286</f>
        <v>0</v>
      </c>
      <c r="AF290" s="215">
        <f>+'0BJ PROGR. I-II Y III'!AE286</f>
        <v>0</v>
      </c>
      <c r="AG290" s="215">
        <f>+'0BJ PROGR. I-II Y III'!AF286</f>
        <v>0</v>
      </c>
      <c r="AH290" s="215">
        <f>+'0BJ PROGR. I-II Y III'!AG286</f>
        <v>0</v>
      </c>
      <c r="AI290" s="233">
        <f>+'0BJ PROGR. I-II Y III'!AH286</f>
        <v>0</v>
      </c>
      <c r="AJ290" s="214">
        <f>+Q290+R290+S290+T290+U290++X290+AB290+AC290+AD290+AE290+AF290+AG290+AH290+AI290</f>
        <v>0</v>
      </c>
      <c r="AK290" s="215"/>
      <c r="AL290" s="214">
        <f>+S290+T290+U290+V290+W290+Z290+AD290+AE290+AF290+AG290+AH290+AI290+AJ290+AK290</f>
        <v>0</v>
      </c>
      <c r="AM290" s="215"/>
      <c r="AN290" s="214">
        <f>+O290+AJ290+AL290</f>
        <v>0</v>
      </c>
      <c r="AX290" s="20"/>
      <c r="AY290" s="20"/>
    </row>
    <row r="291" spans="1:51" s="21" customFormat="1" x14ac:dyDescent="0.25">
      <c r="A291" s="3"/>
      <c r="B291" s="3"/>
      <c r="C291" s="3"/>
      <c r="D291" s="3"/>
      <c r="E291" s="3"/>
      <c r="F291" s="3"/>
      <c r="G291" s="3"/>
      <c r="H291"/>
      <c r="I291" s="22"/>
      <c r="J291" s="23"/>
      <c r="K291" s="232"/>
      <c r="L291" s="215"/>
      <c r="M291" s="215"/>
      <c r="N291" s="215"/>
      <c r="O291" s="214"/>
      <c r="P291" s="42"/>
      <c r="Q291" s="232"/>
      <c r="R291" s="215"/>
      <c r="S291" s="215"/>
      <c r="T291" s="215"/>
      <c r="U291" s="233"/>
      <c r="V291" s="249"/>
      <c r="W291" s="215"/>
      <c r="X291" s="233"/>
      <c r="Y291" s="256"/>
      <c r="Z291" s="256"/>
      <c r="AA291" s="256"/>
      <c r="AB291" s="215"/>
      <c r="AC291" s="232"/>
      <c r="AD291" s="215"/>
      <c r="AE291" s="215"/>
      <c r="AF291" s="215"/>
      <c r="AG291" s="215"/>
      <c r="AH291" s="215"/>
      <c r="AI291" s="233"/>
      <c r="AJ291" s="233"/>
      <c r="AK291" s="215"/>
      <c r="AL291" s="214"/>
      <c r="AM291" s="215"/>
      <c r="AN291" s="214"/>
      <c r="AX291" s="20"/>
      <c r="AY291" s="20"/>
    </row>
    <row r="292" spans="1:51" s="21" customFormat="1" x14ac:dyDescent="0.25">
      <c r="A292" s="3"/>
      <c r="B292" s="3"/>
      <c r="C292" s="3"/>
      <c r="D292" s="3"/>
      <c r="E292" s="3"/>
      <c r="F292" s="3"/>
      <c r="G292" s="3"/>
      <c r="H292"/>
      <c r="I292" s="22"/>
      <c r="J292" s="23"/>
      <c r="K292" s="232"/>
      <c r="L292" s="215"/>
      <c r="M292" s="215"/>
      <c r="N292" s="215"/>
      <c r="O292" s="214"/>
      <c r="P292" s="42"/>
      <c r="Q292" s="232"/>
      <c r="R292" s="215"/>
      <c r="S292" s="215"/>
      <c r="T292" s="215"/>
      <c r="U292" s="233"/>
      <c r="V292" s="249"/>
      <c r="W292" s="215"/>
      <c r="X292" s="233"/>
      <c r="Y292" s="256"/>
      <c r="Z292" s="256"/>
      <c r="AA292" s="256"/>
      <c r="AB292" s="215"/>
      <c r="AC292" s="232"/>
      <c r="AD292" s="215"/>
      <c r="AE292" s="215"/>
      <c r="AF292" s="215"/>
      <c r="AG292" s="215"/>
      <c r="AH292" s="215"/>
      <c r="AI292" s="233"/>
      <c r="AJ292" s="233"/>
      <c r="AK292" s="215"/>
      <c r="AL292" s="214"/>
      <c r="AM292" s="215"/>
      <c r="AN292" s="214"/>
      <c r="AX292" s="20"/>
      <c r="AY292" s="20"/>
    </row>
    <row r="293" spans="1:51" s="21" customFormat="1" ht="44.45" customHeight="1" x14ac:dyDescent="0.25">
      <c r="A293" s="3"/>
      <c r="B293" s="5" t="s">
        <v>1009</v>
      </c>
      <c r="C293" s="815" t="s">
        <v>150</v>
      </c>
      <c r="D293" s="815"/>
      <c r="E293" s="815"/>
      <c r="F293" s="815"/>
      <c r="G293" s="5" t="s">
        <v>1009</v>
      </c>
      <c r="H293"/>
      <c r="I293" s="24">
        <v>7</v>
      </c>
      <c r="J293" s="25" t="s">
        <v>150</v>
      </c>
      <c r="K293" s="217">
        <f>+K294+K305+K316</f>
        <v>0</v>
      </c>
      <c r="L293" s="216">
        <f>+L294+L305+L316</f>
        <v>0</v>
      </c>
      <c r="M293" s="216">
        <f>+M294+M305+M316</f>
        <v>0</v>
      </c>
      <c r="N293" s="216">
        <f>+N294+N305+N316</f>
        <v>0</v>
      </c>
      <c r="O293" s="212">
        <f>+O294+O305+O316</f>
        <v>0</v>
      </c>
      <c r="P293" s="42"/>
      <c r="Q293" s="217">
        <f t="shared" ref="Q293:W293" si="84">+Q294+Q305+Q316</f>
        <v>0</v>
      </c>
      <c r="R293" s="216">
        <f t="shared" si="84"/>
        <v>0</v>
      </c>
      <c r="S293" s="216">
        <f t="shared" si="84"/>
        <v>0</v>
      </c>
      <c r="T293" s="216">
        <f>+T294+T305+T316</f>
        <v>0</v>
      </c>
      <c r="U293" s="230">
        <f t="shared" si="84"/>
        <v>0</v>
      </c>
      <c r="V293" s="247">
        <f t="shared" si="84"/>
        <v>0</v>
      </c>
      <c r="W293" s="216">
        <f t="shared" si="84"/>
        <v>0</v>
      </c>
      <c r="X293" s="230">
        <f t="shared" ref="X293:AI293" si="85">+X294+X305+X316</f>
        <v>0</v>
      </c>
      <c r="Y293" s="257">
        <f t="shared" si="85"/>
        <v>0</v>
      </c>
      <c r="Z293" s="257">
        <f t="shared" si="85"/>
        <v>0</v>
      </c>
      <c r="AA293" s="257">
        <f t="shared" si="85"/>
        <v>0</v>
      </c>
      <c r="AB293" s="216">
        <f t="shared" si="85"/>
        <v>0</v>
      </c>
      <c r="AC293" s="217">
        <f t="shared" si="85"/>
        <v>0</v>
      </c>
      <c r="AD293" s="216">
        <f t="shared" si="85"/>
        <v>0</v>
      </c>
      <c r="AE293" s="216">
        <f t="shared" si="85"/>
        <v>0</v>
      </c>
      <c r="AF293" s="216">
        <f t="shared" si="85"/>
        <v>0</v>
      </c>
      <c r="AG293" s="216">
        <f t="shared" si="85"/>
        <v>0</v>
      </c>
      <c r="AH293" s="216">
        <f t="shared" si="85"/>
        <v>0</v>
      </c>
      <c r="AI293" s="230">
        <f t="shared" si="85"/>
        <v>0</v>
      </c>
      <c r="AJ293" s="230">
        <f>+AJ294+AJ305+AJ316</f>
        <v>0</v>
      </c>
      <c r="AK293" s="215"/>
      <c r="AL293" s="212">
        <f>+AL294+AL305+AL316</f>
        <v>0</v>
      </c>
      <c r="AM293" s="215"/>
      <c r="AN293" s="212">
        <f>+AN294+AN305+AN316</f>
        <v>0</v>
      </c>
      <c r="AX293" s="20"/>
      <c r="AY293" s="20"/>
    </row>
    <row r="294" spans="1:51" s="21" customFormat="1" x14ac:dyDescent="0.25">
      <c r="A294" s="3"/>
      <c r="B294" s="3"/>
      <c r="C294" s="10" t="s">
        <v>1010</v>
      </c>
      <c r="D294" s="3" t="s">
        <v>1011</v>
      </c>
      <c r="E294" s="3"/>
      <c r="F294" s="3"/>
      <c r="G294" s="3"/>
      <c r="H294"/>
      <c r="I294" s="22"/>
      <c r="J294" s="23"/>
      <c r="K294" s="213">
        <f>SUM(K296:K303)-K298</f>
        <v>0</v>
      </c>
      <c r="L294" s="223">
        <f>SUM(L296:L303)-L298</f>
        <v>0</v>
      </c>
      <c r="M294" s="223">
        <f>SUM(M296:M303)-M298</f>
        <v>0</v>
      </c>
      <c r="N294" s="223">
        <f>SUM(N296:N303)-N298</f>
        <v>0</v>
      </c>
      <c r="O294" s="220">
        <f>SUM(O296:O303)-O298</f>
        <v>0</v>
      </c>
      <c r="P294" s="42"/>
      <c r="Q294" s="213">
        <f t="shared" ref="Q294:W294" si="86">SUM(Q296:Q303)-Q298</f>
        <v>0</v>
      </c>
      <c r="R294" s="223">
        <f t="shared" si="86"/>
        <v>0</v>
      </c>
      <c r="S294" s="223">
        <f t="shared" si="86"/>
        <v>0</v>
      </c>
      <c r="T294" s="223">
        <f>SUM(T296:T303)-T298</f>
        <v>0</v>
      </c>
      <c r="U294" s="231">
        <f t="shared" si="86"/>
        <v>0</v>
      </c>
      <c r="V294" s="248">
        <f t="shared" si="86"/>
        <v>0</v>
      </c>
      <c r="W294" s="223">
        <f t="shared" si="86"/>
        <v>0</v>
      </c>
      <c r="X294" s="231">
        <f t="shared" ref="X294:AI294" si="87">SUM(X296:X303)-X298</f>
        <v>0</v>
      </c>
      <c r="Y294" s="258">
        <f t="shared" si="87"/>
        <v>0</v>
      </c>
      <c r="Z294" s="258">
        <f t="shared" si="87"/>
        <v>0</v>
      </c>
      <c r="AA294" s="258">
        <f t="shared" si="87"/>
        <v>0</v>
      </c>
      <c r="AB294" s="223">
        <f t="shared" si="87"/>
        <v>0</v>
      </c>
      <c r="AC294" s="213">
        <f t="shared" si="87"/>
        <v>0</v>
      </c>
      <c r="AD294" s="223">
        <f t="shared" si="87"/>
        <v>0</v>
      </c>
      <c r="AE294" s="223">
        <f t="shared" si="87"/>
        <v>0</v>
      </c>
      <c r="AF294" s="223">
        <f t="shared" si="87"/>
        <v>0</v>
      </c>
      <c r="AG294" s="223">
        <f t="shared" si="87"/>
        <v>0</v>
      </c>
      <c r="AH294" s="223">
        <f t="shared" si="87"/>
        <v>0</v>
      </c>
      <c r="AI294" s="231">
        <f t="shared" si="87"/>
        <v>0</v>
      </c>
      <c r="AJ294" s="231">
        <f>SUM(AJ296:AJ303)-AJ298</f>
        <v>0</v>
      </c>
      <c r="AK294" s="215"/>
      <c r="AL294" s="220">
        <f>SUM(AL296:AL303)-AL298</f>
        <v>0</v>
      </c>
      <c r="AM294" s="215"/>
      <c r="AN294" s="220">
        <f>SUM(AN296:AN303)-AN298</f>
        <v>0</v>
      </c>
      <c r="AX294" s="20"/>
      <c r="AY294" s="20"/>
    </row>
    <row r="295" spans="1:51" s="21" customFormat="1" x14ac:dyDescent="0.25">
      <c r="A295" s="3"/>
      <c r="B295" s="3"/>
      <c r="C295" s="1"/>
      <c r="D295" s="1"/>
      <c r="E295" s="3"/>
      <c r="F295" s="3"/>
      <c r="G295" s="5" t="s">
        <v>1010</v>
      </c>
      <c r="H295"/>
      <c r="I295" s="24" t="s">
        <v>833</v>
      </c>
      <c r="J295" s="25" t="s">
        <v>834</v>
      </c>
      <c r="K295" s="217"/>
      <c r="L295" s="216"/>
      <c r="M295" s="216"/>
      <c r="N295" s="216"/>
      <c r="O295" s="212"/>
      <c r="P295" s="42"/>
      <c r="Q295" s="217"/>
      <c r="R295" s="216"/>
      <c r="S295" s="216"/>
      <c r="T295" s="216"/>
      <c r="U295" s="230"/>
      <c r="V295" s="247"/>
      <c r="W295" s="216"/>
      <c r="X295" s="230"/>
      <c r="Y295" s="257"/>
      <c r="Z295" s="257"/>
      <c r="AA295" s="257"/>
      <c r="AB295" s="216"/>
      <c r="AC295" s="217"/>
      <c r="AD295" s="216"/>
      <c r="AE295" s="216"/>
      <c r="AF295" s="216"/>
      <c r="AG295" s="216"/>
      <c r="AH295" s="216"/>
      <c r="AI295" s="230"/>
      <c r="AJ295" s="230"/>
      <c r="AK295" s="215"/>
      <c r="AL295" s="212"/>
      <c r="AM295" s="215"/>
      <c r="AN295" s="212"/>
      <c r="AX295" s="20"/>
      <c r="AY295" s="20"/>
    </row>
    <row r="296" spans="1:51" s="21" customFormat="1" x14ac:dyDescent="0.25">
      <c r="A296" s="3"/>
      <c r="B296" s="3"/>
      <c r="C296" s="10"/>
      <c r="D296" s="3"/>
      <c r="E296" s="3"/>
      <c r="F296" s="3"/>
      <c r="G296" s="10" t="s">
        <v>1010</v>
      </c>
      <c r="H296"/>
      <c r="I296" s="22" t="s">
        <v>835</v>
      </c>
      <c r="J296" s="23" t="s">
        <v>836</v>
      </c>
      <c r="K296" s="232">
        <f>+'0BJ PROGR. I-II Y III'!J293</f>
        <v>0</v>
      </c>
      <c r="L296" s="215">
        <f>+'0BJ PROGR. I-II Y III'!K292</f>
        <v>0</v>
      </c>
      <c r="M296" s="215">
        <f>+'0BJ PROGR. I-II Y III'!L292</f>
        <v>0</v>
      </c>
      <c r="N296" s="215">
        <f>+'0BJ PROGR. I-II Y III'!M292</f>
        <v>0</v>
      </c>
      <c r="O296" s="214">
        <f t="shared" ref="O296:O303" si="88">SUM(K296:N296)</f>
        <v>0</v>
      </c>
      <c r="P296" s="42"/>
      <c r="Q296" s="232">
        <f>+'0BJ PROGR. I-II Y III'!P292</f>
        <v>0</v>
      </c>
      <c r="R296" s="215">
        <f>+'0BJ PROGR. I-II Y III'!Q292</f>
        <v>0</v>
      </c>
      <c r="S296" s="215">
        <f>+'0BJ PROGR. I-II Y III'!R292</f>
        <v>0</v>
      </c>
      <c r="T296" s="215">
        <f>+'0BJ PROGR. I-II Y III'!S292</f>
        <v>0</v>
      </c>
      <c r="U296" s="233">
        <f>+'0BJ PROGR. I-II Y III'!T292</f>
        <v>0</v>
      </c>
      <c r="V296" s="249">
        <f>+'0BJ PROGR. I-II Y III'!U292</f>
        <v>0</v>
      </c>
      <c r="W296" s="215">
        <f>+'0BJ PROGR. I-II Y III'!V292</f>
        <v>0</v>
      </c>
      <c r="X296" s="233">
        <f>+'0BJ PROGR. I-II Y III'!W292</f>
        <v>0</v>
      </c>
      <c r="Y296" s="256">
        <f>+'0BJ PROGR. I-II Y III'!X292</f>
        <v>0</v>
      </c>
      <c r="Z296" s="256">
        <f>+'0BJ PROGR. I-II Y III'!Y292</f>
        <v>0</v>
      </c>
      <c r="AA296" s="256">
        <f>+'0BJ PROGR. I-II Y III'!Z292</f>
        <v>0</v>
      </c>
      <c r="AB296" s="215">
        <f>+'0BJ PROGR. I-II Y III'!AA292</f>
        <v>0</v>
      </c>
      <c r="AC296" s="232">
        <f>+'0BJ PROGR. I-II Y III'!AB292</f>
        <v>0</v>
      </c>
      <c r="AD296" s="215">
        <f>+'0BJ PROGR. I-II Y III'!AC292</f>
        <v>0</v>
      </c>
      <c r="AE296" s="215">
        <f>+'0BJ PROGR. I-II Y III'!AD292</f>
        <v>0</v>
      </c>
      <c r="AF296" s="215">
        <f>+'0BJ PROGR. I-II Y III'!AE292</f>
        <v>0</v>
      </c>
      <c r="AG296" s="215">
        <f>+'0BJ PROGR. I-II Y III'!AF292</f>
        <v>0</v>
      </c>
      <c r="AH296" s="215">
        <f>+'0BJ PROGR. I-II Y III'!AG292</f>
        <v>0</v>
      </c>
      <c r="AI296" s="233">
        <f>+'0BJ PROGR. I-II Y III'!AH292</f>
        <v>0</v>
      </c>
      <c r="AJ296" s="214">
        <f t="shared" ref="AJ296:AJ303" si="89">+Q296+R296+S296+T296+U296++X296+AB296+AC296+AD296+AE296+AF296+AG296+AH296+AI296</f>
        <v>0</v>
      </c>
      <c r="AK296" s="215"/>
      <c r="AL296" s="214">
        <v>0</v>
      </c>
      <c r="AM296" s="215"/>
      <c r="AN296" s="214">
        <f t="shared" ref="AN296:AN303" si="90">+O296+AJ296+AL296</f>
        <v>0</v>
      </c>
      <c r="AX296" s="20"/>
      <c r="AY296" s="20"/>
    </row>
    <row r="297" spans="1:51" s="21" customFormat="1" x14ac:dyDescent="0.25">
      <c r="A297" s="3"/>
      <c r="B297" s="3"/>
      <c r="C297" s="10"/>
      <c r="D297" s="3"/>
      <c r="E297" s="3"/>
      <c r="F297" s="3"/>
      <c r="G297" s="10" t="s">
        <v>1010</v>
      </c>
      <c r="H297"/>
      <c r="I297" s="22" t="s">
        <v>837</v>
      </c>
      <c r="J297" s="23" t="s">
        <v>838</v>
      </c>
      <c r="K297" s="232">
        <f>SUM(K298)</f>
        <v>0</v>
      </c>
      <c r="L297" s="215">
        <f>SUM(L298)</f>
        <v>0</v>
      </c>
      <c r="M297" s="215">
        <f>SUM(M298)</f>
        <v>0</v>
      </c>
      <c r="N297" s="215">
        <f>SUM(N298)</f>
        <v>0</v>
      </c>
      <c r="O297" s="214">
        <f t="shared" si="88"/>
        <v>0</v>
      </c>
      <c r="P297" s="42"/>
      <c r="Q297" s="232">
        <f t="shared" ref="Q297:AI297" si="91">SUM(Q298)</f>
        <v>0</v>
      </c>
      <c r="R297" s="215">
        <f t="shared" si="91"/>
        <v>0</v>
      </c>
      <c r="S297" s="215">
        <f t="shared" si="91"/>
        <v>0</v>
      </c>
      <c r="T297" s="215">
        <f t="shared" si="91"/>
        <v>0</v>
      </c>
      <c r="U297" s="233">
        <f t="shared" si="91"/>
        <v>0</v>
      </c>
      <c r="V297" s="249">
        <f t="shared" si="91"/>
        <v>0</v>
      </c>
      <c r="W297" s="215">
        <f t="shared" si="91"/>
        <v>0</v>
      </c>
      <c r="X297" s="233">
        <f t="shared" si="91"/>
        <v>0</v>
      </c>
      <c r="Y297" s="256">
        <f t="shared" si="91"/>
        <v>0</v>
      </c>
      <c r="Z297" s="256">
        <f t="shared" si="91"/>
        <v>0</v>
      </c>
      <c r="AA297" s="256">
        <f t="shared" si="91"/>
        <v>0</v>
      </c>
      <c r="AB297" s="215">
        <f t="shared" si="91"/>
        <v>0</v>
      </c>
      <c r="AC297" s="232">
        <f t="shared" si="91"/>
        <v>0</v>
      </c>
      <c r="AD297" s="215">
        <f t="shared" si="91"/>
        <v>0</v>
      </c>
      <c r="AE297" s="215">
        <f t="shared" si="91"/>
        <v>0</v>
      </c>
      <c r="AF297" s="215">
        <f t="shared" si="91"/>
        <v>0</v>
      </c>
      <c r="AG297" s="215">
        <f t="shared" si="91"/>
        <v>0</v>
      </c>
      <c r="AH297" s="215">
        <f t="shared" si="91"/>
        <v>0</v>
      </c>
      <c r="AI297" s="233">
        <f t="shared" si="91"/>
        <v>0</v>
      </c>
      <c r="AJ297" s="214">
        <f t="shared" si="89"/>
        <v>0</v>
      </c>
      <c r="AK297" s="215"/>
      <c r="AL297" s="214">
        <v>0</v>
      </c>
      <c r="AM297" s="215"/>
      <c r="AN297" s="214">
        <f t="shared" si="90"/>
        <v>0</v>
      </c>
      <c r="AX297" s="20"/>
      <c r="AY297" s="20"/>
    </row>
    <row r="298" spans="1:51" s="21" customFormat="1" x14ac:dyDescent="0.25">
      <c r="A298" s="3"/>
      <c r="B298" s="3"/>
      <c r="C298" s="10"/>
      <c r="D298" s="3"/>
      <c r="E298" s="3"/>
      <c r="F298" s="3"/>
      <c r="G298" s="10"/>
      <c r="H298"/>
      <c r="I298" s="22"/>
      <c r="J298" s="23" t="s">
        <v>1714</v>
      </c>
      <c r="K298" s="232">
        <f>+'0BJ PROGR. I-II Y III'!J295</f>
        <v>0</v>
      </c>
      <c r="L298" s="215">
        <f>+'0BJ PROGR. I-II Y III'!K294</f>
        <v>0</v>
      </c>
      <c r="M298" s="215">
        <f>+'0BJ PROGR. I-II Y III'!L294</f>
        <v>0</v>
      </c>
      <c r="N298" s="215">
        <f>+'0BJ PROGR. I-II Y III'!M294</f>
        <v>0</v>
      </c>
      <c r="O298" s="214">
        <f t="shared" si="88"/>
        <v>0</v>
      </c>
      <c r="P298" s="42"/>
      <c r="Q298" s="232">
        <f>+'0BJ PROGR. I-II Y III'!P294</f>
        <v>0</v>
      </c>
      <c r="R298" s="215">
        <f>+'0BJ PROGR. I-II Y III'!Q294</f>
        <v>0</v>
      </c>
      <c r="S298" s="215">
        <f>+'0BJ PROGR. I-II Y III'!R294</f>
        <v>0</v>
      </c>
      <c r="T298" s="215">
        <f>+'0BJ PROGR. I-II Y III'!S294</f>
        <v>0</v>
      </c>
      <c r="U298" s="233">
        <f>+'0BJ PROGR. I-II Y III'!T294</f>
        <v>0</v>
      </c>
      <c r="V298" s="249">
        <f>+'0BJ PROGR. I-II Y III'!U294</f>
        <v>0</v>
      </c>
      <c r="W298" s="215">
        <f>+'0BJ PROGR. I-II Y III'!V294</f>
        <v>0</v>
      </c>
      <c r="X298" s="233">
        <f>+'0BJ PROGR. I-II Y III'!W294</f>
        <v>0</v>
      </c>
      <c r="Y298" s="256">
        <f>+'0BJ PROGR. I-II Y III'!X294</f>
        <v>0</v>
      </c>
      <c r="Z298" s="256">
        <f>+'0BJ PROGR. I-II Y III'!Y294</f>
        <v>0</v>
      </c>
      <c r="AA298" s="256">
        <f>+'0BJ PROGR. I-II Y III'!Z294</f>
        <v>0</v>
      </c>
      <c r="AB298" s="215">
        <f>+'0BJ PROGR. I-II Y III'!AA294</f>
        <v>0</v>
      </c>
      <c r="AC298" s="232">
        <f>+'0BJ PROGR. I-II Y III'!AB294</f>
        <v>0</v>
      </c>
      <c r="AD298" s="215">
        <f>+'0BJ PROGR. I-II Y III'!AC294</f>
        <v>0</v>
      </c>
      <c r="AE298" s="215">
        <f>+'0BJ PROGR. I-II Y III'!AD294</f>
        <v>0</v>
      </c>
      <c r="AF298" s="215">
        <f>+'0BJ PROGR. I-II Y III'!AE294</f>
        <v>0</v>
      </c>
      <c r="AG298" s="215">
        <f>+'0BJ PROGR. I-II Y III'!AF294</f>
        <v>0</v>
      </c>
      <c r="AH298" s="215">
        <f>+'0BJ PROGR. I-II Y III'!AG294</f>
        <v>0</v>
      </c>
      <c r="AI298" s="233">
        <f>+'0BJ PROGR. I-II Y III'!AH294</f>
        <v>0</v>
      </c>
      <c r="AJ298" s="214">
        <f t="shared" si="89"/>
        <v>0</v>
      </c>
      <c r="AK298" s="215"/>
      <c r="AL298" s="214">
        <v>0</v>
      </c>
      <c r="AM298" s="215"/>
      <c r="AN298" s="214">
        <f t="shared" si="90"/>
        <v>0</v>
      </c>
      <c r="AX298" s="20"/>
      <c r="AY298" s="20"/>
    </row>
    <row r="299" spans="1:51" s="21" customFormat="1" x14ac:dyDescent="0.25">
      <c r="A299" s="3"/>
      <c r="B299" s="3"/>
      <c r="C299" s="10"/>
      <c r="D299" s="3"/>
      <c r="E299" s="3"/>
      <c r="F299" s="3"/>
      <c r="G299" s="10" t="s">
        <v>1010</v>
      </c>
      <c r="H299"/>
      <c r="I299" s="22" t="s">
        <v>839</v>
      </c>
      <c r="J299" s="23" t="s">
        <v>840</v>
      </c>
      <c r="K299" s="232">
        <f>+'0BJ PROGR. I-II Y III'!J296</f>
        <v>0</v>
      </c>
      <c r="L299" s="215">
        <f>+'0BJ PROGR. I-II Y III'!K295</f>
        <v>0</v>
      </c>
      <c r="M299" s="215">
        <f>+'0BJ PROGR. I-II Y III'!L295</f>
        <v>0</v>
      </c>
      <c r="N299" s="215">
        <f>+'0BJ PROGR. I-II Y III'!M295</f>
        <v>0</v>
      </c>
      <c r="O299" s="214">
        <f t="shared" si="88"/>
        <v>0</v>
      </c>
      <c r="P299" s="42"/>
      <c r="Q299" s="232">
        <f>+'0BJ PROGR. I-II Y III'!P295</f>
        <v>0</v>
      </c>
      <c r="R299" s="215">
        <f>+'0BJ PROGR. I-II Y III'!Q295</f>
        <v>0</v>
      </c>
      <c r="S299" s="215">
        <f>+'0BJ PROGR. I-II Y III'!R295</f>
        <v>0</v>
      </c>
      <c r="T299" s="215">
        <f>+'0BJ PROGR. I-II Y III'!S295</f>
        <v>0</v>
      </c>
      <c r="U299" s="233">
        <f>+'0BJ PROGR. I-II Y III'!T295</f>
        <v>0</v>
      </c>
      <c r="V299" s="249">
        <f>+'0BJ PROGR. I-II Y III'!U295</f>
        <v>0</v>
      </c>
      <c r="W299" s="215">
        <f>+'0BJ PROGR. I-II Y III'!V295</f>
        <v>0</v>
      </c>
      <c r="X299" s="233">
        <f>+'0BJ PROGR. I-II Y III'!W295</f>
        <v>0</v>
      </c>
      <c r="Y299" s="256">
        <f>+'0BJ PROGR. I-II Y III'!X295</f>
        <v>0</v>
      </c>
      <c r="Z299" s="256">
        <f>+'0BJ PROGR. I-II Y III'!Y295</f>
        <v>0</v>
      </c>
      <c r="AA299" s="256">
        <f>+'0BJ PROGR. I-II Y III'!Z295</f>
        <v>0</v>
      </c>
      <c r="AB299" s="215">
        <f>+'0BJ PROGR. I-II Y III'!AA295</f>
        <v>0</v>
      </c>
      <c r="AC299" s="232">
        <f>+'0BJ PROGR. I-II Y III'!AB295</f>
        <v>0</v>
      </c>
      <c r="AD299" s="215">
        <f>+'0BJ PROGR. I-II Y III'!AC295</f>
        <v>0</v>
      </c>
      <c r="AE299" s="215">
        <f>+'0BJ PROGR. I-II Y III'!AD295</f>
        <v>0</v>
      </c>
      <c r="AF299" s="215">
        <f>+'0BJ PROGR. I-II Y III'!AE295</f>
        <v>0</v>
      </c>
      <c r="AG299" s="215">
        <f>+'0BJ PROGR. I-II Y III'!AF295</f>
        <v>0</v>
      </c>
      <c r="AH299" s="215">
        <f>+'0BJ PROGR. I-II Y III'!AG295</f>
        <v>0</v>
      </c>
      <c r="AI299" s="233">
        <f>+'0BJ PROGR. I-II Y III'!AH295</f>
        <v>0</v>
      </c>
      <c r="AJ299" s="214">
        <f t="shared" si="89"/>
        <v>0</v>
      </c>
      <c r="AK299" s="215"/>
      <c r="AL299" s="214">
        <v>0</v>
      </c>
      <c r="AM299" s="215"/>
      <c r="AN299" s="214">
        <f t="shared" si="90"/>
        <v>0</v>
      </c>
      <c r="AX299" s="20"/>
      <c r="AY299" s="20"/>
    </row>
    <row r="300" spans="1:51" s="21" customFormat="1" x14ac:dyDescent="0.25">
      <c r="A300" s="3"/>
      <c r="B300" s="3"/>
      <c r="C300" s="10"/>
      <c r="D300" s="3"/>
      <c r="E300" s="3"/>
      <c r="F300" s="3"/>
      <c r="G300" s="10" t="s">
        <v>1010</v>
      </c>
      <c r="H300"/>
      <c r="I300" s="22" t="s">
        <v>841</v>
      </c>
      <c r="J300" s="23" t="s">
        <v>842</v>
      </c>
      <c r="K300" s="232">
        <f>+'0BJ PROGR. I-II Y III'!J297</f>
        <v>0</v>
      </c>
      <c r="L300" s="215">
        <f>+'0BJ PROGR. I-II Y III'!K296</f>
        <v>0</v>
      </c>
      <c r="M300" s="215">
        <f>+'0BJ PROGR. I-II Y III'!L296</f>
        <v>0</v>
      </c>
      <c r="N300" s="215">
        <f>+'0BJ PROGR. I-II Y III'!M296</f>
        <v>0</v>
      </c>
      <c r="O300" s="214">
        <f t="shared" si="88"/>
        <v>0</v>
      </c>
      <c r="P300" s="42"/>
      <c r="Q300" s="232">
        <f>+'0BJ PROGR. I-II Y III'!P296</f>
        <v>0</v>
      </c>
      <c r="R300" s="215">
        <f>+'0BJ PROGR. I-II Y III'!Q296</f>
        <v>0</v>
      </c>
      <c r="S300" s="215">
        <f>+'0BJ PROGR. I-II Y III'!R296</f>
        <v>0</v>
      </c>
      <c r="T300" s="215">
        <f>+'0BJ PROGR. I-II Y III'!S296</f>
        <v>0</v>
      </c>
      <c r="U300" s="233">
        <f>+'0BJ PROGR. I-II Y III'!T296</f>
        <v>0</v>
      </c>
      <c r="V300" s="249">
        <f>+'0BJ PROGR. I-II Y III'!U296</f>
        <v>0</v>
      </c>
      <c r="W300" s="215">
        <f>+'0BJ PROGR. I-II Y III'!V296</f>
        <v>0</v>
      </c>
      <c r="X300" s="233">
        <f>+'0BJ PROGR. I-II Y III'!W296</f>
        <v>0</v>
      </c>
      <c r="Y300" s="256">
        <f>+'0BJ PROGR. I-II Y III'!X296</f>
        <v>0</v>
      </c>
      <c r="Z300" s="256">
        <f>+'0BJ PROGR. I-II Y III'!Y296</f>
        <v>0</v>
      </c>
      <c r="AA300" s="256">
        <f>+'0BJ PROGR. I-II Y III'!Z296</f>
        <v>0</v>
      </c>
      <c r="AB300" s="215">
        <f>+'0BJ PROGR. I-II Y III'!AA296</f>
        <v>0</v>
      </c>
      <c r="AC300" s="232">
        <f>+'0BJ PROGR. I-II Y III'!AB296</f>
        <v>0</v>
      </c>
      <c r="AD300" s="215">
        <f>+'0BJ PROGR. I-II Y III'!AC296</f>
        <v>0</v>
      </c>
      <c r="AE300" s="215">
        <f>+'0BJ PROGR. I-II Y III'!AD296</f>
        <v>0</v>
      </c>
      <c r="AF300" s="215">
        <f>+'0BJ PROGR. I-II Y III'!AE296</f>
        <v>0</v>
      </c>
      <c r="AG300" s="215">
        <f>+'0BJ PROGR. I-II Y III'!AF296</f>
        <v>0</v>
      </c>
      <c r="AH300" s="215">
        <f>+'0BJ PROGR. I-II Y III'!AG296</f>
        <v>0</v>
      </c>
      <c r="AI300" s="233">
        <f>+'0BJ PROGR. I-II Y III'!AH296</f>
        <v>0</v>
      </c>
      <c r="AJ300" s="214">
        <f t="shared" si="89"/>
        <v>0</v>
      </c>
      <c r="AK300" s="215"/>
      <c r="AL300" s="214">
        <v>0</v>
      </c>
      <c r="AM300" s="215"/>
      <c r="AN300" s="214">
        <f t="shared" si="90"/>
        <v>0</v>
      </c>
      <c r="AX300" s="20"/>
      <c r="AY300" s="20"/>
    </row>
    <row r="301" spans="1:51" s="21" customFormat="1" x14ac:dyDescent="0.25">
      <c r="A301" s="3"/>
      <c r="B301" s="3"/>
      <c r="C301" s="10"/>
      <c r="D301" s="3"/>
      <c r="E301" s="3"/>
      <c r="F301" s="3"/>
      <c r="G301" s="10" t="s">
        <v>1010</v>
      </c>
      <c r="H301"/>
      <c r="I301" s="22" t="s">
        <v>843</v>
      </c>
      <c r="J301" s="23" t="s">
        <v>844</v>
      </c>
      <c r="K301" s="232">
        <f>+'0BJ PROGR. I-II Y III'!J298</f>
        <v>0</v>
      </c>
      <c r="L301" s="215">
        <f>+'0BJ PROGR. I-II Y III'!K297</f>
        <v>0</v>
      </c>
      <c r="M301" s="215">
        <f>+'0BJ PROGR. I-II Y III'!L297</f>
        <v>0</v>
      </c>
      <c r="N301" s="215">
        <f>+'0BJ PROGR. I-II Y III'!M297</f>
        <v>0</v>
      </c>
      <c r="O301" s="214">
        <f t="shared" si="88"/>
        <v>0</v>
      </c>
      <c r="P301" s="42"/>
      <c r="Q301" s="232">
        <f>+'0BJ PROGR. I-II Y III'!P297</f>
        <v>0</v>
      </c>
      <c r="R301" s="215">
        <f>+'0BJ PROGR. I-II Y III'!Q297</f>
        <v>0</v>
      </c>
      <c r="S301" s="215">
        <f>+'0BJ PROGR. I-II Y III'!R297</f>
        <v>0</v>
      </c>
      <c r="T301" s="215">
        <f>+'0BJ PROGR. I-II Y III'!S297</f>
        <v>0</v>
      </c>
      <c r="U301" s="233">
        <f>+'0BJ PROGR. I-II Y III'!T297</f>
        <v>0</v>
      </c>
      <c r="V301" s="249">
        <f>+'0BJ PROGR. I-II Y III'!U297</f>
        <v>0</v>
      </c>
      <c r="W301" s="215">
        <f>+'0BJ PROGR. I-II Y III'!V297</f>
        <v>0</v>
      </c>
      <c r="X301" s="233">
        <f>+'0BJ PROGR. I-II Y III'!W297</f>
        <v>0</v>
      </c>
      <c r="Y301" s="256">
        <f>+'0BJ PROGR. I-II Y III'!X297</f>
        <v>0</v>
      </c>
      <c r="Z301" s="256">
        <f>+'0BJ PROGR. I-II Y III'!Y297</f>
        <v>0</v>
      </c>
      <c r="AA301" s="256">
        <f>+'0BJ PROGR. I-II Y III'!Z297</f>
        <v>0</v>
      </c>
      <c r="AB301" s="215">
        <f>+'0BJ PROGR. I-II Y III'!AA297</f>
        <v>0</v>
      </c>
      <c r="AC301" s="232">
        <f>+'0BJ PROGR. I-II Y III'!AB297</f>
        <v>0</v>
      </c>
      <c r="AD301" s="215">
        <f>+'0BJ PROGR. I-II Y III'!AC297</f>
        <v>0</v>
      </c>
      <c r="AE301" s="215">
        <f>+'0BJ PROGR. I-II Y III'!AD297</f>
        <v>0</v>
      </c>
      <c r="AF301" s="215">
        <f>+'0BJ PROGR. I-II Y III'!AE297</f>
        <v>0</v>
      </c>
      <c r="AG301" s="215">
        <f>+'0BJ PROGR. I-II Y III'!AF297</f>
        <v>0</v>
      </c>
      <c r="AH301" s="215">
        <f>+'0BJ PROGR. I-II Y III'!AG297</f>
        <v>0</v>
      </c>
      <c r="AI301" s="233">
        <f>+'0BJ PROGR. I-II Y III'!AH297</f>
        <v>0</v>
      </c>
      <c r="AJ301" s="214">
        <f t="shared" si="89"/>
        <v>0</v>
      </c>
      <c r="AK301" s="215"/>
      <c r="AL301" s="214">
        <v>0</v>
      </c>
      <c r="AM301" s="215"/>
      <c r="AN301" s="214">
        <f t="shared" si="90"/>
        <v>0</v>
      </c>
      <c r="AX301" s="20"/>
      <c r="AY301" s="20"/>
    </row>
    <row r="302" spans="1:51" s="21" customFormat="1" x14ac:dyDescent="0.25">
      <c r="A302" s="3"/>
      <c r="B302" s="3"/>
      <c r="C302" s="10"/>
      <c r="D302" s="3"/>
      <c r="E302" s="3"/>
      <c r="F302" s="3"/>
      <c r="G302" s="10" t="s">
        <v>1010</v>
      </c>
      <c r="H302"/>
      <c r="I302" s="22" t="s">
        <v>845</v>
      </c>
      <c r="J302" s="23" t="s">
        <v>846</v>
      </c>
      <c r="K302" s="232">
        <f>+'0BJ PROGR. I-II Y III'!J299</f>
        <v>0</v>
      </c>
      <c r="L302" s="215">
        <f>+'0BJ PROGR. I-II Y III'!K298</f>
        <v>0</v>
      </c>
      <c r="M302" s="215">
        <f>+'0BJ PROGR. I-II Y III'!L298</f>
        <v>0</v>
      </c>
      <c r="N302" s="215">
        <f>+'0BJ PROGR. I-II Y III'!M298</f>
        <v>0</v>
      </c>
      <c r="O302" s="214">
        <f t="shared" si="88"/>
        <v>0</v>
      </c>
      <c r="P302" s="42"/>
      <c r="Q302" s="232">
        <f>+'0BJ PROGR. I-II Y III'!P298</f>
        <v>0</v>
      </c>
      <c r="R302" s="215">
        <f>+'0BJ PROGR. I-II Y III'!Q298</f>
        <v>0</v>
      </c>
      <c r="S302" s="215">
        <f>+'0BJ PROGR. I-II Y III'!R298</f>
        <v>0</v>
      </c>
      <c r="T302" s="215">
        <f>+'0BJ PROGR. I-II Y III'!S298</f>
        <v>0</v>
      </c>
      <c r="U302" s="233">
        <f>+'0BJ PROGR. I-II Y III'!T298</f>
        <v>0</v>
      </c>
      <c r="V302" s="249">
        <f>+'0BJ PROGR. I-II Y III'!U298</f>
        <v>0</v>
      </c>
      <c r="W302" s="215">
        <f>+'0BJ PROGR. I-II Y III'!V298</f>
        <v>0</v>
      </c>
      <c r="X302" s="233">
        <f>+'0BJ PROGR. I-II Y III'!W298</f>
        <v>0</v>
      </c>
      <c r="Y302" s="256">
        <f>+'0BJ PROGR. I-II Y III'!X298</f>
        <v>0</v>
      </c>
      <c r="Z302" s="256">
        <f>+'0BJ PROGR. I-II Y III'!Y298</f>
        <v>0</v>
      </c>
      <c r="AA302" s="256">
        <f>+'0BJ PROGR. I-II Y III'!Z298</f>
        <v>0</v>
      </c>
      <c r="AB302" s="215">
        <f>+'0BJ PROGR. I-II Y III'!AA298</f>
        <v>0</v>
      </c>
      <c r="AC302" s="232">
        <f>+'0BJ PROGR. I-II Y III'!AB298</f>
        <v>0</v>
      </c>
      <c r="AD302" s="215">
        <f>+'0BJ PROGR. I-II Y III'!AC298</f>
        <v>0</v>
      </c>
      <c r="AE302" s="215">
        <f>+'0BJ PROGR. I-II Y III'!AD298</f>
        <v>0</v>
      </c>
      <c r="AF302" s="215">
        <f>+'0BJ PROGR. I-II Y III'!AE298</f>
        <v>0</v>
      </c>
      <c r="AG302" s="215">
        <f>+'0BJ PROGR. I-II Y III'!AF298</f>
        <v>0</v>
      </c>
      <c r="AH302" s="215">
        <f>+'0BJ PROGR. I-II Y III'!AG298</f>
        <v>0</v>
      </c>
      <c r="AI302" s="233">
        <f>+'0BJ PROGR. I-II Y III'!AH298</f>
        <v>0</v>
      </c>
      <c r="AJ302" s="214">
        <f t="shared" si="89"/>
        <v>0</v>
      </c>
      <c r="AK302" s="215"/>
      <c r="AL302" s="214">
        <v>0</v>
      </c>
      <c r="AM302" s="215"/>
      <c r="AN302" s="214">
        <f t="shared" si="90"/>
        <v>0</v>
      </c>
      <c r="AX302" s="20"/>
      <c r="AY302" s="20"/>
    </row>
    <row r="303" spans="1:51" s="21" customFormat="1" x14ac:dyDescent="0.25">
      <c r="A303" s="3"/>
      <c r="B303" s="3"/>
      <c r="C303" s="10"/>
      <c r="D303" s="3"/>
      <c r="E303" s="3"/>
      <c r="F303" s="3"/>
      <c r="G303" s="10" t="s">
        <v>1010</v>
      </c>
      <c r="H303"/>
      <c r="I303" s="22" t="s">
        <v>847</v>
      </c>
      <c r="J303" s="23" t="s">
        <v>848</v>
      </c>
      <c r="K303" s="232">
        <f>+'0BJ PROGR. I-II Y III'!J300</f>
        <v>0</v>
      </c>
      <c r="L303" s="215">
        <f>+'0BJ PROGR. I-II Y III'!K299</f>
        <v>0</v>
      </c>
      <c r="M303" s="215">
        <f>+'0BJ PROGR. I-II Y III'!L299</f>
        <v>0</v>
      </c>
      <c r="N303" s="215">
        <f>+'0BJ PROGR. I-II Y III'!M299</f>
        <v>0</v>
      </c>
      <c r="O303" s="214">
        <f t="shared" si="88"/>
        <v>0</v>
      </c>
      <c r="P303" s="42"/>
      <c r="Q303" s="232">
        <f>+'0BJ PROGR. I-II Y III'!P299</f>
        <v>0</v>
      </c>
      <c r="R303" s="215">
        <f>+'0BJ PROGR. I-II Y III'!Q299</f>
        <v>0</v>
      </c>
      <c r="S303" s="215">
        <f>+'0BJ PROGR. I-II Y III'!R299</f>
        <v>0</v>
      </c>
      <c r="T303" s="215">
        <f>+'0BJ PROGR. I-II Y III'!S299</f>
        <v>0</v>
      </c>
      <c r="U303" s="233">
        <f>+'0BJ PROGR. I-II Y III'!T299</f>
        <v>0</v>
      </c>
      <c r="V303" s="249">
        <f>+'0BJ PROGR. I-II Y III'!U299</f>
        <v>0</v>
      </c>
      <c r="W303" s="215">
        <f>+'0BJ PROGR. I-II Y III'!V299</f>
        <v>0</v>
      </c>
      <c r="X303" s="233">
        <f>+'0BJ PROGR. I-II Y III'!W299</f>
        <v>0</v>
      </c>
      <c r="Y303" s="256">
        <f>+'0BJ PROGR. I-II Y III'!X299</f>
        <v>0</v>
      </c>
      <c r="Z303" s="256">
        <f>+'0BJ PROGR. I-II Y III'!Y299</f>
        <v>0</v>
      </c>
      <c r="AA303" s="256">
        <f>+'0BJ PROGR. I-II Y III'!Z299</f>
        <v>0</v>
      </c>
      <c r="AB303" s="215">
        <f>+'0BJ PROGR. I-II Y III'!AA299</f>
        <v>0</v>
      </c>
      <c r="AC303" s="232">
        <f>+'0BJ PROGR. I-II Y III'!AB299</f>
        <v>0</v>
      </c>
      <c r="AD303" s="215">
        <f>+'0BJ PROGR. I-II Y III'!AC299</f>
        <v>0</v>
      </c>
      <c r="AE303" s="215">
        <f>+'0BJ PROGR. I-II Y III'!AD299</f>
        <v>0</v>
      </c>
      <c r="AF303" s="215">
        <f>+'0BJ PROGR. I-II Y III'!AE299</f>
        <v>0</v>
      </c>
      <c r="AG303" s="215">
        <f>+'0BJ PROGR. I-II Y III'!AF299</f>
        <v>0</v>
      </c>
      <c r="AH303" s="215">
        <f>+'0BJ PROGR. I-II Y III'!AG299</f>
        <v>0</v>
      </c>
      <c r="AI303" s="233">
        <f>+'0BJ PROGR. I-II Y III'!AH299</f>
        <v>0</v>
      </c>
      <c r="AJ303" s="214">
        <f t="shared" si="89"/>
        <v>0</v>
      </c>
      <c r="AK303" s="215"/>
      <c r="AL303" s="214">
        <v>0</v>
      </c>
      <c r="AM303" s="215"/>
      <c r="AN303" s="214">
        <f t="shared" si="90"/>
        <v>0</v>
      </c>
      <c r="AX303" s="20"/>
      <c r="AY303" s="20"/>
    </row>
    <row r="304" spans="1:51" s="21" customFormat="1" x14ac:dyDescent="0.25">
      <c r="A304" s="3"/>
      <c r="B304" s="3"/>
      <c r="C304" s="10"/>
      <c r="D304" s="3"/>
      <c r="E304" s="3"/>
      <c r="F304" s="3"/>
      <c r="G304" s="3"/>
      <c r="H304"/>
      <c r="I304" s="22"/>
      <c r="J304" s="23"/>
      <c r="K304" s="232"/>
      <c r="L304" s="215"/>
      <c r="M304" s="215"/>
      <c r="N304" s="215"/>
      <c r="O304" s="214"/>
      <c r="P304" s="42"/>
      <c r="Q304" s="232"/>
      <c r="R304" s="215"/>
      <c r="S304" s="215"/>
      <c r="T304" s="215"/>
      <c r="U304" s="233"/>
      <c r="V304" s="249"/>
      <c r="W304" s="215"/>
      <c r="X304" s="233"/>
      <c r="Y304" s="256"/>
      <c r="Z304" s="256"/>
      <c r="AA304" s="256"/>
      <c r="AB304" s="215"/>
      <c r="AC304" s="232"/>
      <c r="AD304" s="215"/>
      <c r="AE304" s="215"/>
      <c r="AF304" s="215"/>
      <c r="AG304" s="215"/>
      <c r="AH304" s="215"/>
      <c r="AI304" s="233"/>
      <c r="AJ304" s="233"/>
      <c r="AK304" s="215"/>
      <c r="AL304" s="214"/>
      <c r="AM304" s="215"/>
      <c r="AN304" s="214"/>
      <c r="AX304" s="20"/>
      <c r="AY304" s="20"/>
    </row>
    <row r="305" spans="1:51" s="21" customFormat="1" x14ac:dyDescent="0.25">
      <c r="A305" s="3"/>
      <c r="B305" s="3"/>
      <c r="C305" s="10" t="s">
        <v>1012</v>
      </c>
      <c r="D305" s="3" t="s">
        <v>1013</v>
      </c>
      <c r="E305" s="3"/>
      <c r="F305" s="3"/>
      <c r="G305" s="3"/>
      <c r="H305"/>
      <c r="I305" s="22"/>
      <c r="J305" s="23"/>
      <c r="K305" s="213">
        <f>SUM(K306:K314)</f>
        <v>0</v>
      </c>
      <c r="L305" s="223">
        <f>SUM(L306:L314)</f>
        <v>0</v>
      </c>
      <c r="M305" s="223">
        <f>SUM(M306:M314)</f>
        <v>0</v>
      </c>
      <c r="N305" s="223">
        <f>SUM(N306:N314)</f>
        <v>0</v>
      </c>
      <c r="O305" s="220">
        <f>SUM(O306:O314)</f>
        <v>0</v>
      </c>
      <c r="P305" s="42"/>
      <c r="Q305" s="213">
        <f t="shared" ref="Q305:W305" si="92">SUM(Q306:Q314)</f>
        <v>0</v>
      </c>
      <c r="R305" s="223">
        <f t="shared" si="92"/>
        <v>0</v>
      </c>
      <c r="S305" s="223">
        <f t="shared" si="92"/>
        <v>0</v>
      </c>
      <c r="T305" s="223">
        <f>SUM(T306:T314)</f>
        <v>0</v>
      </c>
      <c r="U305" s="231">
        <f t="shared" si="92"/>
        <v>0</v>
      </c>
      <c r="V305" s="248">
        <f t="shared" si="92"/>
        <v>0</v>
      </c>
      <c r="W305" s="223">
        <f t="shared" si="92"/>
        <v>0</v>
      </c>
      <c r="X305" s="231">
        <f t="shared" ref="X305:AI305" si="93">SUM(X306:X314)</f>
        <v>0</v>
      </c>
      <c r="Y305" s="258">
        <f t="shared" si="93"/>
        <v>0</v>
      </c>
      <c r="Z305" s="258">
        <f t="shared" si="93"/>
        <v>0</v>
      </c>
      <c r="AA305" s="258">
        <f t="shared" si="93"/>
        <v>0</v>
      </c>
      <c r="AB305" s="223">
        <f t="shared" si="93"/>
        <v>0</v>
      </c>
      <c r="AC305" s="213">
        <f t="shared" si="93"/>
        <v>0</v>
      </c>
      <c r="AD305" s="223">
        <f t="shared" si="93"/>
        <v>0</v>
      </c>
      <c r="AE305" s="223">
        <f t="shared" si="93"/>
        <v>0</v>
      </c>
      <c r="AF305" s="223">
        <f t="shared" si="93"/>
        <v>0</v>
      </c>
      <c r="AG305" s="223">
        <f t="shared" si="93"/>
        <v>0</v>
      </c>
      <c r="AH305" s="223">
        <f t="shared" si="93"/>
        <v>0</v>
      </c>
      <c r="AI305" s="231">
        <f t="shared" si="93"/>
        <v>0</v>
      </c>
      <c r="AJ305" s="231">
        <f>SUM(AJ306:AJ314)</f>
        <v>0</v>
      </c>
      <c r="AK305" s="215"/>
      <c r="AL305" s="220">
        <f>SUM(AL306:AL314)</f>
        <v>0</v>
      </c>
      <c r="AM305" s="215"/>
      <c r="AN305" s="220">
        <f>SUM(AN306:AN314)</f>
        <v>0</v>
      </c>
      <c r="AX305" s="20"/>
      <c r="AY305" s="20"/>
    </row>
    <row r="306" spans="1:51" s="21" customFormat="1" x14ac:dyDescent="0.25">
      <c r="A306" s="3"/>
      <c r="B306" s="3"/>
      <c r="C306" s="1"/>
      <c r="D306" s="1"/>
      <c r="E306" s="3"/>
      <c r="F306" s="3"/>
      <c r="G306" s="5" t="s">
        <v>1012</v>
      </c>
      <c r="H306"/>
      <c r="I306" s="24" t="s">
        <v>849</v>
      </c>
      <c r="J306" s="25" t="s">
        <v>850</v>
      </c>
      <c r="K306" s="217"/>
      <c r="L306" s="216"/>
      <c r="M306" s="216"/>
      <c r="N306" s="216"/>
      <c r="O306" s="212"/>
      <c r="P306" s="42"/>
      <c r="Q306" s="217"/>
      <c r="R306" s="216"/>
      <c r="S306" s="216"/>
      <c r="T306" s="216"/>
      <c r="U306" s="230"/>
      <c r="V306" s="247"/>
      <c r="W306" s="216"/>
      <c r="X306" s="230"/>
      <c r="Y306" s="257"/>
      <c r="Z306" s="257"/>
      <c r="AA306" s="257"/>
      <c r="AB306" s="216"/>
      <c r="AC306" s="217"/>
      <c r="AD306" s="216"/>
      <c r="AE306" s="216"/>
      <c r="AF306" s="216"/>
      <c r="AG306" s="216"/>
      <c r="AH306" s="216"/>
      <c r="AI306" s="230"/>
      <c r="AJ306" s="230"/>
      <c r="AK306" s="215"/>
      <c r="AL306" s="212"/>
      <c r="AM306" s="215"/>
      <c r="AN306" s="212"/>
      <c r="AX306" s="20"/>
      <c r="AY306" s="20"/>
    </row>
    <row r="307" spans="1:51" s="21" customFormat="1" x14ac:dyDescent="0.25">
      <c r="A307" s="3"/>
      <c r="B307" s="3"/>
      <c r="C307" s="10"/>
      <c r="D307" s="3" t="s">
        <v>327</v>
      </c>
      <c r="E307" s="3"/>
      <c r="F307" s="3"/>
      <c r="G307" s="10" t="s">
        <v>1012</v>
      </c>
      <c r="H307"/>
      <c r="I307" s="22" t="s">
        <v>851</v>
      </c>
      <c r="J307" s="23" t="s">
        <v>852</v>
      </c>
      <c r="K307" s="232">
        <f>+'0BJ PROGR. I-II Y III'!J303</f>
        <v>0</v>
      </c>
      <c r="L307" s="215">
        <f>+'0BJ PROGR. I-II Y III'!K302</f>
        <v>0</v>
      </c>
      <c r="M307" s="215">
        <f>+'0BJ PROGR. I-II Y III'!L302</f>
        <v>0</v>
      </c>
      <c r="N307" s="215">
        <f>+'0BJ PROGR. I-II Y III'!M302</f>
        <v>0</v>
      </c>
      <c r="O307" s="214">
        <f>SUM(K307:N307)</f>
        <v>0</v>
      </c>
      <c r="P307" s="42"/>
      <c r="Q307" s="232">
        <f>+'0BJ PROGR. I-II Y III'!P302</f>
        <v>0</v>
      </c>
      <c r="R307" s="215">
        <f>+'0BJ PROGR. I-II Y III'!Q302</f>
        <v>0</v>
      </c>
      <c r="S307" s="215">
        <f>+'0BJ PROGR. I-II Y III'!R302</f>
        <v>0</v>
      </c>
      <c r="T307" s="215">
        <f>+'0BJ PROGR. I-II Y III'!S302</f>
        <v>0</v>
      </c>
      <c r="U307" s="233">
        <f>+'0BJ PROGR. I-II Y III'!T302</f>
        <v>0</v>
      </c>
      <c r="V307" s="249">
        <f>+'0BJ PROGR. I-II Y III'!U302</f>
        <v>0</v>
      </c>
      <c r="W307" s="215">
        <f>+'0BJ PROGR. I-II Y III'!V302</f>
        <v>0</v>
      </c>
      <c r="X307" s="233">
        <f>+'0BJ PROGR. I-II Y III'!W302</f>
        <v>0</v>
      </c>
      <c r="Y307" s="256">
        <f>+'0BJ PROGR. I-II Y III'!X302</f>
        <v>0</v>
      </c>
      <c r="Z307" s="256">
        <f>+'0BJ PROGR. I-II Y III'!Y302</f>
        <v>0</v>
      </c>
      <c r="AA307" s="256">
        <f>+'0BJ PROGR. I-II Y III'!Z302</f>
        <v>0</v>
      </c>
      <c r="AB307" s="215">
        <f>+'0BJ PROGR. I-II Y III'!AA302</f>
        <v>0</v>
      </c>
      <c r="AC307" s="232">
        <f>+'0BJ PROGR. I-II Y III'!AB302</f>
        <v>0</v>
      </c>
      <c r="AD307" s="215">
        <f>+'0BJ PROGR. I-II Y III'!AC302</f>
        <v>0</v>
      </c>
      <c r="AE307" s="215">
        <f>+'0BJ PROGR. I-II Y III'!AD302</f>
        <v>0</v>
      </c>
      <c r="AF307" s="215">
        <f>+'0BJ PROGR. I-II Y III'!AE302</f>
        <v>0</v>
      </c>
      <c r="AG307" s="215">
        <f>+'0BJ PROGR. I-II Y III'!AF302</f>
        <v>0</v>
      </c>
      <c r="AH307" s="215">
        <f>+'0BJ PROGR. I-II Y III'!AG302</f>
        <v>0</v>
      </c>
      <c r="AI307" s="233">
        <f>+'0BJ PROGR. I-II Y III'!AH302</f>
        <v>0</v>
      </c>
      <c r="AJ307" s="214">
        <f>+Q307+R307+S307+T307+U307++X307+AB307+AC307+AD307+AE307+AF307+AG307+AH307+AI307</f>
        <v>0</v>
      </c>
      <c r="AK307" s="215"/>
      <c r="AL307" s="214">
        <v>0</v>
      </c>
      <c r="AM307" s="215"/>
      <c r="AN307" s="214">
        <f>+O307+AJ307+AL307</f>
        <v>0</v>
      </c>
      <c r="AX307" s="20"/>
      <c r="AY307" s="20"/>
    </row>
    <row r="308" spans="1:51" s="21" customFormat="1" x14ac:dyDescent="0.25">
      <c r="A308" s="3"/>
      <c r="B308" s="3"/>
      <c r="C308" s="10"/>
      <c r="D308" s="3"/>
      <c r="E308" s="3"/>
      <c r="F308" s="3"/>
      <c r="G308" s="10" t="s">
        <v>1012</v>
      </c>
      <c r="H308"/>
      <c r="I308" s="24" t="s">
        <v>853</v>
      </c>
      <c r="J308" s="25" t="s">
        <v>854</v>
      </c>
      <c r="K308" s="217"/>
      <c r="L308" s="216"/>
      <c r="M308" s="216"/>
      <c r="N308" s="216"/>
      <c r="O308" s="212"/>
      <c r="P308" s="42"/>
      <c r="Q308" s="217"/>
      <c r="R308" s="216"/>
      <c r="S308" s="216"/>
      <c r="T308" s="216"/>
      <c r="U308" s="230"/>
      <c r="V308" s="247"/>
      <c r="W308" s="216"/>
      <c r="X308" s="230"/>
      <c r="Y308" s="257"/>
      <c r="Z308" s="257"/>
      <c r="AA308" s="257"/>
      <c r="AB308" s="216"/>
      <c r="AC308" s="217"/>
      <c r="AD308" s="216"/>
      <c r="AE308" s="216"/>
      <c r="AF308" s="216"/>
      <c r="AG308" s="216"/>
      <c r="AH308" s="216"/>
      <c r="AI308" s="230"/>
      <c r="AJ308" s="230"/>
      <c r="AK308" s="215"/>
      <c r="AL308" s="212"/>
      <c r="AM308" s="215"/>
      <c r="AN308" s="212"/>
      <c r="AX308" s="20"/>
      <c r="AY308" s="20"/>
    </row>
    <row r="309" spans="1:51" s="21" customFormat="1" x14ac:dyDescent="0.25">
      <c r="A309" s="3"/>
      <c r="B309" s="3"/>
      <c r="C309" s="10"/>
      <c r="D309" s="3"/>
      <c r="E309" s="3"/>
      <c r="F309" s="3"/>
      <c r="G309" s="10" t="s">
        <v>1012</v>
      </c>
      <c r="H309"/>
      <c r="I309" s="22" t="s">
        <v>855</v>
      </c>
      <c r="J309" s="23" t="s">
        <v>856</v>
      </c>
      <c r="K309" s="232">
        <f>+'0BJ PROGR. I-II Y III'!J305</f>
        <v>0</v>
      </c>
      <c r="L309" s="215">
        <f>+'0BJ PROGR. I-II Y III'!K304</f>
        <v>0</v>
      </c>
      <c r="M309" s="215">
        <f>+'0BJ PROGR. I-II Y III'!L304</f>
        <v>0</v>
      </c>
      <c r="N309" s="215">
        <f>+'0BJ PROGR. I-II Y III'!M304</f>
        <v>0</v>
      </c>
      <c r="O309" s="214">
        <f>SUM(K309:N309)</f>
        <v>0</v>
      </c>
      <c r="P309" s="42"/>
      <c r="Q309" s="232">
        <f>+'0BJ PROGR. I-II Y III'!P304</f>
        <v>0</v>
      </c>
      <c r="R309" s="215">
        <f>+'0BJ PROGR. I-II Y III'!Q304</f>
        <v>0</v>
      </c>
      <c r="S309" s="215">
        <f>+'0BJ PROGR. I-II Y III'!R304</f>
        <v>0</v>
      </c>
      <c r="T309" s="215">
        <f>+'0BJ PROGR. I-II Y III'!S304</f>
        <v>0</v>
      </c>
      <c r="U309" s="233">
        <f>+'0BJ PROGR. I-II Y III'!T304</f>
        <v>0</v>
      </c>
      <c r="V309" s="249">
        <f>+'0BJ PROGR. I-II Y III'!U304</f>
        <v>0</v>
      </c>
      <c r="W309" s="215">
        <f>+'0BJ PROGR. I-II Y III'!V304</f>
        <v>0</v>
      </c>
      <c r="X309" s="233">
        <f>+'0BJ PROGR. I-II Y III'!W304</f>
        <v>0</v>
      </c>
      <c r="Y309" s="256">
        <f>+'0BJ PROGR. I-II Y III'!X304</f>
        <v>0</v>
      </c>
      <c r="Z309" s="256">
        <f>+'0BJ PROGR. I-II Y III'!Y304</f>
        <v>0</v>
      </c>
      <c r="AA309" s="256">
        <f>+'0BJ PROGR. I-II Y III'!Z304</f>
        <v>0</v>
      </c>
      <c r="AB309" s="215">
        <f>+'0BJ PROGR. I-II Y III'!AA304</f>
        <v>0</v>
      </c>
      <c r="AC309" s="232">
        <f>+'0BJ PROGR. I-II Y III'!AB304</f>
        <v>0</v>
      </c>
      <c r="AD309" s="215">
        <f>+'0BJ PROGR. I-II Y III'!AC304</f>
        <v>0</v>
      </c>
      <c r="AE309" s="215">
        <f>+'0BJ PROGR. I-II Y III'!AD304</f>
        <v>0</v>
      </c>
      <c r="AF309" s="215">
        <f>+'0BJ PROGR. I-II Y III'!AE304</f>
        <v>0</v>
      </c>
      <c r="AG309" s="215">
        <f>+'0BJ PROGR. I-II Y III'!AF304</f>
        <v>0</v>
      </c>
      <c r="AH309" s="215">
        <f>+'0BJ PROGR. I-II Y III'!AG304</f>
        <v>0</v>
      </c>
      <c r="AI309" s="233">
        <f>+'0BJ PROGR. I-II Y III'!AH304</f>
        <v>0</v>
      </c>
      <c r="AJ309" s="214">
        <f>+Q309+R309+S309+T309+U309++X309+AB309+AC309+AD309+AE309+AF309+AG309+AH309+AI309</f>
        <v>0</v>
      </c>
      <c r="AK309" s="215"/>
      <c r="AL309" s="214">
        <v>0</v>
      </c>
      <c r="AM309" s="215"/>
      <c r="AN309" s="214">
        <f>+O309+AJ309+AL309</f>
        <v>0</v>
      </c>
      <c r="AX309" s="20"/>
      <c r="AY309" s="20"/>
    </row>
    <row r="310" spans="1:51" s="21" customFormat="1" x14ac:dyDescent="0.25">
      <c r="A310" s="3"/>
      <c r="B310" s="3"/>
      <c r="C310" s="10"/>
      <c r="D310" s="3"/>
      <c r="E310" s="3"/>
      <c r="F310" s="3"/>
      <c r="G310" s="10" t="s">
        <v>1012</v>
      </c>
      <c r="H310"/>
      <c r="I310" s="22" t="s">
        <v>857</v>
      </c>
      <c r="J310" s="23" t="s">
        <v>858</v>
      </c>
      <c r="K310" s="232">
        <f>+'0BJ PROGR. I-II Y III'!J306</f>
        <v>0</v>
      </c>
      <c r="L310" s="215">
        <f>+'0BJ PROGR. I-II Y III'!K305</f>
        <v>0</v>
      </c>
      <c r="M310" s="215">
        <f>+'0BJ PROGR. I-II Y III'!L305</f>
        <v>0</v>
      </c>
      <c r="N310" s="215">
        <f>+'0BJ PROGR. I-II Y III'!M305</f>
        <v>0</v>
      </c>
      <c r="O310" s="214">
        <f>SUM(K310:N310)</f>
        <v>0</v>
      </c>
      <c r="P310" s="42"/>
      <c r="Q310" s="232">
        <f>+'0BJ PROGR. I-II Y III'!P305</f>
        <v>0</v>
      </c>
      <c r="R310" s="215">
        <f>+'0BJ PROGR. I-II Y III'!Q305</f>
        <v>0</v>
      </c>
      <c r="S310" s="215">
        <f>+'0BJ PROGR. I-II Y III'!R305</f>
        <v>0</v>
      </c>
      <c r="T310" s="215">
        <f>+'0BJ PROGR. I-II Y III'!S305</f>
        <v>0</v>
      </c>
      <c r="U310" s="233">
        <f>+'0BJ PROGR. I-II Y III'!T305</f>
        <v>0</v>
      </c>
      <c r="V310" s="249">
        <f>+'0BJ PROGR. I-II Y III'!U305</f>
        <v>0</v>
      </c>
      <c r="W310" s="215">
        <f>+'0BJ PROGR. I-II Y III'!V305</f>
        <v>0</v>
      </c>
      <c r="X310" s="233">
        <f>+'0BJ PROGR. I-II Y III'!W305</f>
        <v>0</v>
      </c>
      <c r="Y310" s="256">
        <f>+'0BJ PROGR. I-II Y III'!X305</f>
        <v>0</v>
      </c>
      <c r="Z310" s="256">
        <f>+'0BJ PROGR. I-II Y III'!Y305</f>
        <v>0</v>
      </c>
      <c r="AA310" s="256">
        <f>+'0BJ PROGR. I-II Y III'!Z305</f>
        <v>0</v>
      </c>
      <c r="AB310" s="215">
        <f>+'0BJ PROGR. I-II Y III'!AA305</f>
        <v>0</v>
      </c>
      <c r="AC310" s="232">
        <f>+'0BJ PROGR. I-II Y III'!AB305</f>
        <v>0</v>
      </c>
      <c r="AD310" s="215">
        <f>+'0BJ PROGR. I-II Y III'!AC305</f>
        <v>0</v>
      </c>
      <c r="AE310" s="215">
        <f>+'0BJ PROGR. I-II Y III'!AD305</f>
        <v>0</v>
      </c>
      <c r="AF310" s="215">
        <f>+'0BJ PROGR. I-II Y III'!AE305</f>
        <v>0</v>
      </c>
      <c r="AG310" s="215">
        <f>+'0BJ PROGR. I-II Y III'!AF305</f>
        <v>0</v>
      </c>
      <c r="AH310" s="215">
        <f>+'0BJ PROGR. I-II Y III'!AG305</f>
        <v>0</v>
      </c>
      <c r="AI310" s="233">
        <f>+'0BJ PROGR. I-II Y III'!AH305</f>
        <v>0</v>
      </c>
      <c r="AJ310" s="214">
        <f>+Q310+R310+S310+T310+U310++X310+AB310+AC310+AD310+AE310+AF310+AG310+AH310+AI310</f>
        <v>0</v>
      </c>
      <c r="AK310" s="215"/>
      <c r="AL310" s="214">
        <v>0</v>
      </c>
      <c r="AM310" s="215"/>
      <c r="AN310" s="214">
        <f>+O310+AJ310+AL310</f>
        <v>0</v>
      </c>
      <c r="AX310" s="20"/>
      <c r="AY310" s="20"/>
    </row>
    <row r="311" spans="1:51" s="21" customFormat="1" x14ac:dyDescent="0.25">
      <c r="A311" s="3"/>
      <c r="B311" s="3"/>
      <c r="C311" s="10"/>
      <c r="D311" s="3"/>
      <c r="E311" s="3"/>
      <c r="F311" s="3"/>
      <c r="G311" s="10" t="s">
        <v>1012</v>
      </c>
      <c r="H311"/>
      <c r="I311" s="22" t="s">
        <v>859</v>
      </c>
      <c r="J311" s="23" t="s">
        <v>860</v>
      </c>
      <c r="K311" s="232">
        <f>+'0BJ PROGR. I-II Y III'!J307</f>
        <v>0</v>
      </c>
      <c r="L311" s="215">
        <f>+'0BJ PROGR. I-II Y III'!K306</f>
        <v>0</v>
      </c>
      <c r="M311" s="215">
        <f>+'0BJ PROGR. I-II Y III'!L306</f>
        <v>0</v>
      </c>
      <c r="N311" s="215">
        <f>+'0BJ PROGR. I-II Y III'!M306</f>
        <v>0</v>
      </c>
      <c r="O311" s="214">
        <f>SUM(K311:N311)</f>
        <v>0</v>
      </c>
      <c r="P311" s="42"/>
      <c r="Q311" s="232">
        <f>+'0BJ PROGR. I-II Y III'!P306</f>
        <v>0</v>
      </c>
      <c r="R311" s="215">
        <f>+'0BJ PROGR. I-II Y III'!Q306</f>
        <v>0</v>
      </c>
      <c r="S311" s="215">
        <f>+'0BJ PROGR. I-II Y III'!R306</f>
        <v>0</v>
      </c>
      <c r="T311" s="215">
        <f>+'0BJ PROGR. I-II Y III'!S306</f>
        <v>0</v>
      </c>
      <c r="U311" s="233">
        <f>+'0BJ PROGR. I-II Y III'!T306</f>
        <v>0</v>
      </c>
      <c r="V311" s="249">
        <f>+'0BJ PROGR. I-II Y III'!U306</f>
        <v>0</v>
      </c>
      <c r="W311" s="215">
        <f>+'0BJ PROGR. I-II Y III'!V306</f>
        <v>0</v>
      </c>
      <c r="X311" s="233">
        <f>+'0BJ PROGR. I-II Y III'!W306</f>
        <v>0</v>
      </c>
      <c r="Y311" s="256">
        <f>+'0BJ PROGR. I-II Y III'!X306</f>
        <v>0</v>
      </c>
      <c r="Z311" s="256">
        <f>+'0BJ PROGR. I-II Y III'!Y306</f>
        <v>0</v>
      </c>
      <c r="AA311" s="256">
        <f>+'0BJ PROGR. I-II Y III'!Z306</f>
        <v>0</v>
      </c>
      <c r="AB311" s="215">
        <f>+'0BJ PROGR. I-II Y III'!AA306</f>
        <v>0</v>
      </c>
      <c r="AC311" s="232">
        <f>+'0BJ PROGR. I-II Y III'!AB306</f>
        <v>0</v>
      </c>
      <c r="AD311" s="215">
        <f>+'0BJ PROGR. I-II Y III'!AC306</f>
        <v>0</v>
      </c>
      <c r="AE311" s="215">
        <f>+'0BJ PROGR. I-II Y III'!AD306</f>
        <v>0</v>
      </c>
      <c r="AF311" s="215">
        <f>+'0BJ PROGR. I-II Y III'!AE306</f>
        <v>0</v>
      </c>
      <c r="AG311" s="215">
        <f>+'0BJ PROGR. I-II Y III'!AF306</f>
        <v>0</v>
      </c>
      <c r="AH311" s="215">
        <f>+'0BJ PROGR. I-II Y III'!AG306</f>
        <v>0</v>
      </c>
      <c r="AI311" s="233">
        <f>+'0BJ PROGR. I-II Y III'!AH306</f>
        <v>0</v>
      </c>
      <c r="AJ311" s="214">
        <f>+Q311+R311+S311+T311+U311++X311+AB311+AC311+AD311+AE311+AF311+AG311+AH311+AI311</f>
        <v>0</v>
      </c>
      <c r="AK311" s="215"/>
      <c r="AL311" s="214">
        <v>0</v>
      </c>
      <c r="AM311" s="215"/>
      <c r="AN311" s="214">
        <f>+O311+AJ311+AL311</f>
        <v>0</v>
      </c>
      <c r="AX311" s="20"/>
      <c r="AY311" s="20"/>
    </row>
    <row r="312" spans="1:51" s="21" customFormat="1" x14ac:dyDescent="0.25">
      <c r="A312" s="3"/>
      <c r="B312" s="3"/>
      <c r="C312" s="10"/>
      <c r="D312" s="3" t="s">
        <v>327</v>
      </c>
      <c r="E312" s="3"/>
      <c r="F312" s="3"/>
      <c r="G312" s="10" t="s">
        <v>1012</v>
      </c>
      <c r="H312"/>
      <c r="I312" s="22" t="s">
        <v>861</v>
      </c>
      <c r="J312" s="23" t="s">
        <v>862</v>
      </c>
      <c r="K312" s="232">
        <f>+'0BJ PROGR. I-II Y III'!J308</f>
        <v>0</v>
      </c>
      <c r="L312" s="215">
        <f>+'0BJ PROGR. I-II Y III'!K307</f>
        <v>0</v>
      </c>
      <c r="M312" s="215">
        <f>+'0BJ PROGR. I-II Y III'!L307</f>
        <v>0</v>
      </c>
      <c r="N312" s="215">
        <f>+'0BJ PROGR. I-II Y III'!M307</f>
        <v>0</v>
      </c>
      <c r="O312" s="214">
        <f>SUM(K312:N312)</f>
        <v>0</v>
      </c>
      <c r="P312" s="42"/>
      <c r="Q312" s="232">
        <f>+'0BJ PROGR. I-II Y III'!P307</f>
        <v>0</v>
      </c>
      <c r="R312" s="215">
        <f>+'0BJ PROGR. I-II Y III'!Q307</f>
        <v>0</v>
      </c>
      <c r="S312" s="215">
        <f>+'0BJ PROGR. I-II Y III'!R307</f>
        <v>0</v>
      </c>
      <c r="T312" s="215">
        <f>+'0BJ PROGR. I-II Y III'!S307</f>
        <v>0</v>
      </c>
      <c r="U312" s="233">
        <f>+'0BJ PROGR. I-II Y III'!T307</f>
        <v>0</v>
      </c>
      <c r="V312" s="249">
        <f>+'0BJ PROGR. I-II Y III'!U307</f>
        <v>0</v>
      </c>
      <c r="W312" s="215">
        <f>+'0BJ PROGR. I-II Y III'!V307</f>
        <v>0</v>
      </c>
      <c r="X312" s="233">
        <f>+'0BJ PROGR. I-II Y III'!W307</f>
        <v>0</v>
      </c>
      <c r="Y312" s="256">
        <f>+'0BJ PROGR. I-II Y III'!X307</f>
        <v>0</v>
      </c>
      <c r="Z312" s="256">
        <f>+'0BJ PROGR. I-II Y III'!Y307</f>
        <v>0</v>
      </c>
      <c r="AA312" s="256">
        <f>+'0BJ PROGR. I-II Y III'!Z307</f>
        <v>0</v>
      </c>
      <c r="AB312" s="215">
        <f>+'0BJ PROGR. I-II Y III'!AA307</f>
        <v>0</v>
      </c>
      <c r="AC312" s="232">
        <f>+'0BJ PROGR. I-II Y III'!AB307</f>
        <v>0</v>
      </c>
      <c r="AD312" s="215">
        <f>+'0BJ PROGR. I-II Y III'!AC307</f>
        <v>0</v>
      </c>
      <c r="AE312" s="215">
        <f>+'0BJ PROGR. I-II Y III'!AD307</f>
        <v>0</v>
      </c>
      <c r="AF312" s="215">
        <f>+'0BJ PROGR. I-II Y III'!AE307</f>
        <v>0</v>
      </c>
      <c r="AG312" s="215">
        <f>+'0BJ PROGR. I-II Y III'!AF307</f>
        <v>0</v>
      </c>
      <c r="AH312" s="215">
        <f>+'0BJ PROGR. I-II Y III'!AG307</f>
        <v>0</v>
      </c>
      <c r="AI312" s="233">
        <f>+'0BJ PROGR. I-II Y III'!AH307</f>
        <v>0</v>
      </c>
      <c r="AJ312" s="214">
        <f>+Q312+R312+S312+T312+U312++X312+AB312+AC312+AD312+AE312+AF312+AG312+AH312+AI312</f>
        <v>0</v>
      </c>
      <c r="AK312" s="215"/>
      <c r="AL312" s="214">
        <v>0</v>
      </c>
      <c r="AM312" s="215"/>
      <c r="AN312" s="214">
        <f>+O312+AJ312+AL312</f>
        <v>0</v>
      </c>
      <c r="AX312" s="20"/>
      <c r="AY312" s="20"/>
    </row>
    <row r="313" spans="1:51" s="21" customFormat="1" x14ac:dyDescent="0.25">
      <c r="A313" s="3"/>
      <c r="B313" s="3"/>
      <c r="C313" s="10"/>
      <c r="D313" s="3"/>
      <c r="E313" s="3"/>
      <c r="F313" s="3"/>
      <c r="G313" s="10" t="s">
        <v>1012</v>
      </c>
      <c r="H313"/>
      <c r="I313" s="24" t="s">
        <v>863</v>
      </c>
      <c r="J313" s="25" t="s">
        <v>864</v>
      </c>
      <c r="K313" s="217"/>
      <c r="L313" s="216"/>
      <c r="M313" s="216"/>
      <c r="N313" s="216"/>
      <c r="O313" s="212"/>
      <c r="P313" s="42"/>
      <c r="Q313" s="217"/>
      <c r="R313" s="216"/>
      <c r="S313" s="216"/>
      <c r="T313" s="216"/>
      <c r="U313" s="230"/>
      <c r="V313" s="247"/>
      <c r="W313" s="216"/>
      <c r="X313" s="230"/>
      <c r="Y313" s="257"/>
      <c r="Z313" s="257"/>
      <c r="AA313" s="257"/>
      <c r="AB313" s="216"/>
      <c r="AC313" s="217"/>
      <c r="AD313" s="216"/>
      <c r="AE313" s="216"/>
      <c r="AF313" s="216"/>
      <c r="AG313" s="216"/>
      <c r="AH313" s="216"/>
      <c r="AI313" s="230"/>
      <c r="AJ313" s="230"/>
      <c r="AK313" s="215"/>
      <c r="AL313" s="212"/>
      <c r="AM313" s="215"/>
      <c r="AN313" s="212"/>
      <c r="AX313" s="20"/>
      <c r="AY313" s="20"/>
    </row>
    <row r="314" spans="1:51" s="21" customFormat="1" x14ac:dyDescent="0.25">
      <c r="A314" s="6" t="s">
        <v>327</v>
      </c>
      <c r="B314" s="3"/>
      <c r="C314" s="10"/>
      <c r="D314" s="3"/>
      <c r="E314" s="3"/>
      <c r="F314" s="3"/>
      <c r="G314" s="10" t="s">
        <v>1012</v>
      </c>
      <c r="H314"/>
      <c r="I314" s="22" t="s">
        <v>865</v>
      </c>
      <c r="J314" s="23" t="s">
        <v>866</v>
      </c>
      <c r="K314" s="232">
        <f>+'0BJ PROGR. I-II Y III'!J310</f>
        <v>0</v>
      </c>
      <c r="L314" s="215">
        <f>+'0BJ PROGR. I-II Y III'!K309</f>
        <v>0</v>
      </c>
      <c r="M314" s="215">
        <f>+'0BJ PROGR. I-II Y III'!L309</f>
        <v>0</v>
      </c>
      <c r="N314" s="215">
        <f>+'0BJ PROGR. I-II Y III'!M309</f>
        <v>0</v>
      </c>
      <c r="O314" s="214">
        <f>SUM(K314:N314)</f>
        <v>0</v>
      </c>
      <c r="P314" s="42"/>
      <c r="Q314" s="232">
        <f>+'0BJ PROGR. I-II Y III'!P309</f>
        <v>0</v>
      </c>
      <c r="R314" s="215">
        <f>+'0BJ PROGR. I-II Y III'!Q309</f>
        <v>0</v>
      </c>
      <c r="S314" s="215">
        <f>+'0BJ PROGR. I-II Y III'!R309</f>
        <v>0</v>
      </c>
      <c r="T314" s="215">
        <f>+'0BJ PROGR. I-II Y III'!S309</f>
        <v>0</v>
      </c>
      <c r="U314" s="233">
        <f>+'0BJ PROGR. I-II Y III'!T309</f>
        <v>0</v>
      </c>
      <c r="V314" s="249">
        <f>+'0BJ PROGR. I-II Y III'!U309</f>
        <v>0</v>
      </c>
      <c r="W314" s="215">
        <f>+'0BJ PROGR. I-II Y III'!V309</f>
        <v>0</v>
      </c>
      <c r="X314" s="233">
        <f>+'0BJ PROGR. I-II Y III'!W309</f>
        <v>0</v>
      </c>
      <c r="Y314" s="256">
        <f>+'0BJ PROGR. I-II Y III'!X309</f>
        <v>0</v>
      </c>
      <c r="Z314" s="256">
        <f>+'0BJ PROGR. I-II Y III'!Y309</f>
        <v>0</v>
      </c>
      <c r="AA314" s="256">
        <f>+'0BJ PROGR. I-II Y III'!Z309</f>
        <v>0</v>
      </c>
      <c r="AB314" s="215">
        <f>+'0BJ PROGR. I-II Y III'!AA309</f>
        <v>0</v>
      </c>
      <c r="AC314" s="232">
        <f>+'0BJ PROGR. I-II Y III'!AB309</f>
        <v>0</v>
      </c>
      <c r="AD314" s="215">
        <f>+'0BJ PROGR. I-II Y III'!AC309</f>
        <v>0</v>
      </c>
      <c r="AE314" s="215">
        <f>+'0BJ PROGR. I-II Y III'!AD309</f>
        <v>0</v>
      </c>
      <c r="AF314" s="215">
        <f>+'0BJ PROGR. I-II Y III'!AE309</f>
        <v>0</v>
      </c>
      <c r="AG314" s="215">
        <f>+'0BJ PROGR. I-II Y III'!AF309</f>
        <v>0</v>
      </c>
      <c r="AH314" s="215">
        <f>+'0BJ PROGR. I-II Y III'!AG309</f>
        <v>0</v>
      </c>
      <c r="AI314" s="233">
        <f>+'0BJ PROGR. I-II Y III'!AH309</f>
        <v>0</v>
      </c>
      <c r="AJ314" s="214">
        <f>+Q314+R314+S314+T314+U314++X314+AB314+AC314+AD314+AE314+AF314+AG314+AH314+AI314</f>
        <v>0</v>
      </c>
      <c r="AK314" s="215"/>
      <c r="AL314" s="214">
        <v>0</v>
      </c>
      <c r="AM314" s="215"/>
      <c r="AN314" s="214">
        <f>+O314+AJ314+AL314</f>
        <v>0</v>
      </c>
      <c r="AX314" s="20"/>
      <c r="AY314" s="20"/>
    </row>
    <row r="315" spans="1:51" s="21" customFormat="1" x14ac:dyDescent="0.25">
      <c r="A315" s="3"/>
      <c r="B315" s="3"/>
      <c r="C315" s="10"/>
      <c r="D315" s="3"/>
      <c r="E315" s="3"/>
      <c r="F315" s="3"/>
      <c r="G315" s="3"/>
      <c r="H315"/>
      <c r="I315" s="22"/>
      <c r="J315" s="23"/>
      <c r="K315" s="232"/>
      <c r="L315" s="215"/>
      <c r="M315" s="215"/>
      <c r="N315" s="215"/>
      <c r="O315" s="214"/>
      <c r="P315" s="42"/>
      <c r="Q315" s="232"/>
      <c r="R315" s="215"/>
      <c r="S315" s="215"/>
      <c r="T315" s="215"/>
      <c r="U315" s="233"/>
      <c r="V315" s="249"/>
      <c r="W315" s="215"/>
      <c r="X315" s="233"/>
      <c r="Y315" s="256"/>
      <c r="Z315" s="256"/>
      <c r="AA315" s="256"/>
      <c r="AB315" s="215"/>
      <c r="AC315" s="232"/>
      <c r="AD315" s="215"/>
      <c r="AE315" s="215"/>
      <c r="AF315" s="215"/>
      <c r="AG315" s="215"/>
      <c r="AH315" s="215"/>
      <c r="AI315" s="233"/>
      <c r="AJ315" s="233"/>
      <c r="AK315" s="215"/>
      <c r="AL315" s="214"/>
      <c r="AM315" s="215"/>
      <c r="AN315" s="214"/>
      <c r="AX315" s="20"/>
      <c r="AY315" s="20"/>
    </row>
    <row r="316" spans="1:51" s="21" customFormat="1" x14ac:dyDescent="0.25">
      <c r="A316" s="3"/>
      <c r="B316" s="3"/>
      <c r="C316" s="10" t="s">
        <v>1014</v>
      </c>
      <c r="D316" s="3" t="s">
        <v>1015</v>
      </c>
      <c r="E316" s="3"/>
      <c r="F316" s="3"/>
      <c r="G316" s="10"/>
      <c r="H316"/>
      <c r="I316" s="22"/>
      <c r="J316" s="23"/>
      <c r="K316" s="213">
        <f>SUM(K318:K319)</f>
        <v>0</v>
      </c>
      <c r="L316" s="223">
        <f>SUM(L318:L319)</f>
        <v>0</v>
      </c>
      <c r="M316" s="223">
        <f>SUM(M318:M319)</f>
        <v>0</v>
      </c>
      <c r="N316" s="223">
        <f>SUM(N318:N319)</f>
        <v>0</v>
      </c>
      <c r="O316" s="220">
        <f>SUM(O318:O319)</f>
        <v>0</v>
      </c>
      <c r="P316" s="42"/>
      <c r="Q316" s="213">
        <f t="shared" ref="Q316:W316" si="94">SUM(Q318:Q319)</f>
        <v>0</v>
      </c>
      <c r="R316" s="223">
        <f t="shared" si="94"/>
        <v>0</v>
      </c>
      <c r="S316" s="223">
        <f t="shared" si="94"/>
        <v>0</v>
      </c>
      <c r="T316" s="223">
        <f>SUM(T318:T319)</f>
        <v>0</v>
      </c>
      <c r="U316" s="231">
        <f t="shared" si="94"/>
        <v>0</v>
      </c>
      <c r="V316" s="248">
        <f t="shared" si="94"/>
        <v>0</v>
      </c>
      <c r="W316" s="223">
        <f t="shared" si="94"/>
        <v>0</v>
      </c>
      <c r="X316" s="231">
        <f t="shared" ref="X316:AI316" si="95">SUM(X318:X319)</f>
        <v>0</v>
      </c>
      <c r="Y316" s="258">
        <f t="shared" si="95"/>
        <v>0</v>
      </c>
      <c r="Z316" s="258">
        <f t="shared" si="95"/>
        <v>0</v>
      </c>
      <c r="AA316" s="258">
        <f t="shared" si="95"/>
        <v>0</v>
      </c>
      <c r="AB316" s="223">
        <f t="shared" si="95"/>
        <v>0</v>
      </c>
      <c r="AC316" s="213">
        <f t="shared" si="95"/>
        <v>0</v>
      </c>
      <c r="AD316" s="223">
        <f t="shared" si="95"/>
        <v>0</v>
      </c>
      <c r="AE316" s="223">
        <f t="shared" si="95"/>
        <v>0</v>
      </c>
      <c r="AF316" s="223">
        <f t="shared" si="95"/>
        <v>0</v>
      </c>
      <c r="AG316" s="223">
        <f t="shared" si="95"/>
        <v>0</v>
      </c>
      <c r="AH316" s="223">
        <f t="shared" si="95"/>
        <v>0</v>
      </c>
      <c r="AI316" s="231">
        <f t="shared" si="95"/>
        <v>0</v>
      </c>
      <c r="AJ316" s="231">
        <f>SUM(AJ318:AJ319)</f>
        <v>0</v>
      </c>
      <c r="AK316" s="215"/>
      <c r="AL316" s="220">
        <f>SUM(AL318:AL319)</f>
        <v>0</v>
      </c>
      <c r="AM316" s="215"/>
      <c r="AN316" s="220">
        <f>SUM(AN318:AN319)</f>
        <v>0</v>
      </c>
      <c r="AX316" s="20"/>
      <c r="AY316" s="20"/>
    </row>
    <row r="317" spans="1:51" s="21" customFormat="1" x14ac:dyDescent="0.25">
      <c r="A317" s="3"/>
      <c r="B317" s="3"/>
      <c r="C317" s="1"/>
      <c r="D317" s="1"/>
      <c r="E317" s="3"/>
      <c r="F317" s="3"/>
      <c r="G317" s="5" t="s">
        <v>1014</v>
      </c>
      <c r="H317"/>
      <c r="I317" s="24" t="s">
        <v>867</v>
      </c>
      <c r="J317" s="25" t="s">
        <v>868</v>
      </c>
      <c r="K317" s="217"/>
      <c r="L317" s="216"/>
      <c r="M317" s="216"/>
      <c r="N317" s="216"/>
      <c r="O317" s="212"/>
      <c r="P317" s="42"/>
      <c r="Q317" s="217"/>
      <c r="R317" s="216"/>
      <c r="S317" s="216"/>
      <c r="T317" s="216"/>
      <c r="U317" s="230"/>
      <c r="V317" s="247"/>
      <c r="W317" s="216"/>
      <c r="X317" s="230"/>
      <c r="Y317" s="257"/>
      <c r="Z317" s="257"/>
      <c r="AA317" s="257"/>
      <c r="AB317" s="216"/>
      <c r="AC317" s="217"/>
      <c r="AD317" s="216"/>
      <c r="AE317" s="216"/>
      <c r="AF317" s="216"/>
      <c r="AG317" s="216"/>
      <c r="AH317" s="216"/>
      <c r="AI317" s="230"/>
      <c r="AJ317" s="230"/>
      <c r="AK317" s="215"/>
      <c r="AL317" s="212"/>
      <c r="AM317" s="215"/>
      <c r="AN317" s="212"/>
      <c r="AX317" s="20"/>
      <c r="AY317" s="20"/>
    </row>
    <row r="318" spans="1:51" s="21" customFormat="1" x14ac:dyDescent="0.25">
      <c r="A318" s="3"/>
      <c r="B318" s="3"/>
      <c r="C318" s="3"/>
      <c r="D318" s="3"/>
      <c r="E318" s="3"/>
      <c r="F318" s="3"/>
      <c r="G318" s="10" t="s">
        <v>1014</v>
      </c>
      <c r="H318"/>
      <c r="I318" s="22" t="s">
        <v>869</v>
      </c>
      <c r="J318" s="23" t="s">
        <v>870</v>
      </c>
      <c r="K318" s="232">
        <f>+'0BJ PROGR. I-II Y III'!J316</f>
        <v>0</v>
      </c>
      <c r="L318" s="215">
        <f>+'0BJ PROGR. I-II Y III'!K315</f>
        <v>0</v>
      </c>
      <c r="M318" s="215">
        <f>+'0BJ PROGR. I-II Y III'!L315</f>
        <v>0</v>
      </c>
      <c r="N318" s="215">
        <f>+'0BJ PROGR. I-II Y III'!M315</f>
        <v>0</v>
      </c>
      <c r="O318" s="214">
        <f>SUM(K318:N318)</f>
        <v>0</v>
      </c>
      <c r="P318" s="42"/>
      <c r="Q318" s="232">
        <f>+'0BJ PROGR. I-II Y III'!P315</f>
        <v>0</v>
      </c>
      <c r="R318" s="215">
        <f>+'0BJ PROGR. I-II Y III'!Q315</f>
        <v>0</v>
      </c>
      <c r="S318" s="215">
        <f>+'0BJ PROGR. I-II Y III'!R315</f>
        <v>0</v>
      </c>
      <c r="T318" s="215">
        <f>+'0BJ PROGR. I-II Y III'!S315</f>
        <v>0</v>
      </c>
      <c r="U318" s="233">
        <f>+'0BJ PROGR. I-II Y III'!T315</f>
        <v>0</v>
      </c>
      <c r="V318" s="249">
        <f>+'0BJ PROGR. I-II Y III'!U315</f>
        <v>0</v>
      </c>
      <c r="W318" s="215">
        <f>+'0BJ PROGR. I-II Y III'!V315</f>
        <v>0</v>
      </c>
      <c r="X318" s="233">
        <f>+'0BJ PROGR. I-II Y III'!W315</f>
        <v>0</v>
      </c>
      <c r="Y318" s="256">
        <f>+'0BJ PROGR. I-II Y III'!X315</f>
        <v>0</v>
      </c>
      <c r="Z318" s="256">
        <f>+'0BJ PROGR. I-II Y III'!Y315</f>
        <v>0</v>
      </c>
      <c r="AA318" s="256">
        <f>+'0BJ PROGR. I-II Y III'!Z315</f>
        <v>0</v>
      </c>
      <c r="AB318" s="215">
        <f>+'0BJ PROGR. I-II Y III'!AA315</f>
        <v>0</v>
      </c>
      <c r="AC318" s="232">
        <f>+'0BJ PROGR. I-II Y III'!AB315</f>
        <v>0</v>
      </c>
      <c r="AD318" s="215">
        <f>+'0BJ PROGR. I-II Y III'!AC315</f>
        <v>0</v>
      </c>
      <c r="AE318" s="215">
        <f>+'0BJ PROGR. I-II Y III'!AD315</f>
        <v>0</v>
      </c>
      <c r="AF318" s="215">
        <f>+'0BJ PROGR. I-II Y III'!AE315</f>
        <v>0</v>
      </c>
      <c r="AG318" s="215">
        <f>+'0BJ PROGR. I-II Y III'!AF315</f>
        <v>0</v>
      </c>
      <c r="AH318" s="215">
        <f>+'0BJ PROGR. I-II Y III'!AG315</f>
        <v>0</v>
      </c>
      <c r="AI318" s="233">
        <f>+'0BJ PROGR. I-II Y III'!AH315</f>
        <v>0</v>
      </c>
      <c r="AJ318" s="214">
        <f>+Q318+R318+S318+T318+U318++X318+AB318+AC318+AD318+AE318+AF318+AG318+AH318+AI318</f>
        <v>0</v>
      </c>
      <c r="AK318" s="215"/>
      <c r="AL318" s="214">
        <v>0</v>
      </c>
      <c r="AM318" s="215"/>
      <c r="AN318" s="214">
        <f>+O318+AJ318+AL318</f>
        <v>0</v>
      </c>
      <c r="AX318" s="20"/>
      <c r="AY318" s="20"/>
    </row>
    <row r="319" spans="1:51" s="21" customFormat="1" x14ac:dyDescent="0.25">
      <c r="A319" s="3"/>
      <c r="B319" s="3"/>
      <c r="C319" s="3"/>
      <c r="D319" s="3"/>
      <c r="E319" s="3"/>
      <c r="F319" s="3"/>
      <c r="G319" s="10" t="s">
        <v>1014</v>
      </c>
      <c r="H319"/>
      <c r="I319" s="22" t="s">
        <v>871</v>
      </c>
      <c r="J319" s="23" t="s">
        <v>872</v>
      </c>
      <c r="K319" s="232">
        <f>+'0BJ PROGR. I-II Y III'!J317</f>
        <v>0</v>
      </c>
      <c r="L319" s="215">
        <f>+'0BJ PROGR. I-II Y III'!K316</f>
        <v>0</v>
      </c>
      <c r="M319" s="215">
        <f>+'0BJ PROGR. I-II Y III'!L316</f>
        <v>0</v>
      </c>
      <c r="N319" s="215">
        <f>+'0BJ PROGR. I-II Y III'!M316</f>
        <v>0</v>
      </c>
      <c r="O319" s="214">
        <f>SUM(K319:N319)</f>
        <v>0</v>
      </c>
      <c r="P319" s="42"/>
      <c r="Q319" s="232">
        <f>+'0BJ PROGR. I-II Y III'!P316</f>
        <v>0</v>
      </c>
      <c r="R319" s="215">
        <f>+'0BJ PROGR. I-II Y III'!Q316</f>
        <v>0</v>
      </c>
      <c r="S319" s="215">
        <f>+'0BJ PROGR. I-II Y III'!R316</f>
        <v>0</v>
      </c>
      <c r="T319" s="215">
        <f>+'0BJ PROGR. I-II Y III'!S316</f>
        <v>0</v>
      </c>
      <c r="U319" s="233">
        <f>+'0BJ PROGR. I-II Y III'!T316</f>
        <v>0</v>
      </c>
      <c r="V319" s="249">
        <f>+'0BJ PROGR. I-II Y III'!U316</f>
        <v>0</v>
      </c>
      <c r="W319" s="215">
        <f>+'0BJ PROGR. I-II Y III'!V316</f>
        <v>0</v>
      </c>
      <c r="X319" s="233">
        <f>+'0BJ PROGR. I-II Y III'!W316</f>
        <v>0</v>
      </c>
      <c r="Y319" s="256">
        <f>+'0BJ PROGR. I-II Y III'!X316</f>
        <v>0</v>
      </c>
      <c r="Z319" s="256">
        <f>+'0BJ PROGR. I-II Y III'!Y316</f>
        <v>0</v>
      </c>
      <c r="AA319" s="256">
        <f>+'0BJ PROGR. I-II Y III'!Z316</f>
        <v>0</v>
      </c>
      <c r="AB319" s="215">
        <f>+'0BJ PROGR. I-II Y III'!AA316</f>
        <v>0</v>
      </c>
      <c r="AC319" s="232">
        <f>+'0BJ PROGR. I-II Y III'!AB316</f>
        <v>0</v>
      </c>
      <c r="AD319" s="215">
        <f>+'0BJ PROGR. I-II Y III'!AC316</f>
        <v>0</v>
      </c>
      <c r="AE319" s="215">
        <f>+'0BJ PROGR. I-II Y III'!AD316</f>
        <v>0</v>
      </c>
      <c r="AF319" s="215">
        <f>+'0BJ PROGR. I-II Y III'!AE316</f>
        <v>0</v>
      </c>
      <c r="AG319" s="215">
        <f>+'0BJ PROGR. I-II Y III'!AF316</f>
        <v>0</v>
      </c>
      <c r="AH319" s="215">
        <f>+'0BJ PROGR. I-II Y III'!AG316</f>
        <v>0</v>
      </c>
      <c r="AI319" s="233">
        <f>+'0BJ PROGR. I-II Y III'!AH316</f>
        <v>0</v>
      </c>
      <c r="AJ319" s="214">
        <f>+Q319+R319+S319+T319+U319++X319+AB319+AC319+AD319+AE319+AF319+AG319+AH319+AI319</f>
        <v>0</v>
      </c>
      <c r="AK319" s="215"/>
      <c r="AL319" s="214">
        <v>0</v>
      </c>
      <c r="AM319" s="215"/>
      <c r="AN319" s="214">
        <f>+O319+AJ319+AL319</f>
        <v>0</v>
      </c>
      <c r="AX319" s="20"/>
      <c r="AY319" s="20"/>
    </row>
    <row r="320" spans="1:51" s="21" customFormat="1" ht="15.75" thickBot="1" x14ac:dyDescent="0.3">
      <c r="A320" s="3"/>
      <c r="B320" s="3"/>
      <c r="C320" s="3"/>
      <c r="D320" s="3"/>
      <c r="E320" s="3"/>
      <c r="F320" s="3"/>
      <c r="G320" s="6"/>
      <c r="H320"/>
      <c r="I320" s="24"/>
      <c r="J320" s="23"/>
      <c r="K320" s="232"/>
      <c r="L320" s="215"/>
      <c r="M320" s="215"/>
      <c r="N320" s="215"/>
      <c r="O320" s="214"/>
      <c r="P320" s="42"/>
      <c r="Q320" s="308"/>
      <c r="R320" s="309"/>
      <c r="S320" s="309"/>
      <c r="T320" s="309"/>
      <c r="U320" s="412"/>
      <c r="V320" s="413"/>
      <c r="W320" s="309"/>
      <c r="X320" s="412"/>
      <c r="Y320" s="256"/>
      <c r="Z320" s="256"/>
      <c r="AA320" s="256"/>
      <c r="AB320" s="215"/>
      <c r="AC320" s="232"/>
      <c r="AD320" s="215"/>
      <c r="AE320" s="215"/>
      <c r="AF320" s="215"/>
      <c r="AG320" s="215"/>
      <c r="AH320" s="215"/>
      <c r="AI320" s="233"/>
      <c r="AJ320" s="233"/>
      <c r="AK320" s="215"/>
      <c r="AL320" s="214"/>
      <c r="AM320" s="215"/>
      <c r="AN320" s="214"/>
      <c r="AX320" s="20"/>
      <c r="AY320" s="20"/>
    </row>
    <row r="321" spans="1:51" s="21" customFormat="1" ht="31.15" customHeight="1" thickBot="1" x14ac:dyDescent="0.3">
      <c r="A321" s="177">
        <v>3</v>
      </c>
      <c r="B321" s="814" t="s">
        <v>1017</v>
      </c>
      <c r="C321" s="814"/>
      <c r="D321" s="814"/>
      <c r="E321" s="814"/>
      <c r="F321" s="814"/>
      <c r="G321" s="192">
        <v>3</v>
      </c>
      <c r="H321" s="199"/>
      <c r="I321" s="200"/>
      <c r="J321" s="201"/>
      <c r="K321" s="219">
        <f>+K323+K334+K345+K369</f>
        <v>6000000</v>
      </c>
      <c r="L321" s="221">
        <f>+L323+L334+L345+L369</f>
        <v>0</v>
      </c>
      <c r="M321" s="221">
        <f>+M323+M334+M345+M369</f>
        <v>0</v>
      </c>
      <c r="N321" s="221">
        <f>+N323+N334+N345+N369</f>
        <v>0</v>
      </c>
      <c r="O321" s="222">
        <f>+O323+O334+O345+O369</f>
        <v>6000000</v>
      </c>
      <c r="P321" s="42"/>
      <c r="Q321" s="219">
        <f t="shared" ref="Q321:W321" si="96">+Q323+Q334+Q345+Q369</f>
        <v>0</v>
      </c>
      <c r="R321" s="221">
        <f t="shared" si="96"/>
        <v>38700395</v>
      </c>
      <c r="S321" s="221">
        <f t="shared" si="96"/>
        <v>0</v>
      </c>
      <c r="T321" s="221">
        <f>+T323+T334+T345+T369</f>
        <v>0</v>
      </c>
      <c r="U321" s="221">
        <f t="shared" si="96"/>
        <v>0</v>
      </c>
      <c r="V321" s="251">
        <f t="shared" si="96"/>
        <v>0</v>
      </c>
      <c r="W321" s="221">
        <f t="shared" si="96"/>
        <v>0</v>
      </c>
      <c r="X321" s="234">
        <f t="shared" ref="X321:AI321" si="97">+X323+X334+X345+X369</f>
        <v>0</v>
      </c>
      <c r="Y321" s="259">
        <f t="shared" si="97"/>
        <v>0</v>
      </c>
      <c r="Z321" s="259">
        <f t="shared" si="97"/>
        <v>0</v>
      </c>
      <c r="AA321" s="259">
        <f t="shared" si="97"/>
        <v>0</v>
      </c>
      <c r="AB321" s="221">
        <f t="shared" si="97"/>
        <v>0</v>
      </c>
      <c r="AC321" s="219">
        <f t="shared" si="97"/>
        <v>0</v>
      </c>
      <c r="AD321" s="221">
        <f t="shared" si="97"/>
        <v>0</v>
      </c>
      <c r="AE321" s="221">
        <f t="shared" si="97"/>
        <v>0</v>
      </c>
      <c r="AF321" s="221">
        <f t="shared" si="97"/>
        <v>0</v>
      </c>
      <c r="AG321" s="221">
        <f t="shared" si="97"/>
        <v>0</v>
      </c>
      <c r="AH321" s="221">
        <f t="shared" si="97"/>
        <v>0</v>
      </c>
      <c r="AI321" s="234">
        <f t="shared" si="97"/>
        <v>0</v>
      </c>
      <c r="AJ321" s="234">
        <f>+AJ323+AJ334+AJ345+AJ369</f>
        <v>38700395</v>
      </c>
      <c r="AK321" s="215"/>
      <c r="AL321" s="222">
        <f>+AL323+AL334+AL345+AL369</f>
        <v>19789809.239999998</v>
      </c>
      <c r="AM321" s="215"/>
      <c r="AN321" s="222">
        <f>+AN323+AN334+AN345+AN369</f>
        <v>64490204.239999995</v>
      </c>
      <c r="AX321" s="20"/>
      <c r="AY321" s="20"/>
    </row>
    <row r="322" spans="1:51" s="21" customFormat="1" x14ac:dyDescent="0.25">
      <c r="A322" s="3"/>
      <c r="B322" s="6" t="s">
        <v>327</v>
      </c>
      <c r="C322" s="6"/>
      <c r="D322" s="3"/>
      <c r="E322" s="3"/>
      <c r="F322" s="3"/>
      <c r="G322" s="3"/>
      <c r="H322"/>
      <c r="I322" s="24">
        <v>4</v>
      </c>
      <c r="J322" s="25" t="s">
        <v>873</v>
      </c>
      <c r="K322" s="217"/>
      <c r="L322" s="216"/>
      <c r="M322" s="216"/>
      <c r="N322" s="216"/>
      <c r="O322" s="212"/>
      <c r="P322" s="42"/>
      <c r="Q322" s="217"/>
      <c r="R322" s="216"/>
      <c r="S322" s="216"/>
      <c r="T322" s="216"/>
      <c r="U322" s="216"/>
      <c r="V322" s="247"/>
      <c r="W322" s="216"/>
      <c r="X322" s="230"/>
      <c r="Y322" s="257"/>
      <c r="Z322" s="257"/>
      <c r="AA322" s="257"/>
      <c r="AB322" s="216"/>
      <c r="AC322" s="217"/>
      <c r="AD322" s="216"/>
      <c r="AE322" s="216"/>
      <c r="AF322" s="216"/>
      <c r="AG322" s="216"/>
      <c r="AH322" s="216"/>
      <c r="AI322" s="230"/>
      <c r="AJ322" s="230"/>
      <c r="AK322" s="215"/>
      <c r="AL322" s="212"/>
      <c r="AM322" s="215"/>
      <c r="AN322" s="212"/>
      <c r="AX322" s="20"/>
      <c r="AY322" s="20"/>
    </row>
    <row r="323" spans="1:51" s="21" customFormat="1" x14ac:dyDescent="0.25">
      <c r="A323" s="3"/>
      <c r="B323" s="5" t="s">
        <v>1018</v>
      </c>
      <c r="C323" s="196" t="s">
        <v>1019</v>
      </c>
      <c r="D323" s="3"/>
      <c r="E323" s="3"/>
      <c r="F323" s="197"/>
      <c r="G323" s="3"/>
      <c r="H323"/>
      <c r="I323" s="22"/>
      <c r="J323" s="23"/>
      <c r="K323" s="213">
        <f>SUM(K324:K332)</f>
        <v>0</v>
      </c>
      <c r="L323" s="223">
        <f>SUM(L324:L332)</f>
        <v>0</v>
      </c>
      <c r="M323" s="223">
        <f>SUM(M324:M332)</f>
        <v>0</v>
      </c>
      <c r="N323" s="223">
        <f>SUM(N324:N332)</f>
        <v>0</v>
      </c>
      <c r="O323" s="220">
        <f>SUM(O324:O332)</f>
        <v>0</v>
      </c>
      <c r="P323" s="42"/>
      <c r="Q323" s="213">
        <f t="shared" ref="Q323:W323" si="98">SUM(Q324:Q332)</f>
        <v>0</v>
      </c>
      <c r="R323" s="223">
        <f t="shared" si="98"/>
        <v>0</v>
      </c>
      <c r="S323" s="223">
        <f t="shared" si="98"/>
        <v>0</v>
      </c>
      <c r="T323" s="223">
        <f>SUM(T324:T332)</f>
        <v>0</v>
      </c>
      <c r="U323" s="223">
        <f t="shared" si="98"/>
        <v>0</v>
      </c>
      <c r="V323" s="248">
        <f t="shared" si="98"/>
        <v>0</v>
      </c>
      <c r="W323" s="223">
        <f t="shared" si="98"/>
        <v>0</v>
      </c>
      <c r="X323" s="231">
        <f t="shared" ref="X323:AI323" si="99">SUM(X324:X332)</f>
        <v>0</v>
      </c>
      <c r="Y323" s="258">
        <f t="shared" si="99"/>
        <v>0</v>
      </c>
      <c r="Z323" s="258">
        <f t="shared" si="99"/>
        <v>0</v>
      </c>
      <c r="AA323" s="258">
        <f t="shared" si="99"/>
        <v>0</v>
      </c>
      <c r="AB323" s="223">
        <f t="shared" si="99"/>
        <v>0</v>
      </c>
      <c r="AC323" s="213">
        <f t="shared" si="99"/>
        <v>0</v>
      </c>
      <c r="AD323" s="223">
        <f t="shared" si="99"/>
        <v>0</v>
      </c>
      <c r="AE323" s="223">
        <f t="shared" si="99"/>
        <v>0</v>
      </c>
      <c r="AF323" s="223">
        <f t="shared" si="99"/>
        <v>0</v>
      </c>
      <c r="AG323" s="223">
        <f t="shared" si="99"/>
        <v>0</v>
      </c>
      <c r="AH323" s="223">
        <f t="shared" si="99"/>
        <v>0</v>
      </c>
      <c r="AI323" s="231">
        <f t="shared" si="99"/>
        <v>0</v>
      </c>
      <c r="AJ323" s="231">
        <f>SUM(AJ324:AJ332)</f>
        <v>0</v>
      </c>
      <c r="AK323" s="215"/>
      <c r="AL323" s="220">
        <f>SUM(AL324:AL332)</f>
        <v>0</v>
      </c>
      <c r="AM323" s="215"/>
      <c r="AN323" s="220">
        <f>SUM(AN324:AN332)</f>
        <v>0</v>
      </c>
      <c r="AX323" s="20"/>
      <c r="AY323" s="20"/>
    </row>
    <row r="324" spans="1:51" s="21" customFormat="1" x14ac:dyDescent="0.25">
      <c r="A324" s="3"/>
      <c r="B324" s="1"/>
      <c r="C324" s="1"/>
      <c r="D324" s="1"/>
      <c r="E324" s="1"/>
      <c r="F324" s="1"/>
      <c r="G324" s="5" t="s">
        <v>1018</v>
      </c>
      <c r="H324"/>
      <c r="I324" s="24" t="s">
        <v>874</v>
      </c>
      <c r="J324" s="25" t="s">
        <v>875</v>
      </c>
      <c r="K324" s="217"/>
      <c r="L324" s="216"/>
      <c r="M324" s="216"/>
      <c r="N324" s="216"/>
      <c r="O324" s="212"/>
      <c r="P324" s="42"/>
      <c r="Q324" s="217"/>
      <c r="R324" s="216"/>
      <c r="S324" s="216"/>
      <c r="T324" s="216"/>
      <c r="U324" s="216"/>
      <c r="V324" s="247"/>
      <c r="W324" s="216"/>
      <c r="X324" s="230"/>
      <c r="Y324" s="257"/>
      <c r="Z324" s="257"/>
      <c r="AA324" s="257"/>
      <c r="AB324" s="216"/>
      <c r="AC324" s="217"/>
      <c r="AD324" s="216"/>
      <c r="AE324" s="216"/>
      <c r="AF324" s="216"/>
      <c r="AG324" s="216"/>
      <c r="AH324" s="216"/>
      <c r="AI324" s="230"/>
      <c r="AJ324" s="230"/>
      <c r="AK324" s="215"/>
      <c r="AL324" s="212"/>
      <c r="AM324" s="215"/>
      <c r="AN324" s="212"/>
      <c r="AX324" s="20"/>
      <c r="AY324" s="20"/>
    </row>
    <row r="325" spans="1:51" s="21" customFormat="1" x14ac:dyDescent="0.25">
      <c r="A325" s="3"/>
      <c r="B325" s="183"/>
      <c r="C325" s="3"/>
      <c r="D325" s="3"/>
      <c r="E325" s="3"/>
      <c r="F325" s="3"/>
      <c r="G325" s="10" t="s">
        <v>1018</v>
      </c>
      <c r="H325"/>
      <c r="I325" s="22" t="s">
        <v>876</v>
      </c>
      <c r="J325" s="23" t="s">
        <v>877</v>
      </c>
      <c r="K325" s="232">
        <f>+'0BJ PROGR. I-II Y III'!J323</f>
        <v>0</v>
      </c>
      <c r="L325" s="215">
        <f>+'0BJ PROGR. I-II Y III'!K322</f>
        <v>0</v>
      </c>
      <c r="M325" s="215">
        <f>+'0BJ PROGR. I-II Y III'!L322</f>
        <v>0</v>
      </c>
      <c r="N325" s="215">
        <f>+'0BJ PROGR. I-II Y III'!M322</f>
        <v>0</v>
      </c>
      <c r="O325" s="214">
        <f t="shared" ref="O325:O332" si="100">SUM(K325:N325)</f>
        <v>0</v>
      </c>
      <c r="P325" s="42"/>
      <c r="Q325" s="232">
        <f>+'0BJ PROGR. I-II Y III'!P322</f>
        <v>0</v>
      </c>
      <c r="R325" s="215">
        <f>+'0BJ PROGR. I-II Y III'!Q322</f>
        <v>0</v>
      </c>
      <c r="S325" s="215">
        <f>+'0BJ PROGR. I-II Y III'!R322</f>
        <v>0</v>
      </c>
      <c r="T325" s="215">
        <f>+'0BJ PROGR. I-II Y III'!S322</f>
        <v>0</v>
      </c>
      <c r="U325" s="215">
        <f>+'0BJ PROGR. I-II Y III'!T322</f>
        <v>0</v>
      </c>
      <c r="V325" s="249">
        <f>+'0BJ PROGR. I-II Y III'!U322</f>
        <v>0</v>
      </c>
      <c r="W325" s="215">
        <f>+'0BJ PROGR. I-II Y III'!V322</f>
        <v>0</v>
      </c>
      <c r="X325" s="233">
        <f>+'0BJ PROGR. I-II Y III'!W322</f>
        <v>0</v>
      </c>
      <c r="Y325" s="256">
        <f>+'0BJ PROGR. I-II Y III'!X322</f>
        <v>0</v>
      </c>
      <c r="Z325" s="256">
        <f>+'0BJ PROGR. I-II Y III'!Y322</f>
        <v>0</v>
      </c>
      <c r="AA325" s="256">
        <f>+'0BJ PROGR. I-II Y III'!Z322</f>
        <v>0</v>
      </c>
      <c r="AB325" s="215">
        <f>+'0BJ PROGR. I-II Y III'!AA322</f>
        <v>0</v>
      </c>
      <c r="AC325" s="232">
        <f>+'0BJ PROGR. I-II Y III'!AB322</f>
        <v>0</v>
      </c>
      <c r="AD325" s="215">
        <f>+'0BJ PROGR. I-II Y III'!AC322</f>
        <v>0</v>
      </c>
      <c r="AE325" s="215">
        <f>+'0BJ PROGR. I-II Y III'!AD322</f>
        <v>0</v>
      </c>
      <c r="AF325" s="215">
        <f>+'0BJ PROGR. I-II Y III'!AE322</f>
        <v>0</v>
      </c>
      <c r="AG325" s="215">
        <f>+'0BJ PROGR. I-II Y III'!AF322</f>
        <v>0</v>
      </c>
      <c r="AH325" s="215">
        <f>+'0BJ PROGR. I-II Y III'!AG322</f>
        <v>0</v>
      </c>
      <c r="AI325" s="233">
        <f>+'0BJ PROGR. I-II Y III'!AH322</f>
        <v>0</v>
      </c>
      <c r="AJ325" s="214">
        <f t="shared" ref="AJ325:AJ332" si="101">+Q325+R325+S325+T325+U325++X325+AB325+AC325+AD325+AE325+AF325+AG325+AH325+AI325</f>
        <v>0</v>
      </c>
      <c r="AK325" s="215"/>
      <c r="AL325" s="214">
        <v>0</v>
      </c>
      <c r="AM325" s="215"/>
      <c r="AN325" s="214">
        <f t="shared" ref="AN325:AN332" si="102">+O325+AJ325+AL325</f>
        <v>0</v>
      </c>
      <c r="AX325" s="20"/>
      <c r="AY325" s="20"/>
    </row>
    <row r="326" spans="1:51" s="21" customFormat="1" x14ac:dyDescent="0.25">
      <c r="A326" s="3"/>
      <c r="B326" s="3"/>
      <c r="C326" s="3"/>
      <c r="D326" s="3"/>
      <c r="E326" s="3"/>
      <c r="F326" s="3"/>
      <c r="G326" s="10" t="s">
        <v>1018</v>
      </c>
      <c r="H326"/>
      <c r="I326" s="22" t="s">
        <v>878</v>
      </c>
      <c r="J326" s="23" t="s">
        <v>879</v>
      </c>
      <c r="K326" s="232">
        <f>+'0BJ PROGR. I-II Y III'!J324</f>
        <v>0</v>
      </c>
      <c r="L326" s="215">
        <f>+'0BJ PROGR. I-II Y III'!K323</f>
        <v>0</v>
      </c>
      <c r="M326" s="215">
        <f>+'0BJ PROGR. I-II Y III'!L323</f>
        <v>0</v>
      </c>
      <c r="N326" s="215">
        <f>+'0BJ PROGR. I-II Y III'!M323</f>
        <v>0</v>
      </c>
      <c r="O326" s="214">
        <f t="shared" si="100"/>
        <v>0</v>
      </c>
      <c r="P326" s="42"/>
      <c r="Q326" s="232">
        <f>+'0BJ PROGR. I-II Y III'!P323</f>
        <v>0</v>
      </c>
      <c r="R326" s="215">
        <f>+'0BJ PROGR. I-II Y III'!Q323</f>
        <v>0</v>
      </c>
      <c r="S326" s="215">
        <f>+'0BJ PROGR. I-II Y III'!R323</f>
        <v>0</v>
      </c>
      <c r="T326" s="215">
        <f>+'0BJ PROGR. I-II Y III'!S323</f>
        <v>0</v>
      </c>
      <c r="U326" s="215">
        <f>+'0BJ PROGR. I-II Y III'!T323</f>
        <v>0</v>
      </c>
      <c r="V326" s="249">
        <f>+'0BJ PROGR. I-II Y III'!U323</f>
        <v>0</v>
      </c>
      <c r="W326" s="215">
        <f>+'0BJ PROGR. I-II Y III'!V323</f>
        <v>0</v>
      </c>
      <c r="X326" s="233">
        <f>+'0BJ PROGR. I-II Y III'!W323</f>
        <v>0</v>
      </c>
      <c r="Y326" s="256">
        <f>+'0BJ PROGR. I-II Y III'!X323</f>
        <v>0</v>
      </c>
      <c r="Z326" s="256">
        <f>+'0BJ PROGR. I-II Y III'!Y323</f>
        <v>0</v>
      </c>
      <c r="AA326" s="256">
        <f>+'0BJ PROGR. I-II Y III'!Z323</f>
        <v>0</v>
      </c>
      <c r="AB326" s="215">
        <f>+'0BJ PROGR. I-II Y III'!AA323</f>
        <v>0</v>
      </c>
      <c r="AC326" s="232">
        <f>+'0BJ PROGR. I-II Y III'!AB323</f>
        <v>0</v>
      </c>
      <c r="AD326" s="215">
        <f>+'0BJ PROGR. I-II Y III'!AC323</f>
        <v>0</v>
      </c>
      <c r="AE326" s="215">
        <f>+'0BJ PROGR. I-II Y III'!AD323</f>
        <v>0</v>
      </c>
      <c r="AF326" s="215">
        <f>+'0BJ PROGR. I-II Y III'!AE323</f>
        <v>0</v>
      </c>
      <c r="AG326" s="215">
        <f>+'0BJ PROGR. I-II Y III'!AF323</f>
        <v>0</v>
      </c>
      <c r="AH326" s="215">
        <f>+'0BJ PROGR. I-II Y III'!AG323</f>
        <v>0</v>
      </c>
      <c r="AI326" s="233">
        <f>+'0BJ PROGR. I-II Y III'!AH323</f>
        <v>0</v>
      </c>
      <c r="AJ326" s="214">
        <f t="shared" si="101"/>
        <v>0</v>
      </c>
      <c r="AK326" s="215"/>
      <c r="AL326" s="214">
        <v>0</v>
      </c>
      <c r="AM326" s="215"/>
      <c r="AN326" s="214">
        <f t="shared" si="102"/>
        <v>0</v>
      </c>
      <c r="AX326" s="20"/>
      <c r="AY326" s="20"/>
    </row>
    <row r="327" spans="1:51" s="21" customFormat="1" x14ac:dyDescent="0.25">
      <c r="A327" s="3"/>
      <c r="B327" s="183"/>
      <c r="C327" s="3"/>
      <c r="D327" s="3"/>
      <c r="E327" s="3"/>
      <c r="F327" s="3"/>
      <c r="G327" s="10" t="s">
        <v>1018</v>
      </c>
      <c r="H327"/>
      <c r="I327" s="22" t="s">
        <v>880</v>
      </c>
      <c r="J327" s="23" t="s">
        <v>881</v>
      </c>
      <c r="K327" s="232">
        <f>+'0BJ PROGR. I-II Y III'!J325</f>
        <v>0</v>
      </c>
      <c r="L327" s="215">
        <f>+'0BJ PROGR. I-II Y III'!K324</f>
        <v>0</v>
      </c>
      <c r="M327" s="215">
        <f>+'0BJ PROGR. I-II Y III'!L324</f>
        <v>0</v>
      </c>
      <c r="N327" s="215">
        <f>+'0BJ PROGR. I-II Y III'!M324</f>
        <v>0</v>
      </c>
      <c r="O327" s="214">
        <f t="shared" si="100"/>
        <v>0</v>
      </c>
      <c r="P327" s="42"/>
      <c r="Q327" s="232">
        <f>+'0BJ PROGR. I-II Y III'!P324</f>
        <v>0</v>
      </c>
      <c r="R327" s="215">
        <f>+'0BJ PROGR. I-II Y III'!Q324</f>
        <v>0</v>
      </c>
      <c r="S327" s="215">
        <f>+'0BJ PROGR. I-II Y III'!R324</f>
        <v>0</v>
      </c>
      <c r="T327" s="215">
        <f>+'0BJ PROGR. I-II Y III'!S324</f>
        <v>0</v>
      </c>
      <c r="U327" s="215">
        <f>+'0BJ PROGR. I-II Y III'!T324</f>
        <v>0</v>
      </c>
      <c r="V327" s="249">
        <f>+'0BJ PROGR. I-II Y III'!U324</f>
        <v>0</v>
      </c>
      <c r="W327" s="215">
        <f>+'0BJ PROGR. I-II Y III'!V324</f>
        <v>0</v>
      </c>
      <c r="X327" s="233">
        <f>+'0BJ PROGR. I-II Y III'!W324</f>
        <v>0</v>
      </c>
      <c r="Y327" s="256">
        <f>+'0BJ PROGR. I-II Y III'!X324</f>
        <v>0</v>
      </c>
      <c r="Z327" s="256">
        <f>+'0BJ PROGR. I-II Y III'!Y324</f>
        <v>0</v>
      </c>
      <c r="AA327" s="256">
        <f>+'0BJ PROGR. I-II Y III'!Z324</f>
        <v>0</v>
      </c>
      <c r="AB327" s="215">
        <f>+'0BJ PROGR. I-II Y III'!AA324</f>
        <v>0</v>
      </c>
      <c r="AC327" s="232">
        <f>+'0BJ PROGR. I-II Y III'!AB324</f>
        <v>0</v>
      </c>
      <c r="AD327" s="215">
        <f>+'0BJ PROGR. I-II Y III'!AC324</f>
        <v>0</v>
      </c>
      <c r="AE327" s="215">
        <f>+'0BJ PROGR. I-II Y III'!AD324</f>
        <v>0</v>
      </c>
      <c r="AF327" s="215">
        <f>+'0BJ PROGR. I-II Y III'!AE324</f>
        <v>0</v>
      </c>
      <c r="AG327" s="215">
        <f>+'0BJ PROGR. I-II Y III'!AF324</f>
        <v>0</v>
      </c>
      <c r="AH327" s="215">
        <f>+'0BJ PROGR. I-II Y III'!AG324</f>
        <v>0</v>
      </c>
      <c r="AI327" s="233">
        <f>+'0BJ PROGR. I-II Y III'!AH324</f>
        <v>0</v>
      </c>
      <c r="AJ327" s="214">
        <f t="shared" si="101"/>
        <v>0</v>
      </c>
      <c r="AK327" s="215"/>
      <c r="AL327" s="214">
        <v>0</v>
      </c>
      <c r="AM327" s="215"/>
      <c r="AN327" s="214">
        <f t="shared" si="102"/>
        <v>0</v>
      </c>
      <c r="AX327" s="20"/>
      <c r="AY327" s="20"/>
    </row>
    <row r="328" spans="1:51" s="21" customFormat="1" x14ac:dyDescent="0.25">
      <c r="A328" s="3"/>
      <c r="B328" s="183"/>
      <c r="C328" s="3"/>
      <c r="D328" s="3"/>
      <c r="E328" s="3"/>
      <c r="F328" s="3"/>
      <c r="G328" s="10" t="s">
        <v>1018</v>
      </c>
      <c r="H328"/>
      <c r="I328" s="22" t="s">
        <v>882</v>
      </c>
      <c r="J328" s="23" t="s">
        <v>883</v>
      </c>
      <c r="K328" s="232">
        <f>+'0BJ PROGR. I-II Y III'!J326</f>
        <v>0</v>
      </c>
      <c r="L328" s="215">
        <f>+'0BJ PROGR. I-II Y III'!K325</f>
        <v>0</v>
      </c>
      <c r="M328" s="215">
        <f>+'0BJ PROGR. I-II Y III'!L325</f>
        <v>0</v>
      </c>
      <c r="N328" s="215">
        <f>+'0BJ PROGR. I-II Y III'!M325</f>
        <v>0</v>
      </c>
      <c r="O328" s="214">
        <f t="shared" si="100"/>
        <v>0</v>
      </c>
      <c r="P328" s="42"/>
      <c r="Q328" s="232">
        <f>+'0BJ PROGR. I-II Y III'!P325</f>
        <v>0</v>
      </c>
      <c r="R328" s="215">
        <f>+'0BJ PROGR. I-II Y III'!Q325</f>
        <v>0</v>
      </c>
      <c r="S328" s="215">
        <f>+'0BJ PROGR. I-II Y III'!R325</f>
        <v>0</v>
      </c>
      <c r="T328" s="215">
        <f>+'0BJ PROGR. I-II Y III'!S325</f>
        <v>0</v>
      </c>
      <c r="U328" s="215">
        <f>+'0BJ PROGR. I-II Y III'!T325</f>
        <v>0</v>
      </c>
      <c r="V328" s="249">
        <f>+'0BJ PROGR. I-II Y III'!U325</f>
        <v>0</v>
      </c>
      <c r="W328" s="215">
        <f>+'0BJ PROGR. I-II Y III'!V325</f>
        <v>0</v>
      </c>
      <c r="X328" s="233">
        <f>+'0BJ PROGR. I-II Y III'!W325</f>
        <v>0</v>
      </c>
      <c r="Y328" s="256">
        <f>+'0BJ PROGR. I-II Y III'!X325</f>
        <v>0</v>
      </c>
      <c r="Z328" s="256">
        <f>+'0BJ PROGR. I-II Y III'!Y325</f>
        <v>0</v>
      </c>
      <c r="AA328" s="256">
        <f>+'0BJ PROGR. I-II Y III'!Z325</f>
        <v>0</v>
      </c>
      <c r="AB328" s="215">
        <f>+'0BJ PROGR. I-II Y III'!AA325</f>
        <v>0</v>
      </c>
      <c r="AC328" s="232">
        <f>+'0BJ PROGR. I-II Y III'!AB325</f>
        <v>0</v>
      </c>
      <c r="AD328" s="215">
        <f>+'0BJ PROGR. I-II Y III'!AC325</f>
        <v>0</v>
      </c>
      <c r="AE328" s="215">
        <f>+'0BJ PROGR. I-II Y III'!AD325</f>
        <v>0</v>
      </c>
      <c r="AF328" s="215">
        <f>+'0BJ PROGR. I-II Y III'!AE325</f>
        <v>0</v>
      </c>
      <c r="AG328" s="215">
        <f>+'0BJ PROGR. I-II Y III'!AF325</f>
        <v>0</v>
      </c>
      <c r="AH328" s="215">
        <f>+'0BJ PROGR. I-II Y III'!AG325</f>
        <v>0</v>
      </c>
      <c r="AI328" s="233">
        <f>+'0BJ PROGR. I-II Y III'!AH325</f>
        <v>0</v>
      </c>
      <c r="AJ328" s="214">
        <f t="shared" si="101"/>
        <v>0</v>
      </c>
      <c r="AK328" s="215"/>
      <c r="AL328" s="214">
        <v>0</v>
      </c>
      <c r="AM328" s="215"/>
      <c r="AN328" s="214">
        <f t="shared" si="102"/>
        <v>0</v>
      </c>
      <c r="AX328" s="20"/>
      <c r="AY328" s="20"/>
    </row>
    <row r="329" spans="1:51" s="21" customFormat="1" x14ac:dyDescent="0.25">
      <c r="A329" s="3"/>
      <c r="B329" s="183"/>
      <c r="C329" s="3"/>
      <c r="D329" s="3"/>
      <c r="E329" s="3"/>
      <c r="F329" s="3"/>
      <c r="G329" s="10" t="s">
        <v>1018</v>
      </c>
      <c r="H329"/>
      <c r="I329" s="22" t="s">
        <v>884</v>
      </c>
      <c r="J329" s="23" t="s">
        <v>885</v>
      </c>
      <c r="K329" s="232">
        <f>+'0BJ PROGR. I-II Y III'!J327</f>
        <v>0</v>
      </c>
      <c r="L329" s="215">
        <f>+'0BJ PROGR. I-II Y III'!K326</f>
        <v>0</v>
      </c>
      <c r="M329" s="215">
        <f>+'0BJ PROGR. I-II Y III'!L326</f>
        <v>0</v>
      </c>
      <c r="N329" s="215">
        <f>+'0BJ PROGR. I-II Y III'!M326</f>
        <v>0</v>
      </c>
      <c r="O329" s="214">
        <f t="shared" si="100"/>
        <v>0</v>
      </c>
      <c r="P329" s="42"/>
      <c r="Q329" s="232">
        <f>+'0BJ PROGR. I-II Y III'!P326</f>
        <v>0</v>
      </c>
      <c r="R329" s="215">
        <f>+'0BJ PROGR. I-II Y III'!Q326</f>
        <v>0</v>
      </c>
      <c r="S329" s="215">
        <f>+'0BJ PROGR. I-II Y III'!R326</f>
        <v>0</v>
      </c>
      <c r="T329" s="215">
        <f>+'0BJ PROGR. I-II Y III'!S326</f>
        <v>0</v>
      </c>
      <c r="U329" s="215">
        <f>+'0BJ PROGR. I-II Y III'!T326</f>
        <v>0</v>
      </c>
      <c r="V329" s="249">
        <f>+'0BJ PROGR. I-II Y III'!U326</f>
        <v>0</v>
      </c>
      <c r="W329" s="215">
        <f>+'0BJ PROGR. I-II Y III'!V326</f>
        <v>0</v>
      </c>
      <c r="X329" s="233">
        <f>+'0BJ PROGR. I-II Y III'!W326</f>
        <v>0</v>
      </c>
      <c r="Y329" s="256">
        <f>+'0BJ PROGR. I-II Y III'!X326</f>
        <v>0</v>
      </c>
      <c r="Z329" s="256">
        <f>+'0BJ PROGR. I-II Y III'!Y326</f>
        <v>0</v>
      </c>
      <c r="AA329" s="256">
        <f>+'0BJ PROGR. I-II Y III'!Z326</f>
        <v>0</v>
      </c>
      <c r="AB329" s="215">
        <f>+'0BJ PROGR. I-II Y III'!AA326</f>
        <v>0</v>
      </c>
      <c r="AC329" s="232">
        <f>+'0BJ PROGR. I-II Y III'!AB326</f>
        <v>0</v>
      </c>
      <c r="AD329" s="215">
        <f>+'0BJ PROGR. I-II Y III'!AC326</f>
        <v>0</v>
      </c>
      <c r="AE329" s="215">
        <f>+'0BJ PROGR. I-II Y III'!AD326</f>
        <v>0</v>
      </c>
      <c r="AF329" s="215">
        <f>+'0BJ PROGR. I-II Y III'!AE326</f>
        <v>0</v>
      </c>
      <c r="AG329" s="215">
        <f>+'0BJ PROGR. I-II Y III'!AF326</f>
        <v>0</v>
      </c>
      <c r="AH329" s="215">
        <f>+'0BJ PROGR. I-II Y III'!AG326</f>
        <v>0</v>
      </c>
      <c r="AI329" s="233">
        <f>+'0BJ PROGR. I-II Y III'!AH326</f>
        <v>0</v>
      </c>
      <c r="AJ329" s="214">
        <f t="shared" si="101"/>
        <v>0</v>
      </c>
      <c r="AK329" s="215"/>
      <c r="AL329" s="214">
        <v>0</v>
      </c>
      <c r="AM329" s="215"/>
      <c r="AN329" s="214">
        <f t="shared" si="102"/>
        <v>0</v>
      </c>
      <c r="AX329" s="20"/>
      <c r="AY329" s="20"/>
    </row>
    <row r="330" spans="1:51" s="21" customFormat="1" x14ac:dyDescent="0.25">
      <c r="A330" s="3"/>
      <c r="B330" s="183"/>
      <c r="C330" s="3"/>
      <c r="D330" s="3"/>
      <c r="E330" s="3"/>
      <c r="F330" s="3"/>
      <c r="G330" s="10" t="s">
        <v>1018</v>
      </c>
      <c r="H330"/>
      <c r="I330" s="22" t="s">
        <v>886</v>
      </c>
      <c r="J330" s="23" t="s">
        <v>887</v>
      </c>
      <c r="K330" s="232">
        <f>+'0BJ PROGR. I-II Y III'!J328</f>
        <v>0</v>
      </c>
      <c r="L330" s="215">
        <f>+'0BJ PROGR. I-II Y III'!K327</f>
        <v>0</v>
      </c>
      <c r="M330" s="215">
        <f>+'0BJ PROGR. I-II Y III'!L327</f>
        <v>0</v>
      </c>
      <c r="N330" s="215">
        <f>+'0BJ PROGR. I-II Y III'!M327</f>
        <v>0</v>
      </c>
      <c r="O330" s="214">
        <f t="shared" si="100"/>
        <v>0</v>
      </c>
      <c r="P330" s="42"/>
      <c r="Q330" s="232">
        <f>+'0BJ PROGR. I-II Y III'!P327</f>
        <v>0</v>
      </c>
      <c r="R330" s="215">
        <f>+'0BJ PROGR. I-II Y III'!Q327</f>
        <v>0</v>
      </c>
      <c r="S330" s="215">
        <f>+'0BJ PROGR. I-II Y III'!R327</f>
        <v>0</v>
      </c>
      <c r="T330" s="215">
        <f>+'0BJ PROGR. I-II Y III'!S327</f>
        <v>0</v>
      </c>
      <c r="U330" s="215">
        <f>+'0BJ PROGR. I-II Y III'!T327</f>
        <v>0</v>
      </c>
      <c r="V330" s="249">
        <f>+'0BJ PROGR. I-II Y III'!U327</f>
        <v>0</v>
      </c>
      <c r="W330" s="215">
        <f>+'0BJ PROGR. I-II Y III'!V327</f>
        <v>0</v>
      </c>
      <c r="X330" s="233">
        <f>+'0BJ PROGR. I-II Y III'!W327</f>
        <v>0</v>
      </c>
      <c r="Y330" s="256">
        <f>+'0BJ PROGR. I-II Y III'!X327</f>
        <v>0</v>
      </c>
      <c r="Z330" s="256">
        <f>+'0BJ PROGR. I-II Y III'!Y327</f>
        <v>0</v>
      </c>
      <c r="AA330" s="256">
        <f>+'0BJ PROGR. I-II Y III'!Z327</f>
        <v>0</v>
      </c>
      <c r="AB330" s="215">
        <f>+'0BJ PROGR. I-II Y III'!AA327</f>
        <v>0</v>
      </c>
      <c r="AC330" s="232">
        <f>+'0BJ PROGR. I-II Y III'!AB327</f>
        <v>0</v>
      </c>
      <c r="AD330" s="215">
        <f>+'0BJ PROGR. I-II Y III'!AC327</f>
        <v>0</v>
      </c>
      <c r="AE330" s="215">
        <f>+'0BJ PROGR. I-II Y III'!AD327</f>
        <v>0</v>
      </c>
      <c r="AF330" s="215">
        <f>+'0BJ PROGR. I-II Y III'!AE327</f>
        <v>0</v>
      </c>
      <c r="AG330" s="215">
        <f>+'0BJ PROGR. I-II Y III'!AF327</f>
        <v>0</v>
      </c>
      <c r="AH330" s="215">
        <f>+'0BJ PROGR. I-II Y III'!AG327</f>
        <v>0</v>
      </c>
      <c r="AI330" s="233">
        <f>+'0BJ PROGR. I-II Y III'!AH327</f>
        <v>0</v>
      </c>
      <c r="AJ330" s="214">
        <f t="shared" si="101"/>
        <v>0</v>
      </c>
      <c r="AK330" s="215"/>
      <c r="AL330" s="214">
        <v>0</v>
      </c>
      <c r="AM330" s="215"/>
      <c r="AN330" s="214">
        <f t="shared" si="102"/>
        <v>0</v>
      </c>
      <c r="AX330" s="20"/>
      <c r="AY330" s="20"/>
    </row>
    <row r="331" spans="1:51" s="21" customFormat="1" x14ac:dyDescent="0.25">
      <c r="A331" s="3"/>
      <c r="B331" s="183"/>
      <c r="C331" s="3"/>
      <c r="D331" s="3"/>
      <c r="E331" s="3"/>
      <c r="F331" s="3"/>
      <c r="G331" s="10" t="s">
        <v>1018</v>
      </c>
      <c r="H331"/>
      <c r="I331" s="22" t="s">
        <v>888</v>
      </c>
      <c r="J331" s="23" t="s">
        <v>889</v>
      </c>
      <c r="K331" s="232">
        <f>+'0BJ PROGR. I-II Y III'!J329</f>
        <v>0</v>
      </c>
      <c r="L331" s="215">
        <f>+'0BJ PROGR. I-II Y III'!K328</f>
        <v>0</v>
      </c>
      <c r="M331" s="215">
        <f>+'0BJ PROGR. I-II Y III'!L328</f>
        <v>0</v>
      </c>
      <c r="N331" s="215">
        <f>+'0BJ PROGR. I-II Y III'!M328</f>
        <v>0</v>
      </c>
      <c r="O331" s="214">
        <f t="shared" si="100"/>
        <v>0</v>
      </c>
      <c r="P331" s="42"/>
      <c r="Q331" s="232">
        <f>+'0BJ PROGR. I-II Y III'!P328</f>
        <v>0</v>
      </c>
      <c r="R331" s="215">
        <f>+'0BJ PROGR. I-II Y III'!Q328</f>
        <v>0</v>
      </c>
      <c r="S331" s="215">
        <f>+'0BJ PROGR. I-II Y III'!R328</f>
        <v>0</v>
      </c>
      <c r="T331" s="215">
        <f>+'0BJ PROGR. I-II Y III'!S328</f>
        <v>0</v>
      </c>
      <c r="U331" s="215">
        <f>+'0BJ PROGR. I-II Y III'!T328</f>
        <v>0</v>
      </c>
      <c r="V331" s="249">
        <f>+'0BJ PROGR. I-II Y III'!U328</f>
        <v>0</v>
      </c>
      <c r="W331" s="215">
        <f>+'0BJ PROGR. I-II Y III'!V328</f>
        <v>0</v>
      </c>
      <c r="X331" s="233">
        <f>+'0BJ PROGR. I-II Y III'!W328</f>
        <v>0</v>
      </c>
      <c r="Y331" s="256">
        <f>+'0BJ PROGR. I-II Y III'!X328</f>
        <v>0</v>
      </c>
      <c r="Z331" s="256">
        <f>+'0BJ PROGR. I-II Y III'!Y328</f>
        <v>0</v>
      </c>
      <c r="AA331" s="256">
        <f>+'0BJ PROGR. I-II Y III'!Z328</f>
        <v>0</v>
      </c>
      <c r="AB331" s="215">
        <f>+'0BJ PROGR. I-II Y III'!AA328</f>
        <v>0</v>
      </c>
      <c r="AC331" s="232">
        <f>+'0BJ PROGR. I-II Y III'!AB328</f>
        <v>0</v>
      </c>
      <c r="AD331" s="215">
        <f>+'0BJ PROGR. I-II Y III'!AC328</f>
        <v>0</v>
      </c>
      <c r="AE331" s="215">
        <f>+'0BJ PROGR. I-II Y III'!AD328</f>
        <v>0</v>
      </c>
      <c r="AF331" s="215">
        <f>+'0BJ PROGR. I-II Y III'!AE328</f>
        <v>0</v>
      </c>
      <c r="AG331" s="215">
        <f>+'0BJ PROGR. I-II Y III'!AF328</f>
        <v>0</v>
      </c>
      <c r="AH331" s="215">
        <f>+'0BJ PROGR. I-II Y III'!AG328</f>
        <v>0</v>
      </c>
      <c r="AI331" s="233">
        <f>+'0BJ PROGR. I-II Y III'!AH328</f>
        <v>0</v>
      </c>
      <c r="AJ331" s="214">
        <f t="shared" si="101"/>
        <v>0</v>
      </c>
      <c r="AK331" s="215"/>
      <c r="AL331" s="214">
        <v>0</v>
      </c>
      <c r="AM331" s="215"/>
      <c r="AN331" s="214">
        <f t="shared" si="102"/>
        <v>0</v>
      </c>
      <c r="AX331" s="20"/>
      <c r="AY331" s="20"/>
    </row>
    <row r="332" spans="1:51" s="21" customFormat="1" x14ac:dyDescent="0.25">
      <c r="A332" s="3"/>
      <c r="B332" s="183"/>
      <c r="C332" s="3"/>
      <c r="D332" s="3"/>
      <c r="E332" s="3"/>
      <c r="F332" s="3"/>
      <c r="G332" s="10" t="s">
        <v>1018</v>
      </c>
      <c r="H332"/>
      <c r="I332" s="22" t="s">
        <v>890</v>
      </c>
      <c r="J332" s="23" t="s">
        <v>891</v>
      </c>
      <c r="K332" s="232">
        <f>+'0BJ PROGR. I-II Y III'!J330</f>
        <v>0</v>
      </c>
      <c r="L332" s="215">
        <f>+'0BJ PROGR. I-II Y III'!K329</f>
        <v>0</v>
      </c>
      <c r="M332" s="215">
        <f>+'0BJ PROGR. I-II Y III'!L329</f>
        <v>0</v>
      </c>
      <c r="N332" s="215">
        <f>+'0BJ PROGR. I-II Y III'!M329</f>
        <v>0</v>
      </c>
      <c r="O332" s="214">
        <f t="shared" si="100"/>
        <v>0</v>
      </c>
      <c r="P332" s="42"/>
      <c r="Q332" s="232">
        <f>+'0BJ PROGR. I-II Y III'!P329</f>
        <v>0</v>
      </c>
      <c r="R332" s="215">
        <f>+'0BJ PROGR. I-II Y III'!Q329</f>
        <v>0</v>
      </c>
      <c r="S332" s="215">
        <f>+'0BJ PROGR. I-II Y III'!R329</f>
        <v>0</v>
      </c>
      <c r="T332" s="215">
        <f>+'0BJ PROGR. I-II Y III'!S329</f>
        <v>0</v>
      </c>
      <c r="U332" s="215">
        <f>+'0BJ PROGR. I-II Y III'!T329</f>
        <v>0</v>
      </c>
      <c r="V332" s="249">
        <f>+'0BJ PROGR. I-II Y III'!U329</f>
        <v>0</v>
      </c>
      <c r="W332" s="215">
        <f>+'0BJ PROGR. I-II Y III'!V329</f>
        <v>0</v>
      </c>
      <c r="X332" s="233">
        <f>+'0BJ PROGR. I-II Y III'!W329</f>
        <v>0</v>
      </c>
      <c r="Y332" s="256">
        <f>+'0BJ PROGR. I-II Y III'!X329</f>
        <v>0</v>
      </c>
      <c r="Z332" s="256">
        <f>+'0BJ PROGR. I-II Y III'!Y329</f>
        <v>0</v>
      </c>
      <c r="AA332" s="256">
        <f>+'0BJ PROGR. I-II Y III'!Z329</f>
        <v>0</v>
      </c>
      <c r="AB332" s="215">
        <f>+'0BJ PROGR. I-II Y III'!AA329</f>
        <v>0</v>
      </c>
      <c r="AC332" s="232">
        <f>+'0BJ PROGR. I-II Y III'!AB329</f>
        <v>0</v>
      </c>
      <c r="AD332" s="215">
        <f>+'0BJ PROGR. I-II Y III'!AC329</f>
        <v>0</v>
      </c>
      <c r="AE332" s="215">
        <f>+'0BJ PROGR. I-II Y III'!AD329</f>
        <v>0</v>
      </c>
      <c r="AF332" s="215">
        <f>+'0BJ PROGR. I-II Y III'!AE329</f>
        <v>0</v>
      </c>
      <c r="AG332" s="215">
        <f>+'0BJ PROGR. I-II Y III'!AF329</f>
        <v>0</v>
      </c>
      <c r="AH332" s="215">
        <f>+'0BJ PROGR. I-II Y III'!AG329</f>
        <v>0</v>
      </c>
      <c r="AI332" s="233">
        <f>+'0BJ PROGR. I-II Y III'!AH329</f>
        <v>0</v>
      </c>
      <c r="AJ332" s="214">
        <f t="shared" si="101"/>
        <v>0</v>
      </c>
      <c r="AK332" s="215"/>
      <c r="AL332" s="214">
        <v>0</v>
      </c>
      <c r="AM332" s="215"/>
      <c r="AN332" s="214">
        <f t="shared" si="102"/>
        <v>0</v>
      </c>
      <c r="AX332" s="20"/>
      <c r="AY332" s="20"/>
    </row>
    <row r="333" spans="1:51" s="21" customFormat="1" x14ac:dyDescent="0.25">
      <c r="A333" s="3"/>
      <c r="B333" s="183"/>
      <c r="C333" s="3"/>
      <c r="D333" s="6"/>
      <c r="E333" s="6"/>
      <c r="F333" s="3"/>
      <c r="G333" s="3"/>
      <c r="H333"/>
      <c r="I333" s="22"/>
      <c r="J333" s="23"/>
      <c r="K333" s="232"/>
      <c r="L333" s="215"/>
      <c r="M333" s="215"/>
      <c r="N333" s="215"/>
      <c r="O333" s="214"/>
      <c r="P333" s="42"/>
      <c r="Q333" s="232"/>
      <c r="R333" s="215"/>
      <c r="S333" s="215"/>
      <c r="T333" s="215"/>
      <c r="U333" s="215"/>
      <c r="V333" s="249"/>
      <c r="W333" s="215"/>
      <c r="X333" s="233"/>
      <c r="Y333" s="256"/>
      <c r="Z333" s="256"/>
      <c r="AA333" s="256"/>
      <c r="AB333" s="215"/>
      <c r="AC333" s="232"/>
      <c r="AD333" s="215"/>
      <c r="AE333" s="215"/>
      <c r="AF333" s="215"/>
      <c r="AG333" s="215"/>
      <c r="AH333" s="215"/>
      <c r="AI333" s="233"/>
      <c r="AJ333" s="233"/>
      <c r="AK333" s="215"/>
      <c r="AL333" s="214"/>
      <c r="AM333" s="215"/>
      <c r="AN333" s="214"/>
      <c r="AX333" s="20"/>
      <c r="AY333" s="20"/>
    </row>
    <row r="334" spans="1:51" s="21" customFormat="1" x14ac:dyDescent="0.25">
      <c r="A334" s="3"/>
      <c r="B334" s="15" t="s">
        <v>1020</v>
      </c>
      <c r="C334" s="6" t="s">
        <v>893</v>
      </c>
      <c r="D334" s="6"/>
      <c r="E334" s="6"/>
      <c r="F334" s="3"/>
      <c r="G334" s="3"/>
      <c r="H334"/>
      <c r="I334" s="22"/>
      <c r="J334" s="23"/>
      <c r="K334" s="213">
        <f>SUM(K335:K343)</f>
        <v>0</v>
      </c>
      <c r="L334" s="223">
        <f>SUM(L335:L343)</f>
        <v>0</v>
      </c>
      <c r="M334" s="223">
        <f>SUM(M335:M343)</f>
        <v>0</v>
      </c>
      <c r="N334" s="223">
        <f>SUM(N335:N343)</f>
        <v>0</v>
      </c>
      <c r="O334" s="220">
        <f>SUM(O335:O343)</f>
        <v>0</v>
      </c>
      <c r="P334" s="42"/>
      <c r="Q334" s="213">
        <f t="shared" ref="Q334:W334" si="103">SUM(Q335:Q343)</f>
        <v>0</v>
      </c>
      <c r="R334" s="223">
        <f t="shared" si="103"/>
        <v>0</v>
      </c>
      <c r="S334" s="223">
        <f t="shared" si="103"/>
        <v>0</v>
      </c>
      <c r="T334" s="223">
        <f>SUM(T335:T343)</f>
        <v>0</v>
      </c>
      <c r="U334" s="223">
        <f t="shared" si="103"/>
        <v>0</v>
      </c>
      <c r="V334" s="248">
        <f t="shared" si="103"/>
        <v>0</v>
      </c>
      <c r="W334" s="223">
        <f t="shared" si="103"/>
        <v>0</v>
      </c>
      <c r="X334" s="231">
        <f t="shared" ref="X334:AI334" si="104">SUM(X335:X343)</f>
        <v>0</v>
      </c>
      <c r="Y334" s="258">
        <f t="shared" si="104"/>
        <v>0</v>
      </c>
      <c r="Z334" s="258">
        <f t="shared" si="104"/>
        <v>0</v>
      </c>
      <c r="AA334" s="258">
        <f t="shared" si="104"/>
        <v>0</v>
      </c>
      <c r="AB334" s="223">
        <f t="shared" si="104"/>
        <v>0</v>
      </c>
      <c r="AC334" s="213">
        <f t="shared" si="104"/>
        <v>0</v>
      </c>
      <c r="AD334" s="223">
        <f t="shared" si="104"/>
        <v>0</v>
      </c>
      <c r="AE334" s="223">
        <f t="shared" si="104"/>
        <v>0</v>
      </c>
      <c r="AF334" s="223">
        <f t="shared" si="104"/>
        <v>0</v>
      </c>
      <c r="AG334" s="223">
        <f t="shared" si="104"/>
        <v>0</v>
      </c>
      <c r="AH334" s="223">
        <f t="shared" si="104"/>
        <v>0</v>
      </c>
      <c r="AI334" s="231">
        <f t="shared" si="104"/>
        <v>0</v>
      </c>
      <c r="AJ334" s="231">
        <f>SUM(AJ335:AJ343)</f>
        <v>0</v>
      </c>
      <c r="AK334" s="215"/>
      <c r="AL334" s="220">
        <f>SUM(AL335:AL343)</f>
        <v>0</v>
      </c>
      <c r="AM334" s="215"/>
      <c r="AN334" s="220">
        <f>SUM(AN335:AN343)</f>
        <v>0</v>
      </c>
      <c r="AX334" s="20"/>
      <c r="AY334" s="20"/>
    </row>
    <row r="335" spans="1:51" s="21" customFormat="1" x14ac:dyDescent="0.25">
      <c r="A335" s="3"/>
      <c r="B335" s="1"/>
      <c r="C335" s="1"/>
      <c r="D335" s="1"/>
      <c r="E335" s="1"/>
      <c r="F335" s="1"/>
      <c r="G335" s="5" t="s">
        <v>1020</v>
      </c>
      <c r="H335"/>
      <c r="I335" s="24" t="s">
        <v>892</v>
      </c>
      <c r="J335" s="25" t="s">
        <v>893</v>
      </c>
      <c r="K335" s="217"/>
      <c r="L335" s="216"/>
      <c r="M335" s="216"/>
      <c r="N335" s="216"/>
      <c r="O335" s="212"/>
      <c r="P335" s="42"/>
      <c r="Q335" s="217"/>
      <c r="R335" s="216"/>
      <c r="S335" s="216"/>
      <c r="T335" s="216"/>
      <c r="U335" s="216"/>
      <c r="V335" s="247"/>
      <c r="W335" s="216"/>
      <c r="X335" s="230"/>
      <c r="Y335" s="257"/>
      <c r="Z335" s="257"/>
      <c r="AA335" s="257"/>
      <c r="AB335" s="216"/>
      <c r="AC335" s="217"/>
      <c r="AD335" s="216"/>
      <c r="AE335" s="216"/>
      <c r="AF335" s="216"/>
      <c r="AG335" s="216"/>
      <c r="AH335" s="216"/>
      <c r="AI335" s="230"/>
      <c r="AJ335" s="230"/>
      <c r="AK335" s="215"/>
      <c r="AL335" s="212"/>
      <c r="AM335" s="215"/>
      <c r="AN335" s="212"/>
      <c r="AX335" s="20"/>
      <c r="AY335" s="20"/>
    </row>
    <row r="336" spans="1:51" s="21" customFormat="1" x14ac:dyDescent="0.25">
      <c r="A336" s="3"/>
      <c r="B336" s="3"/>
      <c r="C336" s="3"/>
      <c r="D336" s="3"/>
      <c r="E336" s="3"/>
      <c r="F336" s="3"/>
      <c r="G336" s="10" t="s">
        <v>1020</v>
      </c>
      <c r="H336"/>
      <c r="I336" s="22" t="s">
        <v>894</v>
      </c>
      <c r="J336" s="23" t="s">
        <v>895</v>
      </c>
      <c r="K336" s="232">
        <f>+'0BJ PROGR. I-II Y III'!J333</f>
        <v>0</v>
      </c>
      <c r="L336" s="215">
        <f>+'0BJ PROGR. I-II Y III'!K332</f>
        <v>0</v>
      </c>
      <c r="M336" s="215">
        <f>+'0BJ PROGR. I-II Y III'!L332</f>
        <v>0</v>
      </c>
      <c r="N336" s="215">
        <f>+'0BJ PROGR. I-II Y III'!M332</f>
        <v>0</v>
      </c>
      <c r="O336" s="214">
        <f t="shared" ref="O336:O343" si="105">SUM(K336:N336)</f>
        <v>0</v>
      </c>
      <c r="P336" s="42"/>
      <c r="Q336" s="232">
        <f>+'0BJ PROGR. I-II Y III'!P332</f>
        <v>0</v>
      </c>
      <c r="R336" s="215">
        <f>+'0BJ PROGR. I-II Y III'!Q332</f>
        <v>0</v>
      </c>
      <c r="S336" s="215">
        <f>+'0BJ PROGR. I-II Y III'!R332</f>
        <v>0</v>
      </c>
      <c r="T336" s="215">
        <f>+'0BJ PROGR. I-II Y III'!S332</f>
        <v>0</v>
      </c>
      <c r="U336" s="215">
        <f>+'0BJ PROGR. I-II Y III'!T332</f>
        <v>0</v>
      </c>
      <c r="V336" s="249">
        <f>+'0BJ PROGR. I-II Y III'!U332</f>
        <v>0</v>
      </c>
      <c r="W336" s="215">
        <f>+'0BJ PROGR. I-II Y III'!V332</f>
        <v>0</v>
      </c>
      <c r="X336" s="233">
        <f>+'0BJ PROGR. I-II Y III'!W332</f>
        <v>0</v>
      </c>
      <c r="Y336" s="256">
        <f>+'0BJ PROGR. I-II Y III'!X332</f>
        <v>0</v>
      </c>
      <c r="Z336" s="256">
        <f>+'0BJ PROGR. I-II Y III'!Y332</f>
        <v>0</v>
      </c>
      <c r="AA336" s="256">
        <f>+'0BJ PROGR. I-II Y III'!Z332</f>
        <v>0</v>
      </c>
      <c r="AB336" s="215">
        <f>+'0BJ PROGR. I-II Y III'!AA332</f>
        <v>0</v>
      </c>
      <c r="AC336" s="232">
        <f>+'0BJ PROGR. I-II Y III'!AB332</f>
        <v>0</v>
      </c>
      <c r="AD336" s="215">
        <f>+'0BJ PROGR. I-II Y III'!AC332</f>
        <v>0</v>
      </c>
      <c r="AE336" s="215">
        <f>+'0BJ PROGR. I-II Y III'!AD332</f>
        <v>0</v>
      </c>
      <c r="AF336" s="215">
        <f>+'0BJ PROGR. I-II Y III'!AE332</f>
        <v>0</v>
      </c>
      <c r="AG336" s="215">
        <f>+'0BJ PROGR. I-II Y III'!AF332</f>
        <v>0</v>
      </c>
      <c r="AH336" s="215">
        <f>+'0BJ PROGR. I-II Y III'!AG332</f>
        <v>0</v>
      </c>
      <c r="AI336" s="233">
        <f>+'0BJ PROGR. I-II Y III'!AH332</f>
        <v>0</v>
      </c>
      <c r="AJ336" s="214">
        <f t="shared" ref="AJ336:AJ343" si="106">+Q336+R336+S336+T336+U336++X336+AB336+AC336+AD336+AE336+AF336+AG336+AH336+AI336</f>
        <v>0</v>
      </c>
      <c r="AK336" s="215"/>
      <c r="AL336" s="214">
        <v>0</v>
      </c>
      <c r="AM336" s="215"/>
      <c r="AN336" s="214">
        <f t="shared" ref="AN336:AN343" si="107">+O336+AJ336+AL336</f>
        <v>0</v>
      </c>
      <c r="AX336" s="20"/>
      <c r="AY336" s="20"/>
    </row>
    <row r="337" spans="1:51" s="21" customFormat="1" x14ac:dyDescent="0.25">
      <c r="A337" s="3"/>
      <c r="B337" s="3"/>
      <c r="C337" s="3"/>
      <c r="D337" s="3"/>
      <c r="E337" s="3"/>
      <c r="F337" s="3"/>
      <c r="G337" s="10" t="s">
        <v>1020</v>
      </c>
      <c r="H337"/>
      <c r="I337" s="22" t="s">
        <v>896</v>
      </c>
      <c r="J337" s="23" t="s">
        <v>897</v>
      </c>
      <c r="K337" s="232">
        <f>+'0BJ PROGR. I-II Y III'!J334</f>
        <v>0</v>
      </c>
      <c r="L337" s="215">
        <f>+'0BJ PROGR. I-II Y III'!K333</f>
        <v>0</v>
      </c>
      <c r="M337" s="215">
        <f>+'0BJ PROGR. I-II Y III'!L333</f>
        <v>0</v>
      </c>
      <c r="N337" s="215">
        <f>+'0BJ PROGR. I-II Y III'!M333</f>
        <v>0</v>
      </c>
      <c r="O337" s="214">
        <f t="shared" si="105"/>
        <v>0</v>
      </c>
      <c r="P337" s="42"/>
      <c r="Q337" s="232">
        <f>+'0BJ PROGR. I-II Y III'!P333</f>
        <v>0</v>
      </c>
      <c r="R337" s="215">
        <f>+'0BJ PROGR. I-II Y III'!Q333</f>
        <v>0</v>
      </c>
      <c r="S337" s="215">
        <f>+'0BJ PROGR. I-II Y III'!R333</f>
        <v>0</v>
      </c>
      <c r="T337" s="215">
        <f>+'0BJ PROGR. I-II Y III'!S333</f>
        <v>0</v>
      </c>
      <c r="U337" s="215">
        <f>+'0BJ PROGR. I-II Y III'!T333</f>
        <v>0</v>
      </c>
      <c r="V337" s="249">
        <f>+'0BJ PROGR. I-II Y III'!U333</f>
        <v>0</v>
      </c>
      <c r="W337" s="215">
        <f>+'0BJ PROGR. I-II Y III'!V333</f>
        <v>0</v>
      </c>
      <c r="X337" s="233">
        <f>+'0BJ PROGR. I-II Y III'!W333</f>
        <v>0</v>
      </c>
      <c r="Y337" s="256">
        <f>+'0BJ PROGR. I-II Y III'!X333</f>
        <v>0</v>
      </c>
      <c r="Z337" s="256">
        <f>+'0BJ PROGR. I-II Y III'!Y333</f>
        <v>0</v>
      </c>
      <c r="AA337" s="256">
        <f>+'0BJ PROGR. I-II Y III'!Z333</f>
        <v>0</v>
      </c>
      <c r="AB337" s="215">
        <f>+'0BJ PROGR. I-II Y III'!AA333</f>
        <v>0</v>
      </c>
      <c r="AC337" s="232">
        <f>+'0BJ PROGR. I-II Y III'!AB333</f>
        <v>0</v>
      </c>
      <c r="AD337" s="215">
        <f>+'0BJ PROGR. I-II Y III'!AC333</f>
        <v>0</v>
      </c>
      <c r="AE337" s="215">
        <f>+'0BJ PROGR. I-II Y III'!AD333</f>
        <v>0</v>
      </c>
      <c r="AF337" s="215">
        <f>+'0BJ PROGR. I-II Y III'!AE333</f>
        <v>0</v>
      </c>
      <c r="AG337" s="215">
        <f>+'0BJ PROGR. I-II Y III'!AF333</f>
        <v>0</v>
      </c>
      <c r="AH337" s="215">
        <f>+'0BJ PROGR. I-II Y III'!AG333</f>
        <v>0</v>
      </c>
      <c r="AI337" s="233">
        <f>+'0BJ PROGR. I-II Y III'!AH333</f>
        <v>0</v>
      </c>
      <c r="AJ337" s="214">
        <f t="shared" si="106"/>
        <v>0</v>
      </c>
      <c r="AK337" s="215"/>
      <c r="AL337" s="214">
        <v>0</v>
      </c>
      <c r="AM337" s="215"/>
      <c r="AN337" s="214">
        <f t="shared" si="107"/>
        <v>0</v>
      </c>
      <c r="AX337" s="20"/>
      <c r="AY337" s="20"/>
    </row>
    <row r="338" spans="1:51" s="21" customFormat="1" x14ac:dyDescent="0.25">
      <c r="A338" s="3"/>
      <c r="B338" s="3"/>
      <c r="C338" s="3"/>
      <c r="D338" s="3"/>
      <c r="E338" s="3"/>
      <c r="F338" s="3"/>
      <c r="G338" s="10" t="s">
        <v>1020</v>
      </c>
      <c r="H338"/>
      <c r="I338" s="22" t="s">
        <v>898</v>
      </c>
      <c r="J338" s="23" t="s">
        <v>899</v>
      </c>
      <c r="K338" s="232">
        <f>+'0BJ PROGR. I-II Y III'!J335</f>
        <v>0</v>
      </c>
      <c r="L338" s="215">
        <f>+'0BJ PROGR. I-II Y III'!K334</f>
        <v>0</v>
      </c>
      <c r="M338" s="215">
        <f>+'0BJ PROGR. I-II Y III'!L334</f>
        <v>0</v>
      </c>
      <c r="N338" s="215">
        <f>+'0BJ PROGR. I-II Y III'!M334</f>
        <v>0</v>
      </c>
      <c r="O338" s="214">
        <f t="shared" si="105"/>
        <v>0</v>
      </c>
      <c r="P338" s="42"/>
      <c r="Q338" s="232">
        <f>+'0BJ PROGR. I-II Y III'!P334</f>
        <v>0</v>
      </c>
      <c r="R338" s="215">
        <f>+'0BJ PROGR. I-II Y III'!Q334</f>
        <v>0</v>
      </c>
      <c r="S338" s="215">
        <f>+'0BJ PROGR. I-II Y III'!R334</f>
        <v>0</v>
      </c>
      <c r="T338" s="215">
        <f>+'0BJ PROGR. I-II Y III'!S334</f>
        <v>0</v>
      </c>
      <c r="U338" s="215">
        <f>+'0BJ PROGR. I-II Y III'!T334</f>
        <v>0</v>
      </c>
      <c r="V338" s="249">
        <f>+'0BJ PROGR. I-II Y III'!U334</f>
        <v>0</v>
      </c>
      <c r="W338" s="215">
        <f>+'0BJ PROGR. I-II Y III'!V334</f>
        <v>0</v>
      </c>
      <c r="X338" s="233">
        <f>+'0BJ PROGR. I-II Y III'!W334</f>
        <v>0</v>
      </c>
      <c r="Y338" s="256">
        <f>+'0BJ PROGR. I-II Y III'!X334</f>
        <v>0</v>
      </c>
      <c r="Z338" s="256">
        <f>+'0BJ PROGR. I-II Y III'!Y334</f>
        <v>0</v>
      </c>
      <c r="AA338" s="256">
        <f>+'0BJ PROGR. I-II Y III'!Z334</f>
        <v>0</v>
      </c>
      <c r="AB338" s="215">
        <f>+'0BJ PROGR. I-II Y III'!AA334</f>
        <v>0</v>
      </c>
      <c r="AC338" s="232">
        <f>+'0BJ PROGR. I-II Y III'!AB334</f>
        <v>0</v>
      </c>
      <c r="AD338" s="215">
        <f>+'0BJ PROGR. I-II Y III'!AC334</f>
        <v>0</v>
      </c>
      <c r="AE338" s="215">
        <f>+'0BJ PROGR. I-II Y III'!AD334</f>
        <v>0</v>
      </c>
      <c r="AF338" s="215">
        <f>+'0BJ PROGR. I-II Y III'!AE334</f>
        <v>0</v>
      </c>
      <c r="AG338" s="215">
        <f>+'0BJ PROGR. I-II Y III'!AF334</f>
        <v>0</v>
      </c>
      <c r="AH338" s="215">
        <f>+'0BJ PROGR. I-II Y III'!AG334</f>
        <v>0</v>
      </c>
      <c r="AI338" s="233">
        <f>+'0BJ PROGR. I-II Y III'!AH334</f>
        <v>0</v>
      </c>
      <c r="AJ338" s="214">
        <f t="shared" si="106"/>
        <v>0</v>
      </c>
      <c r="AK338" s="215"/>
      <c r="AL338" s="214">
        <v>0</v>
      </c>
      <c r="AM338" s="215"/>
      <c r="AN338" s="214">
        <f t="shared" si="107"/>
        <v>0</v>
      </c>
      <c r="AX338" s="20"/>
      <c r="AY338" s="20"/>
    </row>
    <row r="339" spans="1:51" s="21" customFormat="1" x14ac:dyDescent="0.25">
      <c r="A339" s="3"/>
      <c r="B339" s="3"/>
      <c r="C339" s="3"/>
      <c r="D339" s="3"/>
      <c r="E339" s="3"/>
      <c r="F339" s="3"/>
      <c r="G339" s="10" t="s">
        <v>1020</v>
      </c>
      <c r="H339"/>
      <c r="I339" s="22" t="s">
        <v>900</v>
      </c>
      <c r="J339" s="23" t="s">
        <v>901</v>
      </c>
      <c r="K339" s="232">
        <f>+'0BJ PROGR. I-II Y III'!J336</f>
        <v>0</v>
      </c>
      <c r="L339" s="215">
        <f>+'0BJ PROGR. I-II Y III'!K335</f>
        <v>0</v>
      </c>
      <c r="M339" s="215">
        <f>+'0BJ PROGR. I-II Y III'!L335</f>
        <v>0</v>
      </c>
      <c r="N339" s="215">
        <f>+'0BJ PROGR. I-II Y III'!M335</f>
        <v>0</v>
      </c>
      <c r="O339" s="214">
        <f t="shared" si="105"/>
        <v>0</v>
      </c>
      <c r="P339" s="42"/>
      <c r="Q339" s="232">
        <f>+'0BJ PROGR. I-II Y III'!P335</f>
        <v>0</v>
      </c>
      <c r="R339" s="215">
        <f>+'0BJ PROGR. I-II Y III'!Q335</f>
        <v>0</v>
      </c>
      <c r="S339" s="215">
        <f>+'0BJ PROGR. I-II Y III'!R335</f>
        <v>0</v>
      </c>
      <c r="T339" s="215">
        <f>+'0BJ PROGR. I-II Y III'!S335</f>
        <v>0</v>
      </c>
      <c r="U339" s="215">
        <f>+'0BJ PROGR. I-II Y III'!T335</f>
        <v>0</v>
      </c>
      <c r="V339" s="249">
        <f>+'0BJ PROGR. I-II Y III'!U335</f>
        <v>0</v>
      </c>
      <c r="W339" s="215">
        <f>+'0BJ PROGR. I-II Y III'!V335</f>
        <v>0</v>
      </c>
      <c r="X339" s="233">
        <f>+'0BJ PROGR. I-II Y III'!W335</f>
        <v>0</v>
      </c>
      <c r="Y339" s="256">
        <f>+'0BJ PROGR. I-II Y III'!X335</f>
        <v>0</v>
      </c>
      <c r="Z339" s="256">
        <f>+'0BJ PROGR. I-II Y III'!Y335</f>
        <v>0</v>
      </c>
      <c r="AA339" s="256">
        <f>+'0BJ PROGR. I-II Y III'!Z335</f>
        <v>0</v>
      </c>
      <c r="AB339" s="215">
        <f>+'0BJ PROGR. I-II Y III'!AA335</f>
        <v>0</v>
      </c>
      <c r="AC339" s="232">
        <f>+'0BJ PROGR. I-II Y III'!AB335</f>
        <v>0</v>
      </c>
      <c r="AD339" s="215">
        <f>+'0BJ PROGR. I-II Y III'!AC335</f>
        <v>0</v>
      </c>
      <c r="AE339" s="215">
        <f>+'0BJ PROGR. I-II Y III'!AD335</f>
        <v>0</v>
      </c>
      <c r="AF339" s="215">
        <f>+'0BJ PROGR. I-II Y III'!AE335</f>
        <v>0</v>
      </c>
      <c r="AG339" s="215">
        <f>+'0BJ PROGR. I-II Y III'!AF335</f>
        <v>0</v>
      </c>
      <c r="AH339" s="215">
        <f>+'0BJ PROGR. I-II Y III'!AG335</f>
        <v>0</v>
      </c>
      <c r="AI339" s="233">
        <f>+'0BJ PROGR. I-II Y III'!AH335</f>
        <v>0</v>
      </c>
      <c r="AJ339" s="214">
        <f t="shared" si="106"/>
        <v>0</v>
      </c>
      <c r="AK339" s="215"/>
      <c r="AL339" s="214">
        <v>0</v>
      </c>
      <c r="AM339" s="215"/>
      <c r="AN339" s="214">
        <f t="shared" si="107"/>
        <v>0</v>
      </c>
      <c r="AX339" s="20"/>
      <c r="AY339" s="20"/>
    </row>
    <row r="340" spans="1:51" s="21" customFormat="1" x14ac:dyDescent="0.25">
      <c r="A340" s="3"/>
      <c r="B340" s="3"/>
      <c r="C340" s="3"/>
      <c r="D340" s="3"/>
      <c r="E340" s="3"/>
      <c r="F340" s="3"/>
      <c r="G340" s="10" t="s">
        <v>1020</v>
      </c>
      <c r="H340"/>
      <c r="I340" s="22" t="s">
        <v>902</v>
      </c>
      <c r="J340" s="23" t="s">
        <v>903</v>
      </c>
      <c r="K340" s="232">
        <f>+'0BJ PROGR. I-II Y III'!J337</f>
        <v>0</v>
      </c>
      <c r="L340" s="215">
        <f>+'0BJ PROGR. I-II Y III'!K336</f>
        <v>0</v>
      </c>
      <c r="M340" s="215">
        <f>+'0BJ PROGR. I-II Y III'!L336</f>
        <v>0</v>
      </c>
      <c r="N340" s="215">
        <f>+'0BJ PROGR. I-II Y III'!M336</f>
        <v>0</v>
      </c>
      <c r="O340" s="214">
        <f t="shared" si="105"/>
        <v>0</v>
      </c>
      <c r="P340" s="42"/>
      <c r="Q340" s="232">
        <f>+'0BJ PROGR. I-II Y III'!P336</f>
        <v>0</v>
      </c>
      <c r="R340" s="215">
        <f>+'0BJ PROGR. I-II Y III'!Q336</f>
        <v>0</v>
      </c>
      <c r="S340" s="215">
        <f>+'0BJ PROGR. I-II Y III'!R336</f>
        <v>0</v>
      </c>
      <c r="T340" s="215">
        <f>+'0BJ PROGR. I-II Y III'!S336</f>
        <v>0</v>
      </c>
      <c r="U340" s="215">
        <f>+'0BJ PROGR. I-II Y III'!T336</f>
        <v>0</v>
      </c>
      <c r="V340" s="249">
        <f>+'0BJ PROGR. I-II Y III'!U336</f>
        <v>0</v>
      </c>
      <c r="W340" s="215">
        <f>+'0BJ PROGR. I-II Y III'!V336</f>
        <v>0</v>
      </c>
      <c r="X340" s="233">
        <f>+'0BJ PROGR. I-II Y III'!W336</f>
        <v>0</v>
      </c>
      <c r="Y340" s="256">
        <f>+'0BJ PROGR. I-II Y III'!X336</f>
        <v>0</v>
      </c>
      <c r="Z340" s="256">
        <f>+'0BJ PROGR. I-II Y III'!Y336</f>
        <v>0</v>
      </c>
      <c r="AA340" s="256">
        <f>+'0BJ PROGR. I-II Y III'!Z336</f>
        <v>0</v>
      </c>
      <c r="AB340" s="215">
        <f>+'0BJ PROGR. I-II Y III'!AA336</f>
        <v>0</v>
      </c>
      <c r="AC340" s="232">
        <f>+'0BJ PROGR. I-II Y III'!AB336</f>
        <v>0</v>
      </c>
      <c r="AD340" s="215">
        <f>+'0BJ PROGR. I-II Y III'!AC336</f>
        <v>0</v>
      </c>
      <c r="AE340" s="215">
        <f>+'0BJ PROGR. I-II Y III'!AD336</f>
        <v>0</v>
      </c>
      <c r="AF340" s="215">
        <f>+'0BJ PROGR. I-II Y III'!AE336</f>
        <v>0</v>
      </c>
      <c r="AG340" s="215">
        <f>+'0BJ PROGR. I-II Y III'!AF336</f>
        <v>0</v>
      </c>
      <c r="AH340" s="215">
        <f>+'0BJ PROGR. I-II Y III'!AG336</f>
        <v>0</v>
      </c>
      <c r="AI340" s="233">
        <f>+'0BJ PROGR. I-II Y III'!AH336</f>
        <v>0</v>
      </c>
      <c r="AJ340" s="214">
        <f t="shared" si="106"/>
        <v>0</v>
      </c>
      <c r="AK340" s="215"/>
      <c r="AL340" s="214">
        <v>0</v>
      </c>
      <c r="AM340" s="215"/>
      <c r="AN340" s="214">
        <f t="shared" si="107"/>
        <v>0</v>
      </c>
      <c r="AX340" s="20"/>
      <c r="AY340" s="20"/>
    </row>
    <row r="341" spans="1:51" s="21" customFormat="1" x14ac:dyDescent="0.25">
      <c r="A341" s="3"/>
      <c r="B341" s="3"/>
      <c r="C341" s="3"/>
      <c r="D341" s="3"/>
      <c r="E341" s="3"/>
      <c r="F341" s="3"/>
      <c r="G341" s="10" t="s">
        <v>1020</v>
      </c>
      <c r="H341"/>
      <c r="I341" s="22" t="s">
        <v>904</v>
      </c>
      <c r="J341" s="23" t="s">
        <v>905</v>
      </c>
      <c r="K341" s="232">
        <f>+'0BJ PROGR. I-II Y III'!J338</f>
        <v>0</v>
      </c>
      <c r="L341" s="215">
        <f>+'0BJ PROGR. I-II Y III'!K337</f>
        <v>0</v>
      </c>
      <c r="M341" s="215">
        <f>+'0BJ PROGR. I-II Y III'!L337</f>
        <v>0</v>
      </c>
      <c r="N341" s="215">
        <f>+'0BJ PROGR. I-II Y III'!M337</f>
        <v>0</v>
      </c>
      <c r="O341" s="214">
        <f t="shared" si="105"/>
        <v>0</v>
      </c>
      <c r="P341" s="42"/>
      <c r="Q341" s="232">
        <f>+'0BJ PROGR. I-II Y III'!P337</f>
        <v>0</v>
      </c>
      <c r="R341" s="215">
        <f>+'0BJ PROGR. I-II Y III'!Q337</f>
        <v>0</v>
      </c>
      <c r="S341" s="215">
        <f>+'0BJ PROGR. I-II Y III'!R337</f>
        <v>0</v>
      </c>
      <c r="T341" s="215">
        <f>+'0BJ PROGR. I-II Y III'!S337</f>
        <v>0</v>
      </c>
      <c r="U341" s="215">
        <f>+'0BJ PROGR. I-II Y III'!T337</f>
        <v>0</v>
      </c>
      <c r="V341" s="249">
        <f>+'0BJ PROGR. I-II Y III'!U337</f>
        <v>0</v>
      </c>
      <c r="W341" s="215">
        <f>+'0BJ PROGR. I-II Y III'!V337</f>
        <v>0</v>
      </c>
      <c r="X341" s="233">
        <f>+'0BJ PROGR. I-II Y III'!W337</f>
        <v>0</v>
      </c>
      <c r="Y341" s="256">
        <f>+'0BJ PROGR. I-II Y III'!X337</f>
        <v>0</v>
      </c>
      <c r="Z341" s="256">
        <f>+'0BJ PROGR. I-II Y III'!Y337</f>
        <v>0</v>
      </c>
      <c r="AA341" s="256">
        <f>+'0BJ PROGR. I-II Y III'!Z337</f>
        <v>0</v>
      </c>
      <c r="AB341" s="215">
        <f>+'0BJ PROGR. I-II Y III'!AA337</f>
        <v>0</v>
      </c>
      <c r="AC341" s="232">
        <f>+'0BJ PROGR. I-II Y III'!AB337</f>
        <v>0</v>
      </c>
      <c r="AD341" s="215">
        <f>+'0BJ PROGR. I-II Y III'!AC337</f>
        <v>0</v>
      </c>
      <c r="AE341" s="215">
        <f>+'0BJ PROGR. I-II Y III'!AD337</f>
        <v>0</v>
      </c>
      <c r="AF341" s="215">
        <f>+'0BJ PROGR. I-II Y III'!AE337</f>
        <v>0</v>
      </c>
      <c r="AG341" s="215">
        <f>+'0BJ PROGR. I-II Y III'!AF337</f>
        <v>0</v>
      </c>
      <c r="AH341" s="215">
        <f>+'0BJ PROGR. I-II Y III'!AG337</f>
        <v>0</v>
      </c>
      <c r="AI341" s="233">
        <f>+'0BJ PROGR. I-II Y III'!AH337</f>
        <v>0</v>
      </c>
      <c r="AJ341" s="214">
        <f t="shared" si="106"/>
        <v>0</v>
      </c>
      <c r="AK341" s="215"/>
      <c r="AL341" s="214">
        <v>0</v>
      </c>
      <c r="AM341" s="215"/>
      <c r="AN341" s="214">
        <f t="shared" si="107"/>
        <v>0</v>
      </c>
      <c r="AX341" s="20"/>
      <c r="AY341" s="20"/>
    </row>
    <row r="342" spans="1:51" s="21" customFormat="1" x14ac:dyDescent="0.25">
      <c r="A342" s="3"/>
      <c r="B342" s="3"/>
      <c r="C342" s="3"/>
      <c r="D342" s="3"/>
      <c r="E342" s="3"/>
      <c r="F342" s="3"/>
      <c r="G342" s="10" t="s">
        <v>1020</v>
      </c>
      <c r="H342"/>
      <c r="I342" s="22" t="s">
        <v>906</v>
      </c>
      <c r="J342" s="23" t="s">
        <v>907</v>
      </c>
      <c r="K342" s="232">
        <f>+'0BJ PROGR. I-II Y III'!J339</f>
        <v>0</v>
      </c>
      <c r="L342" s="215">
        <f>+'0BJ PROGR. I-II Y III'!K338</f>
        <v>0</v>
      </c>
      <c r="M342" s="215">
        <f>+'0BJ PROGR. I-II Y III'!L338</f>
        <v>0</v>
      </c>
      <c r="N342" s="215">
        <f>+'0BJ PROGR. I-II Y III'!M338</f>
        <v>0</v>
      </c>
      <c r="O342" s="214">
        <f t="shared" si="105"/>
        <v>0</v>
      </c>
      <c r="P342" s="42"/>
      <c r="Q342" s="232">
        <f>+'0BJ PROGR. I-II Y III'!P338</f>
        <v>0</v>
      </c>
      <c r="R342" s="215">
        <f>+'0BJ PROGR. I-II Y III'!Q338</f>
        <v>0</v>
      </c>
      <c r="S342" s="215">
        <f>+'0BJ PROGR. I-II Y III'!R338</f>
        <v>0</v>
      </c>
      <c r="T342" s="215">
        <f>+'0BJ PROGR. I-II Y III'!S338</f>
        <v>0</v>
      </c>
      <c r="U342" s="215">
        <f>+'0BJ PROGR. I-II Y III'!T338</f>
        <v>0</v>
      </c>
      <c r="V342" s="249">
        <f>+'0BJ PROGR. I-II Y III'!U338</f>
        <v>0</v>
      </c>
      <c r="W342" s="215">
        <f>+'0BJ PROGR. I-II Y III'!V338</f>
        <v>0</v>
      </c>
      <c r="X342" s="233">
        <f>+'0BJ PROGR. I-II Y III'!W338</f>
        <v>0</v>
      </c>
      <c r="Y342" s="256">
        <f>+'0BJ PROGR. I-II Y III'!X338</f>
        <v>0</v>
      </c>
      <c r="Z342" s="256">
        <f>+'0BJ PROGR. I-II Y III'!Y338</f>
        <v>0</v>
      </c>
      <c r="AA342" s="256">
        <f>+'0BJ PROGR. I-II Y III'!Z338</f>
        <v>0</v>
      </c>
      <c r="AB342" s="215">
        <f>+'0BJ PROGR. I-II Y III'!AA338</f>
        <v>0</v>
      </c>
      <c r="AC342" s="232">
        <f>+'0BJ PROGR. I-II Y III'!AB338</f>
        <v>0</v>
      </c>
      <c r="AD342" s="215">
        <f>+'0BJ PROGR. I-II Y III'!AC338</f>
        <v>0</v>
      </c>
      <c r="AE342" s="215">
        <f>+'0BJ PROGR. I-II Y III'!AD338</f>
        <v>0</v>
      </c>
      <c r="AF342" s="215">
        <f>+'0BJ PROGR. I-II Y III'!AE338</f>
        <v>0</v>
      </c>
      <c r="AG342" s="215">
        <f>+'0BJ PROGR. I-II Y III'!AF338</f>
        <v>0</v>
      </c>
      <c r="AH342" s="215">
        <f>+'0BJ PROGR. I-II Y III'!AG338</f>
        <v>0</v>
      </c>
      <c r="AI342" s="233">
        <f>+'0BJ PROGR. I-II Y III'!AH338</f>
        <v>0</v>
      </c>
      <c r="AJ342" s="214">
        <f t="shared" si="106"/>
        <v>0</v>
      </c>
      <c r="AK342" s="215"/>
      <c r="AL342" s="214">
        <v>0</v>
      </c>
      <c r="AM342" s="215"/>
      <c r="AN342" s="214">
        <f t="shared" si="107"/>
        <v>0</v>
      </c>
      <c r="AX342" s="20"/>
      <c r="AY342" s="20"/>
    </row>
    <row r="343" spans="1:51" s="21" customFormat="1" x14ac:dyDescent="0.25">
      <c r="A343" s="3"/>
      <c r="B343" s="3"/>
      <c r="C343" s="3"/>
      <c r="D343" s="3"/>
      <c r="E343" s="3"/>
      <c r="F343" s="3"/>
      <c r="G343" s="10" t="s">
        <v>1020</v>
      </c>
      <c r="H343"/>
      <c r="I343" s="22" t="s">
        <v>908</v>
      </c>
      <c r="J343" s="23" t="s">
        <v>909</v>
      </c>
      <c r="K343" s="232">
        <f>+'0BJ PROGR. I-II Y III'!J340</f>
        <v>0</v>
      </c>
      <c r="L343" s="215">
        <f>+'0BJ PROGR. I-II Y III'!K339</f>
        <v>0</v>
      </c>
      <c r="M343" s="215">
        <f>+'0BJ PROGR. I-II Y III'!L339</f>
        <v>0</v>
      </c>
      <c r="N343" s="215">
        <f>+'0BJ PROGR. I-II Y III'!M339</f>
        <v>0</v>
      </c>
      <c r="O343" s="214">
        <f t="shared" si="105"/>
        <v>0</v>
      </c>
      <c r="P343" s="42"/>
      <c r="Q343" s="232">
        <f>+'0BJ PROGR. I-II Y III'!P339</f>
        <v>0</v>
      </c>
      <c r="R343" s="215">
        <f>+'0BJ PROGR. I-II Y III'!Q339</f>
        <v>0</v>
      </c>
      <c r="S343" s="215">
        <f>+'0BJ PROGR. I-II Y III'!R339</f>
        <v>0</v>
      </c>
      <c r="T343" s="215">
        <f>+'0BJ PROGR. I-II Y III'!S339</f>
        <v>0</v>
      </c>
      <c r="U343" s="215">
        <f>+'0BJ PROGR. I-II Y III'!T339</f>
        <v>0</v>
      </c>
      <c r="V343" s="249">
        <f>+'0BJ PROGR. I-II Y III'!U339</f>
        <v>0</v>
      </c>
      <c r="W343" s="215">
        <f>+'0BJ PROGR. I-II Y III'!V339</f>
        <v>0</v>
      </c>
      <c r="X343" s="233">
        <f>+'0BJ PROGR. I-II Y III'!W339</f>
        <v>0</v>
      </c>
      <c r="Y343" s="256">
        <f>+'0BJ PROGR. I-II Y III'!X339</f>
        <v>0</v>
      </c>
      <c r="Z343" s="256">
        <f>+'0BJ PROGR. I-II Y III'!Y339</f>
        <v>0</v>
      </c>
      <c r="AA343" s="256">
        <f>+'0BJ PROGR. I-II Y III'!Z339</f>
        <v>0</v>
      </c>
      <c r="AB343" s="215">
        <f>+'0BJ PROGR. I-II Y III'!AA339</f>
        <v>0</v>
      </c>
      <c r="AC343" s="232">
        <f>+'0BJ PROGR. I-II Y III'!AB339</f>
        <v>0</v>
      </c>
      <c r="AD343" s="215">
        <f>+'0BJ PROGR. I-II Y III'!AC339</f>
        <v>0</v>
      </c>
      <c r="AE343" s="215">
        <f>+'0BJ PROGR. I-II Y III'!AD339</f>
        <v>0</v>
      </c>
      <c r="AF343" s="215">
        <f>+'0BJ PROGR. I-II Y III'!AE339</f>
        <v>0</v>
      </c>
      <c r="AG343" s="215">
        <f>+'0BJ PROGR. I-II Y III'!AF339</f>
        <v>0</v>
      </c>
      <c r="AH343" s="215">
        <f>+'0BJ PROGR. I-II Y III'!AG339</f>
        <v>0</v>
      </c>
      <c r="AI343" s="233">
        <f>+'0BJ PROGR. I-II Y III'!AH339</f>
        <v>0</v>
      </c>
      <c r="AJ343" s="214">
        <f t="shared" si="106"/>
        <v>0</v>
      </c>
      <c r="AK343" s="215"/>
      <c r="AL343" s="214">
        <v>0</v>
      </c>
      <c r="AM343" s="215"/>
      <c r="AN343" s="214">
        <f t="shared" si="107"/>
        <v>0</v>
      </c>
      <c r="AX343" s="20"/>
      <c r="AY343" s="20"/>
    </row>
    <row r="344" spans="1:51" s="21" customFormat="1" x14ac:dyDescent="0.25">
      <c r="A344" s="3"/>
      <c r="B344" s="3"/>
      <c r="C344" s="3"/>
      <c r="D344" s="3"/>
      <c r="E344" s="3"/>
      <c r="F344" s="3"/>
      <c r="G344" s="3"/>
      <c r="H344"/>
      <c r="I344" s="22"/>
      <c r="J344" s="23"/>
      <c r="K344" s="232"/>
      <c r="L344" s="215"/>
      <c r="M344" s="215"/>
      <c r="N344" s="215"/>
      <c r="O344" s="214"/>
      <c r="P344" s="42"/>
      <c r="Q344" s="232"/>
      <c r="R344" s="215"/>
      <c r="S344" s="215"/>
      <c r="T344" s="215"/>
      <c r="U344" s="215"/>
      <c r="V344" s="249"/>
      <c r="W344" s="215"/>
      <c r="X344" s="233"/>
      <c r="Y344" s="256"/>
      <c r="Z344" s="256"/>
      <c r="AA344" s="256"/>
      <c r="AB344" s="215"/>
      <c r="AC344" s="232"/>
      <c r="AD344" s="215"/>
      <c r="AE344" s="215"/>
      <c r="AF344" s="215"/>
      <c r="AG344" s="215"/>
      <c r="AH344" s="215"/>
      <c r="AI344" s="233"/>
      <c r="AJ344" s="233"/>
      <c r="AK344" s="215"/>
      <c r="AL344" s="214"/>
      <c r="AM344" s="215"/>
      <c r="AN344" s="214"/>
      <c r="AX344" s="20"/>
      <c r="AY344" s="20"/>
    </row>
    <row r="345" spans="1:51" s="21" customFormat="1" x14ac:dyDescent="0.25">
      <c r="A345" s="3"/>
      <c r="B345" s="5" t="s">
        <v>1021</v>
      </c>
      <c r="C345" s="6" t="s">
        <v>1022</v>
      </c>
      <c r="D345" s="3"/>
      <c r="E345" s="3"/>
      <c r="F345" s="3"/>
      <c r="G345" s="5" t="s">
        <v>1021</v>
      </c>
      <c r="H345"/>
      <c r="K345" s="217">
        <f>+K347+K362</f>
        <v>6000000</v>
      </c>
      <c r="L345" s="216">
        <f>+L347+L362</f>
        <v>0</v>
      </c>
      <c r="M345" s="216">
        <f>+M347+M362</f>
        <v>0</v>
      </c>
      <c r="N345" s="216">
        <f>+N347+N362</f>
        <v>0</v>
      </c>
      <c r="O345" s="212">
        <f>+O347+O362</f>
        <v>6000000</v>
      </c>
      <c r="P345" s="42"/>
      <c r="Q345" s="217">
        <f t="shared" ref="Q345:W345" si="108">+Q347+Q362</f>
        <v>0</v>
      </c>
      <c r="R345" s="216">
        <f t="shared" si="108"/>
        <v>38700395</v>
      </c>
      <c r="S345" s="216">
        <f t="shared" si="108"/>
        <v>0</v>
      </c>
      <c r="T345" s="216">
        <f>+T347+T362</f>
        <v>0</v>
      </c>
      <c r="U345" s="216">
        <f t="shared" si="108"/>
        <v>0</v>
      </c>
      <c r="V345" s="247">
        <f t="shared" si="108"/>
        <v>0</v>
      </c>
      <c r="W345" s="216">
        <f t="shared" si="108"/>
        <v>0</v>
      </c>
      <c r="X345" s="230">
        <f t="shared" ref="X345:AI345" si="109">+X347+X362</f>
        <v>0</v>
      </c>
      <c r="Y345" s="257">
        <f t="shared" si="109"/>
        <v>0</v>
      </c>
      <c r="Z345" s="257">
        <f t="shared" si="109"/>
        <v>0</v>
      </c>
      <c r="AA345" s="257">
        <f t="shared" si="109"/>
        <v>0</v>
      </c>
      <c r="AB345" s="216">
        <f t="shared" si="109"/>
        <v>0</v>
      </c>
      <c r="AC345" s="217">
        <f t="shared" si="109"/>
        <v>0</v>
      </c>
      <c r="AD345" s="216">
        <f t="shared" si="109"/>
        <v>0</v>
      </c>
      <c r="AE345" s="216">
        <f t="shared" si="109"/>
        <v>0</v>
      </c>
      <c r="AF345" s="216">
        <f t="shared" si="109"/>
        <v>0</v>
      </c>
      <c r="AG345" s="216">
        <f t="shared" si="109"/>
        <v>0</v>
      </c>
      <c r="AH345" s="216">
        <f t="shared" si="109"/>
        <v>0</v>
      </c>
      <c r="AI345" s="230">
        <f t="shared" si="109"/>
        <v>0</v>
      </c>
      <c r="AJ345" s="230">
        <f>+AJ347+AJ362</f>
        <v>38700395</v>
      </c>
      <c r="AK345" s="215"/>
      <c r="AL345" s="212">
        <f>+AL347+AL362</f>
        <v>19789809.239999998</v>
      </c>
      <c r="AM345" s="215"/>
      <c r="AN345" s="212">
        <f>+AN347+AN362</f>
        <v>64490204.239999995</v>
      </c>
      <c r="AX345" s="20"/>
      <c r="AY345" s="20"/>
    </row>
    <row r="346" spans="1:51" s="21" customFormat="1" x14ac:dyDescent="0.25">
      <c r="A346" s="3"/>
      <c r="B346" s="3"/>
      <c r="C346" s="3"/>
      <c r="D346" s="3"/>
      <c r="E346" s="3"/>
      <c r="F346" s="3"/>
      <c r="G346" s="3"/>
      <c r="H346"/>
      <c r="I346" s="24">
        <v>8</v>
      </c>
      <c r="J346" s="25" t="s">
        <v>910</v>
      </c>
      <c r="K346" s="232"/>
      <c r="L346" s="215"/>
      <c r="M346" s="215"/>
      <c r="N346" s="215"/>
      <c r="O346" s="214"/>
      <c r="P346" s="42"/>
      <c r="Q346" s="232"/>
      <c r="R346" s="215"/>
      <c r="S346" s="215"/>
      <c r="T346" s="215"/>
      <c r="U346" s="215"/>
      <c r="V346" s="249"/>
      <c r="W346" s="215"/>
      <c r="X346" s="233"/>
      <c r="Y346" s="256"/>
      <c r="Z346" s="256"/>
      <c r="AA346" s="256"/>
      <c r="AB346" s="215"/>
      <c r="AC346" s="232"/>
      <c r="AD346" s="215"/>
      <c r="AE346" s="215"/>
      <c r="AF346" s="215"/>
      <c r="AG346" s="215"/>
      <c r="AH346" s="215"/>
      <c r="AI346" s="233"/>
      <c r="AJ346" s="233"/>
      <c r="AK346" s="215"/>
      <c r="AL346" s="214"/>
      <c r="AM346" s="215"/>
      <c r="AN346" s="214"/>
      <c r="AX346" s="20"/>
      <c r="AY346" s="20"/>
    </row>
    <row r="347" spans="1:51" s="21" customFormat="1" x14ac:dyDescent="0.25">
      <c r="A347" s="3"/>
      <c r="B347" s="3"/>
      <c r="C347" s="10" t="s">
        <v>1023</v>
      </c>
      <c r="D347" s="3" t="s">
        <v>1024</v>
      </c>
      <c r="E347" s="3"/>
      <c r="F347" s="3"/>
      <c r="G347" s="3"/>
      <c r="H347"/>
      <c r="I347" s="22"/>
      <c r="J347" s="23"/>
      <c r="K347" s="213">
        <f>SUM(K348:K360)</f>
        <v>6000000</v>
      </c>
      <c r="L347" s="223">
        <f>SUM(L348:L360)</f>
        <v>0</v>
      </c>
      <c r="M347" s="223">
        <f>SUM(M348:M360)</f>
        <v>0</v>
      </c>
      <c r="N347" s="223">
        <f>SUM(N348:N360)</f>
        <v>0</v>
      </c>
      <c r="O347" s="220">
        <f>SUM(O348:O360)</f>
        <v>6000000</v>
      </c>
      <c r="P347" s="42"/>
      <c r="Q347" s="213">
        <f t="shared" ref="Q347:W347" si="110">SUM(Q348:Q360)</f>
        <v>0</v>
      </c>
      <c r="R347" s="223">
        <f t="shared" si="110"/>
        <v>38700395</v>
      </c>
      <c r="S347" s="223">
        <f t="shared" si="110"/>
        <v>0</v>
      </c>
      <c r="T347" s="223">
        <f>SUM(T348:T360)</f>
        <v>0</v>
      </c>
      <c r="U347" s="223">
        <f t="shared" si="110"/>
        <v>0</v>
      </c>
      <c r="V347" s="248">
        <f t="shared" si="110"/>
        <v>0</v>
      </c>
      <c r="W347" s="223">
        <f t="shared" si="110"/>
        <v>0</v>
      </c>
      <c r="X347" s="231">
        <f t="shared" ref="X347:AI347" si="111">SUM(X348:X360)</f>
        <v>0</v>
      </c>
      <c r="Y347" s="258">
        <f t="shared" si="111"/>
        <v>0</v>
      </c>
      <c r="Z347" s="258">
        <f t="shared" si="111"/>
        <v>0</v>
      </c>
      <c r="AA347" s="258">
        <f t="shared" si="111"/>
        <v>0</v>
      </c>
      <c r="AB347" s="223">
        <f t="shared" si="111"/>
        <v>0</v>
      </c>
      <c r="AC347" s="213">
        <f t="shared" si="111"/>
        <v>0</v>
      </c>
      <c r="AD347" s="223">
        <f t="shared" si="111"/>
        <v>0</v>
      </c>
      <c r="AE347" s="223">
        <f t="shared" si="111"/>
        <v>0</v>
      </c>
      <c r="AF347" s="223">
        <f t="shared" si="111"/>
        <v>0</v>
      </c>
      <c r="AG347" s="223">
        <f t="shared" si="111"/>
        <v>0</v>
      </c>
      <c r="AH347" s="223">
        <f t="shared" si="111"/>
        <v>0</v>
      </c>
      <c r="AI347" s="231">
        <f t="shared" si="111"/>
        <v>0</v>
      </c>
      <c r="AJ347" s="231">
        <f>SUM(AJ348:AJ360)</f>
        <v>38700395</v>
      </c>
      <c r="AK347" s="215"/>
      <c r="AL347" s="220">
        <f>SUM(AL348:AL360)</f>
        <v>19789809.239999998</v>
      </c>
      <c r="AM347" s="215"/>
      <c r="AN347" s="220">
        <f>SUM(AN348:AN360)</f>
        <v>64490204.239999995</v>
      </c>
      <c r="AX347" s="20"/>
      <c r="AY347" s="20"/>
    </row>
    <row r="348" spans="1:51" s="21" customFormat="1" x14ac:dyDescent="0.25">
      <c r="A348" s="3"/>
      <c r="B348" s="3"/>
      <c r="C348" s="3"/>
      <c r="D348" s="3"/>
      <c r="E348" s="3"/>
      <c r="F348" s="3"/>
      <c r="G348" s="5" t="s">
        <v>1023</v>
      </c>
      <c r="H348"/>
      <c r="I348" s="24" t="s">
        <v>911</v>
      </c>
      <c r="J348" s="25" t="s">
        <v>912</v>
      </c>
      <c r="K348" s="217"/>
      <c r="L348" s="216"/>
      <c r="M348" s="216"/>
      <c r="N348" s="216"/>
      <c r="O348" s="212"/>
      <c r="P348" s="42"/>
      <c r="Q348" s="217"/>
      <c r="R348" s="216"/>
      <c r="S348" s="216"/>
      <c r="T348" s="216"/>
      <c r="U348" s="216"/>
      <c r="V348" s="247"/>
      <c r="W348" s="216"/>
      <c r="X348" s="230"/>
      <c r="Y348" s="257"/>
      <c r="Z348" s="257"/>
      <c r="AA348" s="257"/>
      <c r="AB348" s="216"/>
      <c r="AC348" s="217"/>
      <c r="AD348" s="216"/>
      <c r="AE348" s="216"/>
      <c r="AF348" s="216"/>
      <c r="AG348" s="216"/>
      <c r="AH348" s="216"/>
      <c r="AI348" s="230"/>
      <c r="AJ348" s="230"/>
      <c r="AK348" s="215"/>
      <c r="AL348" s="212"/>
      <c r="AM348" s="215"/>
      <c r="AN348" s="212"/>
      <c r="AX348" s="20"/>
      <c r="AY348" s="20"/>
    </row>
    <row r="349" spans="1:51" s="21" customFormat="1" x14ac:dyDescent="0.25">
      <c r="A349" s="3"/>
      <c r="B349" s="3"/>
      <c r="C349" s="3"/>
      <c r="D349" s="3"/>
      <c r="E349" s="3"/>
      <c r="F349" s="3"/>
      <c r="G349" s="10" t="s">
        <v>1023</v>
      </c>
      <c r="H349"/>
      <c r="I349" s="22" t="s">
        <v>913</v>
      </c>
      <c r="J349" s="23" t="s">
        <v>914</v>
      </c>
      <c r="K349" s="232">
        <f>+'0BJ PROGR. I-II Y III'!J348</f>
        <v>0</v>
      </c>
      <c r="L349" s="215">
        <f>+'0BJ PROGR. I-II Y III'!K345</f>
        <v>0</v>
      </c>
      <c r="M349" s="215">
        <f>+'0BJ PROGR. I-II Y III'!L345</f>
        <v>0</v>
      </c>
      <c r="N349" s="215">
        <f>+'0BJ PROGR. I-II Y III'!M345</f>
        <v>0</v>
      </c>
      <c r="O349" s="214">
        <f>SUM(K349:N349)</f>
        <v>0</v>
      </c>
      <c r="P349" s="42"/>
      <c r="Q349" s="232">
        <f>+'0BJ PROGR. I-II Y III'!P345</f>
        <v>0</v>
      </c>
      <c r="R349" s="215">
        <f>+'0BJ PROGR. I-II Y III'!Q345</f>
        <v>0</v>
      </c>
      <c r="S349" s="215">
        <f>+'0BJ PROGR. I-II Y III'!R345</f>
        <v>0</v>
      </c>
      <c r="T349" s="215">
        <f>+'0BJ PROGR. I-II Y III'!S345</f>
        <v>0</v>
      </c>
      <c r="U349" s="215">
        <f>+'0BJ PROGR. I-II Y III'!T345</f>
        <v>0</v>
      </c>
      <c r="V349" s="249">
        <f>+'0BJ PROGR. I-II Y III'!U345</f>
        <v>0</v>
      </c>
      <c r="W349" s="215">
        <f>+'0BJ PROGR. I-II Y III'!V345</f>
        <v>0</v>
      </c>
      <c r="X349" s="233">
        <f>+'0BJ PROGR. I-II Y III'!W345</f>
        <v>0</v>
      </c>
      <c r="Y349" s="256">
        <f>+'0BJ PROGR. I-II Y III'!X345</f>
        <v>0</v>
      </c>
      <c r="Z349" s="256">
        <f>+'0BJ PROGR. I-II Y III'!Y345</f>
        <v>0</v>
      </c>
      <c r="AA349" s="256">
        <f>+'0BJ PROGR. I-II Y III'!Z345</f>
        <v>0</v>
      </c>
      <c r="AB349" s="215">
        <f>+'0BJ PROGR. I-II Y III'!AA345</f>
        <v>0</v>
      </c>
      <c r="AC349" s="232">
        <f>+'0BJ PROGR. I-II Y III'!AB345</f>
        <v>0</v>
      </c>
      <c r="AD349" s="215">
        <f>+'0BJ PROGR. I-II Y III'!AC345</f>
        <v>0</v>
      </c>
      <c r="AE349" s="215">
        <f>+'0BJ PROGR. I-II Y III'!AD345</f>
        <v>0</v>
      </c>
      <c r="AF349" s="215">
        <f>+'0BJ PROGR. I-II Y III'!AE345</f>
        <v>0</v>
      </c>
      <c r="AG349" s="215">
        <f>+'0BJ PROGR. I-II Y III'!AF345</f>
        <v>0</v>
      </c>
      <c r="AH349" s="215">
        <f>+'0BJ PROGR. I-II Y III'!AG345</f>
        <v>0</v>
      </c>
      <c r="AI349" s="233">
        <f>+'0BJ PROGR. I-II Y III'!AH345</f>
        <v>0</v>
      </c>
      <c r="AJ349" s="214">
        <f>+Q349+R349+S349+T349+U349++X349+AB349+AC349+AD349+AE349+AF349+AG349+AH349+AI349</f>
        <v>0</v>
      </c>
      <c r="AK349" s="215"/>
      <c r="AL349" s="214">
        <v>0</v>
      </c>
      <c r="AM349" s="215"/>
      <c r="AN349" s="214">
        <f>+O349+AJ349+AL349</f>
        <v>0</v>
      </c>
      <c r="AX349" s="20"/>
      <c r="AY349" s="20"/>
    </row>
    <row r="350" spans="1:51" s="21" customFormat="1" x14ac:dyDescent="0.25">
      <c r="A350" s="3"/>
      <c r="B350" s="3"/>
      <c r="C350" s="3"/>
      <c r="D350" s="3"/>
      <c r="E350" s="3"/>
      <c r="F350" s="3"/>
      <c r="G350" s="10" t="s">
        <v>1023</v>
      </c>
      <c r="H350"/>
      <c r="I350" s="22" t="s">
        <v>915</v>
      </c>
      <c r="J350" s="23" t="s">
        <v>916</v>
      </c>
      <c r="K350" s="232">
        <f>+'0BJ PROGR. I-II Y III'!J349</f>
        <v>0</v>
      </c>
      <c r="L350" s="215">
        <f>+'0BJ PROGR. I-II Y III'!K346</f>
        <v>0</v>
      </c>
      <c r="M350" s="215">
        <f>+'0BJ PROGR. I-II Y III'!L346</f>
        <v>0</v>
      </c>
      <c r="N350" s="215">
        <f>+'0BJ PROGR. I-II Y III'!M346</f>
        <v>0</v>
      </c>
      <c r="O350" s="214">
        <f>SUM(K350:N350)</f>
        <v>0</v>
      </c>
      <c r="P350" s="42"/>
      <c r="Q350" s="232">
        <f>+'0BJ PROGR. I-II Y III'!P346</f>
        <v>0</v>
      </c>
      <c r="R350" s="215">
        <f>+'0BJ PROGR. I-II Y III'!Q346</f>
        <v>0</v>
      </c>
      <c r="S350" s="215">
        <f>+'0BJ PROGR. I-II Y III'!R346</f>
        <v>0</v>
      </c>
      <c r="T350" s="215">
        <f>+'0BJ PROGR. I-II Y III'!S346</f>
        <v>0</v>
      </c>
      <c r="U350" s="215">
        <f>+'0BJ PROGR. I-II Y III'!T346</f>
        <v>0</v>
      </c>
      <c r="V350" s="249">
        <f>+'0BJ PROGR. I-II Y III'!U346</f>
        <v>0</v>
      </c>
      <c r="W350" s="215">
        <f>+'0BJ PROGR. I-II Y III'!V346</f>
        <v>0</v>
      </c>
      <c r="X350" s="233">
        <f>+'0BJ PROGR. I-II Y III'!W346</f>
        <v>0</v>
      </c>
      <c r="Y350" s="256">
        <f>+'0BJ PROGR. I-II Y III'!X346</f>
        <v>0</v>
      </c>
      <c r="Z350" s="256">
        <f>+'0BJ PROGR. I-II Y III'!Y346</f>
        <v>0</v>
      </c>
      <c r="AA350" s="256">
        <f>+'0BJ PROGR. I-II Y III'!Z346</f>
        <v>0</v>
      </c>
      <c r="AB350" s="215">
        <f>+'0BJ PROGR. I-II Y III'!AA346</f>
        <v>0</v>
      </c>
      <c r="AC350" s="232">
        <f>+'0BJ PROGR. I-II Y III'!AB346</f>
        <v>0</v>
      </c>
      <c r="AD350" s="215">
        <f>+'0BJ PROGR. I-II Y III'!AC346</f>
        <v>0</v>
      </c>
      <c r="AE350" s="215">
        <f>+'0BJ PROGR. I-II Y III'!AD346</f>
        <v>0</v>
      </c>
      <c r="AF350" s="215">
        <f>+'0BJ PROGR. I-II Y III'!AE346</f>
        <v>0</v>
      </c>
      <c r="AG350" s="215">
        <f>+'0BJ PROGR. I-II Y III'!AF346</f>
        <v>0</v>
      </c>
      <c r="AH350" s="215">
        <f>+'0BJ PROGR. I-II Y III'!AG346</f>
        <v>0</v>
      </c>
      <c r="AI350" s="233">
        <f>+'0BJ PROGR. I-II Y III'!AH346</f>
        <v>0</v>
      </c>
      <c r="AJ350" s="214">
        <f>+Q350+R350+S350+T350+U350++X350+AB350+AC350+AD350+AE350+AF350+AG350+AH350+AI350</f>
        <v>0</v>
      </c>
      <c r="AK350" s="215"/>
      <c r="AL350" s="214">
        <v>0</v>
      </c>
      <c r="AM350" s="215"/>
      <c r="AN350" s="214">
        <f>+O350+AJ350+AL350</f>
        <v>0</v>
      </c>
      <c r="AX350" s="20"/>
      <c r="AY350" s="20"/>
    </row>
    <row r="351" spans="1:51" s="21" customFormat="1" x14ac:dyDescent="0.25">
      <c r="A351" s="3"/>
      <c r="B351" s="3"/>
      <c r="C351" s="3"/>
      <c r="D351" s="3"/>
      <c r="E351" s="3"/>
      <c r="F351" s="3"/>
      <c r="G351" s="5" t="s">
        <v>1023</v>
      </c>
      <c r="H351"/>
      <c r="I351" s="24" t="s">
        <v>917</v>
      </c>
      <c r="J351" s="25" t="s">
        <v>918</v>
      </c>
      <c r="K351" s="232"/>
      <c r="L351" s="215"/>
      <c r="M351" s="215"/>
      <c r="N351" s="215"/>
      <c r="O351" s="212"/>
      <c r="P351" s="42"/>
      <c r="Q351" s="232"/>
      <c r="R351" s="215"/>
      <c r="S351" s="215"/>
      <c r="T351" s="215"/>
      <c r="U351" s="215"/>
      <c r="V351" s="249"/>
      <c r="W351" s="215"/>
      <c r="X351" s="233"/>
      <c r="Y351" s="256"/>
      <c r="Z351" s="256"/>
      <c r="AA351" s="256"/>
      <c r="AB351" s="215"/>
      <c r="AC351" s="232"/>
      <c r="AD351" s="215"/>
      <c r="AE351" s="215"/>
      <c r="AF351" s="215"/>
      <c r="AG351" s="215"/>
      <c r="AH351" s="215"/>
      <c r="AI351" s="233"/>
      <c r="AJ351" s="230"/>
      <c r="AK351" s="215"/>
      <c r="AL351" s="212"/>
      <c r="AM351" s="215"/>
      <c r="AN351" s="212"/>
      <c r="AX351" s="20"/>
      <c r="AY351" s="20"/>
    </row>
    <row r="352" spans="1:51" s="21" customFormat="1" x14ac:dyDescent="0.25">
      <c r="A352" s="3"/>
      <c r="B352" s="3"/>
      <c r="C352" s="3"/>
      <c r="D352" s="3"/>
      <c r="E352" s="3"/>
      <c r="F352" s="3"/>
      <c r="G352" s="10" t="s">
        <v>1023</v>
      </c>
      <c r="H352"/>
      <c r="I352" s="22" t="s">
        <v>919</v>
      </c>
      <c r="J352" s="23" t="s">
        <v>920</v>
      </c>
      <c r="K352" s="232">
        <f>+'0BJ PROGR. I-II Y III'!J348</f>
        <v>0</v>
      </c>
      <c r="L352" s="215">
        <f>+'0BJ PROGR. I-II Y III'!K348</f>
        <v>0</v>
      </c>
      <c r="M352" s="215">
        <f>+'0BJ PROGR. I-II Y III'!L348</f>
        <v>0</v>
      </c>
      <c r="N352" s="215">
        <f>+'0BJ PROGR. I-II Y III'!M348</f>
        <v>0</v>
      </c>
      <c r="O352" s="214">
        <f t="shared" ref="O352:O358" si="112">SUM(K352:N352)</f>
        <v>0</v>
      </c>
      <c r="P352" s="42"/>
      <c r="Q352" s="232">
        <f>+'0BJ PROGR. I-II Y III'!P348</f>
        <v>0</v>
      </c>
      <c r="R352" s="215">
        <f>+'0BJ PROGR. I-II Y III'!Q348</f>
        <v>0</v>
      </c>
      <c r="S352" s="215">
        <f>+'0BJ PROGR. I-II Y III'!R348</f>
        <v>0</v>
      </c>
      <c r="T352" s="215">
        <f>+'0BJ PROGR. I-II Y III'!S348</f>
        <v>0</v>
      </c>
      <c r="U352" s="215">
        <f>+'0BJ PROGR. I-II Y III'!T348</f>
        <v>0</v>
      </c>
      <c r="V352" s="249">
        <f>+'0BJ PROGR. I-II Y III'!U348</f>
        <v>0</v>
      </c>
      <c r="W352" s="215">
        <f>+'0BJ PROGR. I-II Y III'!V348</f>
        <v>0</v>
      </c>
      <c r="X352" s="233">
        <f>+'0BJ PROGR. I-II Y III'!W348</f>
        <v>0</v>
      </c>
      <c r="Y352" s="256">
        <f>+'0BJ PROGR. I-II Y III'!X348</f>
        <v>0</v>
      </c>
      <c r="Z352" s="256">
        <f>+'0BJ PROGR. I-II Y III'!Y348</f>
        <v>0</v>
      </c>
      <c r="AA352" s="256">
        <f>+'0BJ PROGR. I-II Y III'!Z348</f>
        <v>0</v>
      </c>
      <c r="AB352" s="215">
        <f>+'0BJ PROGR. I-II Y III'!AA348</f>
        <v>0</v>
      </c>
      <c r="AC352" s="232">
        <f>+'0BJ PROGR. I-II Y III'!AB348</f>
        <v>0</v>
      </c>
      <c r="AD352" s="215">
        <f>+'0BJ PROGR. I-II Y III'!AC348</f>
        <v>0</v>
      </c>
      <c r="AE352" s="215">
        <f>+'0BJ PROGR. I-II Y III'!AD348</f>
        <v>0</v>
      </c>
      <c r="AF352" s="215">
        <f>+'0BJ PROGR. I-II Y III'!AE348</f>
        <v>0</v>
      </c>
      <c r="AG352" s="215">
        <f>+'0BJ PROGR. I-II Y III'!AF348</f>
        <v>0</v>
      </c>
      <c r="AH352" s="215">
        <f>+'0BJ PROGR. I-II Y III'!AG348</f>
        <v>0</v>
      </c>
      <c r="AI352" s="233">
        <f>+'0BJ PROGR. I-II Y III'!AH348</f>
        <v>0</v>
      </c>
      <c r="AJ352" s="214">
        <f t="shared" ref="AJ352:AJ358" si="113">+Q352+R352+S352+T352+U352++X352+AB352+AC352+AD352+AE352+AF352+AG352+AH352+AI352</f>
        <v>0</v>
      </c>
      <c r="AK352" s="215"/>
      <c r="AL352" s="214">
        <v>0</v>
      </c>
      <c r="AM352" s="215"/>
      <c r="AN352" s="214">
        <f t="shared" ref="AN352:AN358" si="114">+O352+AJ352+AL352</f>
        <v>0</v>
      </c>
      <c r="AX352" s="20"/>
      <c r="AY352" s="20"/>
    </row>
    <row r="353" spans="1:51" s="21" customFormat="1" x14ac:dyDescent="0.25">
      <c r="A353" s="3"/>
      <c r="B353" s="3"/>
      <c r="C353" s="3"/>
      <c r="D353" s="3"/>
      <c r="E353" s="3"/>
      <c r="F353" s="3"/>
      <c r="G353" s="10" t="s">
        <v>1023</v>
      </c>
      <c r="H353"/>
      <c r="I353" s="22" t="s">
        <v>921</v>
      </c>
      <c r="J353" s="23" t="s">
        <v>922</v>
      </c>
      <c r="K353" s="232">
        <f>+'0BJ PROGR. I-II Y III'!J349</f>
        <v>0</v>
      </c>
      <c r="L353" s="215">
        <f>+'0BJ PROGR. I-II Y III'!K349</f>
        <v>0</v>
      </c>
      <c r="M353" s="215">
        <f>+'0BJ PROGR. I-II Y III'!L349</f>
        <v>0</v>
      </c>
      <c r="N353" s="215">
        <f>+'0BJ PROGR. I-II Y III'!M349</f>
        <v>0</v>
      </c>
      <c r="O353" s="214">
        <f t="shared" si="112"/>
        <v>0</v>
      </c>
      <c r="P353" s="42"/>
      <c r="Q353" s="232">
        <f>+'0BJ PROGR. I-II Y III'!P349</f>
        <v>0</v>
      </c>
      <c r="R353" s="215">
        <f>+'0BJ PROGR. I-II Y III'!Q349</f>
        <v>0</v>
      </c>
      <c r="S353" s="215">
        <f>+'0BJ PROGR. I-II Y III'!R349</f>
        <v>0</v>
      </c>
      <c r="T353" s="215">
        <f>+'0BJ PROGR. I-II Y III'!S349</f>
        <v>0</v>
      </c>
      <c r="U353" s="215">
        <f>+'0BJ PROGR. I-II Y III'!T349</f>
        <v>0</v>
      </c>
      <c r="V353" s="249">
        <f>+'0BJ PROGR. I-II Y III'!U349</f>
        <v>0</v>
      </c>
      <c r="W353" s="215">
        <f>+'0BJ PROGR. I-II Y III'!V349</f>
        <v>0</v>
      </c>
      <c r="X353" s="233">
        <f>+'0BJ PROGR. I-II Y III'!W349</f>
        <v>0</v>
      </c>
      <c r="Y353" s="256">
        <f>+'0BJ PROGR. I-II Y III'!X349</f>
        <v>0</v>
      </c>
      <c r="Z353" s="256">
        <f>+'0BJ PROGR. I-II Y III'!Y349</f>
        <v>0</v>
      </c>
      <c r="AA353" s="256">
        <f>+'0BJ PROGR. I-II Y III'!Z349</f>
        <v>0</v>
      </c>
      <c r="AB353" s="215">
        <f>+'0BJ PROGR. I-II Y III'!AA349</f>
        <v>0</v>
      </c>
      <c r="AC353" s="232">
        <f>+'0BJ PROGR. I-II Y III'!AB349</f>
        <v>0</v>
      </c>
      <c r="AD353" s="215">
        <f>+'0BJ PROGR. I-II Y III'!AC349</f>
        <v>0</v>
      </c>
      <c r="AE353" s="215">
        <f>+'0BJ PROGR. I-II Y III'!AD349</f>
        <v>0</v>
      </c>
      <c r="AF353" s="215">
        <f>+'0BJ PROGR. I-II Y III'!AE349</f>
        <v>0</v>
      </c>
      <c r="AG353" s="215">
        <f>+'0BJ PROGR. I-II Y III'!AF349</f>
        <v>0</v>
      </c>
      <c r="AH353" s="215">
        <f>+'0BJ PROGR. I-II Y III'!AG349</f>
        <v>0</v>
      </c>
      <c r="AI353" s="233">
        <f>+'0BJ PROGR. I-II Y III'!AH349</f>
        <v>0</v>
      </c>
      <c r="AJ353" s="214">
        <f t="shared" si="113"/>
        <v>0</v>
      </c>
      <c r="AK353" s="215"/>
      <c r="AL353" s="214">
        <v>0</v>
      </c>
      <c r="AM353" s="215"/>
      <c r="AN353" s="214">
        <f t="shared" si="114"/>
        <v>0</v>
      </c>
      <c r="AX353" s="20"/>
      <c r="AY353" s="20"/>
    </row>
    <row r="354" spans="1:51" s="21" customFormat="1" x14ac:dyDescent="0.25">
      <c r="A354" s="3"/>
      <c r="B354" s="3"/>
      <c r="C354" s="3"/>
      <c r="D354" s="3"/>
      <c r="E354" s="3"/>
      <c r="F354" s="3"/>
      <c r="G354" s="10" t="s">
        <v>1023</v>
      </c>
      <c r="H354"/>
      <c r="I354" s="22" t="s">
        <v>923</v>
      </c>
      <c r="J354" s="23" t="s">
        <v>924</v>
      </c>
      <c r="K354" s="232">
        <f>+'0BJ PROGR. I-II Y III'!J350</f>
        <v>0</v>
      </c>
      <c r="L354" s="215">
        <f>+'0BJ PROGR. I-II Y III'!K350</f>
        <v>0</v>
      </c>
      <c r="M354" s="215">
        <f>+'0BJ PROGR. I-II Y III'!L350</f>
        <v>0</v>
      </c>
      <c r="N354" s="215">
        <f>+'0BJ PROGR. I-II Y III'!M350</f>
        <v>0</v>
      </c>
      <c r="O354" s="214">
        <f t="shared" si="112"/>
        <v>0</v>
      </c>
      <c r="P354" s="42"/>
      <c r="Q354" s="232">
        <f>+'0BJ PROGR. I-II Y III'!P350</f>
        <v>0</v>
      </c>
      <c r="R354" s="215">
        <f>+'0BJ PROGR. I-II Y III'!Q350</f>
        <v>21630395</v>
      </c>
      <c r="S354" s="215">
        <f>+'0BJ PROGR. I-II Y III'!R350</f>
        <v>0</v>
      </c>
      <c r="T354" s="215">
        <f>+'0BJ PROGR. I-II Y III'!S350</f>
        <v>0</v>
      </c>
      <c r="U354" s="215">
        <f>+'0BJ PROGR. I-II Y III'!T350</f>
        <v>0</v>
      </c>
      <c r="V354" s="249">
        <f>+'0BJ PROGR. I-II Y III'!U350</f>
        <v>0</v>
      </c>
      <c r="W354" s="215">
        <f>+'0BJ PROGR. I-II Y III'!V350</f>
        <v>0</v>
      </c>
      <c r="X354" s="233">
        <f>+'0BJ PROGR. I-II Y III'!W350</f>
        <v>0</v>
      </c>
      <c r="Y354" s="256">
        <f>+'0BJ PROGR. I-II Y III'!X350</f>
        <v>0</v>
      </c>
      <c r="Z354" s="256">
        <f>+'0BJ PROGR. I-II Y III'!Y350</f>
        <v>0</v>
      </c>
      <c r="AA354" s="256">
        <f>+'0BJ PROGR. I-II Y III'!Z350</f>
        <v>0</v>
      </c>
      <c r="AB354" s="215">
        <f>+'0BJ PROGR. I-II Y III'!AA350</f>
        <v>0</v>
      </c>
      <c r="AC354" s="232">
        <f>+'0BJ PROGR. I-II Y III'!AB350</f>
        <v>0</v>
      </c>
      <c r="AD354" s="215">
        <f>+'0BJ PROGR. I-II Y III'!AC350</f>
        <v>0</v>
      </c>
      <c r="AE354" s="215">
        <f>+'0BJ PROGR. I-II Y III'!AD350</f>
        <v>0</v>
      </c>
      <c r="AF354" s="215">
        <f>+'0BJ PROGR. I-II Y III'!AE350</f>
        <v>0</v>
      </c>
      <c r="AG354" s="215">
        <f>+'0BJ PROGR. I-II Y III'!AF350</f>
        <v>0</v>
      </c>
      <c r="AH354" s="215">
        <f>+'0BJ PROGR. I-II Y III'!AG350</f>
        <v>0</v>
      </c>
      <c r="AI354" s="233">
        <f>+'0BJ PROGR. I-II Y III'!AH350</f>
        <v>0</v>
      </c>
      <c r="AJ354" s="214">
        <f t="shared" si="113"/>
        <v>21630395</v>
      </c>
      <c r="AK354" s="215"/>
      <c r="AL354" s="214">
        <f>+'DETALLE PROG. III'!D213</f>
        <v>19789809.239999998</v>
      </c>
      <c r="AM354" s="215"/>
      <c r="AN354" s="214">
        <f t="shared" si="114"/>
        <v>41420204.239999995</v>
      </c>
      <c r="AX354" s="20"/>
      <c r="AY354" s="20"/>
    </row>
    <row r="355" spans="1:51" s="21" customFormat="1" x14ac:dyDescent="0.25">
      <c r="A355" s="3"/>
      <c r="B355" s="3"/>
      <c r="C355" s="3"/>
      <c r="D355" s="3"/>
      <c r="E355" s="3"/>
      <c r="F355" s="3"/>
      <c r="G355" s="10" t="s">
        <v>1023</v>
      </c>
      <c r="H355"/>
      <c r="I355" s="22" t="s">
        <v>925</v>
      </c>
      <c r="J355" s="23" t="s">
        <v>926</v>
      </c>
      <c r="K355" s="232">
        <f>+'0BJ PROGR. I-II Y III'!J351</f>
        <v>0</v>
      </c>
      <c r="L355" s="215">
        <f>+'0BJ PROGR. I-II Y III'!K351</f>
        <v>0</v>
      </c>
      <c r="M355" s="215">
        <f>+'0BJ PROGR. I-II Y III'!L351</f>
        <v>0</v>
      </c>
      <c r="N355" s="215">
        <f>+'0BJ PROGR. I-II Y III'!M351</f>
        <v>0</v>
      </c>
      <c r="O355" s="214">
        <f t="shared" si="112"/>
        <v>0</v>
      </c>
      <c r="P355" s="42"/>
      <c r="Q355" s="232">
        <f>+'0BJ PROGR. I-II Y III'!P351</f>
        <v>0</v>
      </c>
      <c r="R355" s="215">
        <f>+'0BJ PROGR. I-II Y III'!Q351</f>
        <v>0</v>
      </c>
      <c r="S355" s="215">
        <f>+'0BJ PROGR. I-II Y III'!R351</f>
        <v>0</v>
      </c>
      <c r="T355" s="215">
        <f>+'0BJ PROGR. I-II Y III'!S351</f>
        <v>0</v>
      </c>
      <c r="U355" s="215">
        <f>+'0BJ PROGR. I-II Y III'!T351</f>
        <v>0</v>
      </c>
      <c r="V355" s="249">
        <f>+'0BJ PROGR. I-II Y III'!U351</f>
        <v>0</v>
      </c>
      <c r="W355" s="215">
        <f>+'0BJ PROGR. I-II Y III'!V351</f>
        <v>0</v>
      </c>
      <c r="X355" s="233">
        <f>+'0BJ PROGR. I-II Y III'!W351</f>
        <v>0</v>
      </c>
      <c r="Y355" s="256">
        <f>+'0BJ PROGR. I-II Y III'!X351</f>
        <v>0</v>
      </c>
      <c r="Z355" s="256">
        <f>+'0BJ PROGR. I-II Y III'!Y351</f>
        <v>0</v>
      </c>
      <c r="AA355" s="256">
        <f>+'0BJ PROGR. I-II Y III'!Z351</f>
        <v>0</v>
      </c>
      <c r="AB355" s="215">
        <f>+'0BJ PROGR. I-II Y III'!AA351</f>
        <v>0</v>
      </c>
      <c r="AC355" s="232">
        <f>+'0BJ PROGR. I-II Y III'!AB351</f>
        <v>0</v>
      </c>
      <c r="AD355" s="215">
        <f>+'0BJ PROGR. I-II Y III'!AC351</f>
        <v>0</v>
      </c>
      <c r="AE355" s="215">
        <f>+'0BJ PROGR. I-II Y III'!AD351</f>
        <v>0</v>
      </c>
      <c r="AF355" s="215">
        <f>+'0BJ PROGR. I-II Y III'!AE351</f>
        <v>0</v>
      </c>
      <c r="AG355" s="215">
        <f>+'0BJ PROGR. I-II Y III'!AF351</f>
        <v>0</v>
      </c>
      <c r="AH355" s="215">
        <f>+'0BJ PROGR. I-II Y III'!AG351</f>
        <v>0</v>
      </c>
      <c r="AI355" s="233">
        <f>+'0BJ PROGR. I-II Y III'!AH351</f>
        <v>0</v>
      </c>
      <c r="AJ355" s="214">
        <f t="shared" si="113"/>
        <v>0</v>
      </c>
      <c r="AK355" s="215"/>
      <c r="AL355" s="214">
        <v>0</v>
      </c>
      <c r="AM355" s="215"/>
      <c r="AN355" s="214">
        <f t="shared" si="114"/>
        <v>0</v>
      </c>
      <c r="AX355" s="20"/>
      <c r="AY355" s="20"/>
    </row>
    <row r="356" spans="1:51" s="21" customFormat="1" x14ac:dyDescent="0.25">
      <c r="A356" s="3"/>
      <c r="B356" s="3"/>
      <c r="C356" s="3"/>
      <c r="D356" s="3"/>
      <c r="E356" s="3"/>
      <c r="F356" s="3"/>
      <c r="G356" s="10" t="s">
        <v>1023</v>
      </c>
      <c r="H356"/>
      <c r="I356" s="22" t="s">
        <v>927</v>
      </c>
      <c r="J356" s="23" t="s">
        <v>928</v>
      </c>
      <c r="K356" s="232">
        <f>+'0BJ PROGR. I-II Y III'!J352</f>
        <v>0</v>
      </c>
      <c r="L356" s="215">
        <f>+'0BJ PROGR. I-II Y III'!K352</f>
        <v>0</v>
      </c>
      <c r="M356" s="215">
        <f>+'0BJ PROGR. I-II Y III'!L352</f>
        <v>0</v>
      </c>
      <c r="N356" s="215">
        <f>+'0BJ PROGR. I-II Y III'!M352</f>
        <v>0</v>
      </c>
      <c r="O356" s="214">
        <f t="shared" si="112"/>
        <v>0</v>
      </c>
      <c r="P356" s="42"/>
      <c r="Q356" s="232">
        <f>+'0BJ PROGR. I-II Y III'!P352</f>
        <v>0</v>
      </c>
      <c r="R356" s="215">
        <f>+'0BJ PROGR. I-II Y III'!Q352</f>
        <v>0</v>
      </c>
      <c r="S356" s="215">
        <f>+'0BJ PROGR. I-II Y III'!R352</f>
        <v>0</v>
      </c>
      <c r="T356" s="215">
        <f>+'0BJ PROGR. I-II Y III'!S352</f>
        <v>0</v>
      </c>
      <c r="U356" s="215">
        <f>+'0BJ PROGR. I-II Y III'!T352</f>
        <v>0</v>
      </c>
      <c r="V356" s="249">
        <f>+'0BJ PROGR. I-II Y III'!U352</f>
        <v>0</v>
      </c>
      <c r="W356" s="215">
        <f>+'0BJ PROGR. I-II Y III'!V352</f>
        <v>0</v>
      </c>
      <c r="X356" s="233">
        <f>+'0BJ PROGR. I-II Y III'!W352</f>
        <v>0</v>
      </c>
      <c r="Y356" s="256">
        <f>+'0BJ PROGR. I-II Y III'!X352</f>
        <v>0</v>
      </c>
      <c r="Z356" s="256">
        <f>+'0BJ PROGR. I-II Y III'!Y352</f>
        <v>0</v>
      </c>
      <c r="AA356" s="256">
        <f>+'0BJ PROGR. I-II Y III'!Z352</f>
        <v>0</v>
      </c>
      <c r="AB356" s="215">
        <f>+'0BJ PROGR. I-II Y III'!AA352</f>
        <v>0</v>
      </c>
      <c r="AC356" s="232">
        <f>+'0BJ PROGR. I-II Y III'!AB352</f>
        <v>0</v>
      </c>
      <c r="AD356" s="215">
        <f>+'0BJ PROGR. I-II Y III'!AC352</f>
        <v>0</v>
      </c>
      <c r="AE356" s="215">
        <f>+'0BJ PROGR. I-II Y III'!AD352</f>
        <v>0</v>
      </c>
      <c r="AF356" s="215">
        <f>+'0BJ PROGR. I-II Y III'!AE352</f>
        <v>0</v>
      </c>
      <c r="AG356" s="215">
        <f>+'0BJ PROGR. I-II Y III'!AF352</f>
        <v>0</v>
      </c>
      <c r="AH356" s="215">
        <f>+'0BJ PROGR. I-II Y III'!AG352</f>
        <v>0</v>
      </c>
      <c r="AI356" s="233">
        <f>+'0BJ PROGR. I-II Y III'!AH352</f>
        <v>0</v>
      </c>
      <c r="AJ356" s="214">
        <f t="shared" si="113"/>
        <v>0</v>
      </c>
      <c r="AK356" s="215"/>
      <c r="AL356" s="214">
        <v>0</v>
      </c>
      <c r="AM356" s="215"/>
      <c r="AN356" s="214">
        <f t="shared" si="114"/>
        <v>0</v>
      </c>
      <c r="AX356" s="20"/>
      <c r="AY356" s="20"/>
    </row>
    <row r="357" spans="1:51" s="21" customFormat="1" x14ac:dyDescent="0.25">
      <c r="A357" s="3"/>
      <c r="B357" s="3"/>
      <c r="C357" s="3"/>
      <c r="D357" s="3"/>
      <c r="E357" s="3"/>
      <c r="F357" s="3"/>
      <c r="G357" s="10" t="s">
        <v>1023</v>
      </c>
      <c r="H357"/>
      <c r="I357" s="22" t="s">
        <v>929</v>
      </c>
      <c r="J357" s="23" t="s">
        <v>930</v>
      </c>
      <c r="K357" s="232">
        <f>+'0BJ PROGR. I-II Y III'!J353</f>
        <v>6000000</v>
      </c>
      <c r="L357" s="215">
        <f>+'0BJ PROGR. I-II Y III'!K353</f>
        <v>0</v>
      </c>
      <c r="M357" s="215">
        <f>+'0BJ PROGR. I-II Y III'!L353</f>
        <v>0</v>
      </c>
      <c r="N357" s="215">
        <f>+'0BJ PROGR. I-II Y III'!M353</f>
        <v>0</v>
      </c>
      <c r="O357" s="214">
        <f t="shared" si="112"/>
        <v>6000000</v>
      </c>
      <c r="P357" s="42"/>
      <c r="Q357" s="232">
        <f>+'0BJ PROGR. I-II Y III'!P353</f>
        <v>0</v>
      </c>
      <c r="R357" s="215">
        <f>+'0BJ PROGR. I-II Y III'!Q353</f>
        <v>17070000</v>
      </c>
      <c r="S357" s="215">
        <f>+'0BJ PROGR. I-II Y III'!R353</f>
        <v>0</v>
      </c>
      <c r="T357" s="215">
        <f>+'0BJ PROGR. I-II Y III'!S353</f>
        <v>0</v>
      </c>
      <c r="U357" s="215">
        <f>+'0BJ PROGR. I-II Y III'!T353</f>
        <v>0</v>
      </c>
      <c r="V357" s="249">
        <f>+'0BJ PROGR. I-II Y III'!U353</f>
        <v>0</v>
      </c>
      <c r="W357" s="215">
        <f>+'0BJ PROGR. I-II Y III'!V353</f>
        <v>0</v>
      </c>
      <c r="X357" s="233">
        <f>+'0BJ PROGR. I-II Y III'!W353</f>
        <v>0</v>
      </c>
      <c r="Y357" s="256">
        <f>+'0BJ PROGR. I-II Y III'!X353</f>
        <v>0</v>
      </c>
      <c r="Z357" s="256">
        <f>+'0BJ PROGR. I-II Y III'!Y353</f>
        <v>0</v>
      </c>
      <c r="AA357" s="256">
        <f>+'0BJ PROGR. I-II Y III'!Z353</f>
        <v>0</v>
      </c>
      <c r="AB357" s="215">
        <f>+'0BJ PROGR. I-II Y III'!AA353</f>
        <v>0</v>
      </c>
      <c r="AC357" s="232">
        <f>+'0BJ PROGR. I-II Y III'!AB353</f>
        <v>0</v>
      </c>
      <c r="AD357" s="215">
        <f>+'0BJ PROGR. I-II Y III'!AC353</f>
        <v>0</v>
      </c>
      <c r="AE357" s="215">
        <f>+'0BJ PROGR. I-II Y III'!AD353</f>
        <v>0</v>
      </c>
      <c r="AF357" s="215">
        <f>+'0BJ PROGR. I-II Y III'!AE353</f>
        <v>0</v>
      </c>
      <c r="AG357" s="215">
        <f>+'0BJ PROGR. I-II Y III'!AF353</f>
        <v>0</v>
      </c>
      <c r="AH357" s="215">
        <f>+'0BJ PROGR. I-II Y III'!AG353</f>
        <v>0</v>
      </c>
      <c r="AI357" s="233">
        <f>+'0BJ PROGR. I-II Y III'!AH353</f>
        <v>0</v>
      </c>
      <c r="AJ357" s="214">
        <f t="shared" si="113"/>
        <v>17070000</v>
      </c>
      <c r="AK357" s="215"/>
      <c r="AL357" s="214">
        <v>0</v>
      </c>
      <c r="AM357" s="215"/>
      <c r="AN357" s="214">
        <f t="shared" si="114"/>
        <v>23070000</v>
      </c>
      <c r="AX357" s="20"/>
      <c r="AY357" s="20"/>
    </row>
    <row r="358" spans="1:51" s="21" customFormat="1" x14ac:dyDescent="0.25">
      <c r="A358" s="3"/>
      <c r="B358" s="3"/>
      <c r="C358" s="3"/>
      <c r="D358" s="3"/>
      <c r="E358" s="3"/>
      <c r="F358" s="3"/>
      <c r="G358" s="10" t="s">
        <v>1023</v>
      </c>
      <c r="H358"/>
      <c r="I358" s="22" t="s">
        <v>931</v>
      </c>
      <c r="J358" s="23" t="s">
        <v>932</v>
      </c>
      <c r="K358" s="232">
        <f>+'0BJ PROGR. I-II Y III'!J354</f>
        <v>0</v>
      </c>
      <c r="L358" s="215">
        <f>+'0BJ PROGR. I-II Y III'!K354</f>
        <v>0</v>
      </c>
      <c r="M358" s="215">
        <f>+'0BJ PROGR. I-II Y III'!L354</f>
        <v>0</v>
      </c>
      <c r="N358" s="215">
        <f>+'0BJ PROGR. I-II Y III'!M354</f>
        <v>0</v>
      </c>
      <c r="O358" s="214">
        <f t="shared" si="112"/>
        <v>0</v>
      </c>
      <c r="P358" s="42"/>
      <c r="Q358" s="232">
        <f>+'0BJ PROGR. I-II Y III'!P354</f>
        <v>0</v>
      </c>
      <c r="R358" s="215">
        <f>+'0BJ PROGR. I-II Y III'!Q354</f>
        <v>0</v>
      </c>
      <c r="S358" s="215">
        <f>+'0BJ PROGR. I-II Y III'!R354</f>
        <v>0</v>
      </c>
      <c r="T358" s="215">
        <f>+'0BJ PROGR. I-II Y III'!S354</f>
        <v>0</v>
      </c>
      <c r="U358" s="215">
        <f>+'0BJ PROGR. I-II Y III'!T354</f>
        <v>0</v>
      </c>
      <c r="V358" s="249">
        <f>+'0BJ PROGR. I-II Y III'!U354</f>
        <v>0</v>
      </c>
      <c r="W358" s="215">
        <f>+'0BJ PROGR. I-II Y III'!V354</f>
        <v>0</v>
      </c>
      <c r="X358" s="233">
        <f>+'0BJ PROGR. I-II Y III'!W354</f>
        <v>0</v>
      </c>
      <c r="Y358" s="256">
        <f>+'0BJ PROGR. I-II Y III'!X354</f>
        <v>0</v>
      </c>
      <c r="Z358" s="256">
        <f>+'0BJ PROGR. I-II Y III'!Y354</f>
        <v>0</v>
      </c>
      <c r="AA358" s="256">
        <f>+'0BJ PROGR. I-II Y III'!Z354</f>
        <v>0</v>
      </c>
      <c r="AB358" s="215">
        <f>+'0BJ PROGR. I-II Y III'!AA354</f>
        <v>0</v>
      </c>
      <c r="AC358" s="232">
        <f>+'0BJ PROGR. I-II Y III'!AB354</f>
        <v>0</v>
      </c>
      <c r="AD358" s="215">
        <f>+'0BJ PROGR. I-II Y III'!AC354</f>
        <v>0</v>
      </c>
      <c r="AE358" s="215">
        <f>+'0BJ PROGR. I-II Y III'!AD354</f>
        <v>0</v>
      </c>
      <c r="AF358" s="215">
        <f>+'0BJ PROGR. I-II Y III'!AE354</f>
        <v>0</v>
      </c>
      <c r="AG358" s="215">
        <f>+'0BJ PROGR. I-II Y III'!AF354</f>
        <v>0</v>
      </c>
      <c r="AH358" s="215">
        <f>+'0BJ PROGR. I-II Y III'!AG354</f>
        <v>0</v>
      </c>
      <c r="AI358" s="233">
        <f>+'0BJ PROGR. I-II Y III'!AH354</f>
        <v>0</v>
      </c>
      <c r="AJ358" s="214">
        <f t="shared" si="113"/>
        <v>0</v>
      </c>
      <c r="AK358" s="215"/>
      <c r="AL358" s="214">
        <v>0</v>
      </c>
      <c r="AM358" s="215"/>
      <c r="AN358" s="214">
        <f t="shared" si="114"/>
        <v>0</v>
      </c>
      <c r="AX358" s="20"/>
      <c r="AY358" s="20"/>
    </row>
    <row r="359" spans="1:51" s="21" customFormat="1" x14ac:dyDescent="0.25">
      <c r="A359" s="3"/>
      <c r="B359" s="3"/>
      <c r="C359" s="3"/>
      <c r="D359" s="3"/>
      <c r="E359" s="3"/>
      <c r="F359" s="10"/>
      <c r="G359" s="16" t="s">
        <v>1023</v>
      </c>
      <c r="H359"/>
      <c r="I359" s="29" t="s">
        <v>933</v>
      </c>
      <c r="J359" s="30" t="s">
        <v>934</v>
      </c>
      <c r="K359" s="232"/>
      <c r="L359" s="215"/>
      <c r="M359" s="215"/>
      <c r="N359" s="215"/>
      <c r="O359" s="212"/>
      <c r="P359" s="42"/>
      <c r="Q359" s="232"/>
      <c r="R359" s="215"/>
      <c r="S359" s="215"/>
      <c r="T359" s="215"/>
      <c r="U359" s="215"/>
      <c r="V359" s="249"/>
      <c r="W359" s="215"/>
      <c r="X359" s="233"/>
      <c r="Y359" s="256"/>
      <c r="Z359" s="256"/>
      <c r="AA359" s="256"/>
      <c r="AB359" s="215"/>
      <c r="AC359" s="232"/>
      <c r="AD359" s="215"/>
      <c r="AE359" s="215"/>
      <c r="AF359" s="215"/>
      <c r="AG359" s="215"/>
      <c r="AH359" s="215"/>
      <c r="AI359" s="233"/>
      <c r="AJ359" s="230"/>
      <c r="AK359" s="215"/>
      <c r="AL359" s="212"/>
      <c r="AM359" s="215"/>
      <c r="AN359" s="212"/>
      <c r="AX359" s="20"/>
      <c r="AY359" s="20"/>
    </row>
    <row r="360" spans="1:51" s="21" customFormat="1" x14ac:dyDescent="0.25">
      <c r="A360" s="3"/>
      <c r="B360" s="3"/>
      <c r="C360" s="3"/>
      <c r="D360" s="3"/>
      <c r="E360" s="3"/>
      <c r="F360" s="3"/>
      <c r="G360" s="18" t="s">
        <v>1023</v>
      </c>
      <c r="H360"/>
      <c r="I360" s="31" t="s">
        <v>935</v>
      </c>
      <c r="J360" s="27" t="s">
        <v>936</v>
      </c>
      <c r="K360" s="232">
        <f>+'0BJ PROGR. I-II Y III'!J357</f>
        <v>0</v>
      </c>
      <c r="L360" s="215">
        <f>+'0BJ PROGR. I-II Y III'!K356</f>
        <v>0</v>
      </c>
      <c r="M360" s="215">
        <f>+'0BJ PROGR. I-II Y III'!L356</f>
        <v>0</v>
      </c>
      <c r="N360" s="215">
        <f>+'0BJ PROGR. I-II Y III'!M356</f>
        <v>0</v>
      </c>
      <c r="O360" s="214">
        <f>SUM(K360:N360)</f>
        <v>0</v>
      </c>
      <c r="P360" s="42"/>
      <c r="Q360" s="232">
        <f>+'0BJ PROGR. I-II Y III'!P356</f>
        <v>0</v>
      </c>
      <c r="R360" s="215">
        <f>+'0BJ PROGR. I-II Y III'!Q356</f>
        <v>0</v>
      </c>
      <c r="S360" s="215">
        <f>+'0BJ PROGR. I-II Y III'!R356</f>
        <v>0</v>
      </c>
      <c r="T360" s="215">
        <f>+'0BJ PROGR. I-II Y III'!S356</f>
        <v>0</v>
      </c>
      <c r="U360" s="215">
        <f>+'0BJ PROGR. I-II Y III'!T356</f>
        <v>0</v>
      </c>
      <c r="V360" s="249">
        <f>+'0BJ PROGR. I-II Y III'!U356</f>
        <v>0</v>
      </c>
      <c r="W360" s="215">
        <f>+'0BJ PROGR. I-II Y III'!V356</f>
        <v>0</v>
      </c>
      <c r="X360" s="233">
        <f>+'0BJ PROGR. I-II Y III'!W356</f>
        <v>0</v>
      </c>
      <c r="Y360" s="256">
        <f>+'0BJ PROGR. I-II Y III'!X356</f>
        <v>0</v>
      </c>
      <c r="Z360" s="256">
        <f>+'0BJ PROGR. I-II Y III'!Y356</f>
        <v>0</v>
      </c>
      <c r="AA360" s="256">
        <f>+'0BJ PROGR. I-II Y III'!Z356</f>
        <v>0</v>
      </c>
      <c r="AB360" s="215">
        <f>+'0BJ PROGR. I-II Y III'!AA356</f>
        <v>0</v>
      </c>
      <c r="AC360" s="232">
        <f>+'0BJ PROGR. I-II Y III'!AB356</f>
        <v>0</v>
      </c>
      <c r="AD360" s="215">
        <f>+'0BJ PROGR. I-II Y III'!AC356</f>
        <v>0</v>
      </c>
      <c r="AE360" s="215">
        <f>+'0BJ PROGR. I-II Y III'!AD356</f>
        <v>0</v>
      </c>
      <c r="AF360" s="215">
        <f>+'0BJ PROGR. I-II Y III'!AE356</f>
        <v>0</v>
      </c>
      <c r="AG360" s="215">
        <f>+'0BJ PROGR. I-II Y III'!AF356</f>
        <v>0</v>
      </c>
      <c r="AH360" s="215">
        <f>+'0BJ PROGR. I-II Y III'!AG356</f>
        <v>0</v>
      </c>
      <c r="AI360" s="233">
        <f>+'0BJ PROGR. I-II Y III'!AH356</f>
        <v>0</v>
      </c>
      <c r="AJ360" s="214">
        <f>+Q360+R360+S360+T360+U360++X360+AB360+AC360+AD360+AE360+AF360+AG360+AH360+AI360</f>
        <v>0</v>
      </c>
      <c r="AK360" s="215"/>
      <c r="AL360" s="214">
        <v>0</v>
      </c>
      <c r="AM360" s="215"/>
      <c r="AN360" s="214">
        <f>+O360+AJ360+AL360</f>
        <v>0</v>
      </c>
      <c r="AX360" s="20"/>
      <c r="AY360" s="20"/>
    </row>
    <row r="361" spans="1:51" s="21" customFormat="1" x14ac:dyDescent="0.25">
      <c r="A361" s="3"/>
      <c r="B361" s="3"/>
      <c r="C361" s="3"/>
      <c r="D361" s="3"/>
      <c r="E361" s="3"/>
      <c r="F361" s="3"/>
      <c r="G361" s="10"/>
      <c r="H361"/>
      <c r="I361" s="22"/>
      <c r="J361" s="23"/>
      <c r="K361" s="232"/>
      <c r="L361" s="215"/>
      <c r="M361" s="215"/>
      <c r="N361" s="215"/>
      <c r="O361" s="214"/>
      <c r="P361" s="42"/>
      <c r="Q361" s="232"/>
      <c r="R361" s="215"/>
      <c r="S361" s="215"/>
      <c r="T361" s="215"/>
      <c r="U361" s="215"/>
      <c r="V361" s="249"/>
      <c r="W361" s="215"/>
      <c r="X361" s="233"/>
      <c r="Y361" s="256"/>
      <c r="Z361" s="256"/>
      <c r="AA361" s="256"/>
      <c r="AB361" s="215"/>
      <c r="AC361" s="232"/>
      <c r="AD361" s="215"/>
      <c r="AE361" s="215"/>
      <c r="AF361" s="215"/>
      <c r="AG361" s="215"/>
      <c r="AH361" s="215"/>
      <c r="AI361" s="233"/>
      <c r="AJ361" s="233"/>
      <c r="AK361" s="215"/>
      <c r="AL361" s="214"/>
      <c r="AM361" s="215"/>
      <c r="AN361" s="214"/>
      <c r="AX361" s="20"/>
      <c r="AY361" s="20"/>
    </row>
    <row r="362" spans="1:51" s="21" customFormat="1" x14ac:dyDescent="0.25">
      <c r="A362" s="3"/>
      <c r="B362" s="3"/>
      <c r="C362" s="10" t="s">
        <v>1025</v>
      </c>
      <c r="D362" s="3" t="s">
        <v>1026</v>
      </c>
      <c r="E362" s="3"/>
      <c r="F362" s="3"/>
      <c r="G362" s="3"/>
      <c r="H362"/>
      <c r="I362" s="22"/>
      <c r="J362" s="23"/>
      <c r="K362" s="213">
        <f>SUM(K363:K367)</f>
        <v>0</v>
      </c>
      <c r="L362" s="223">
        <f>SUM(L363:L367)</f>
        <v>0</v>
      </c>
      <c r="M362" s="223">
        <f>SUM(M363:M367)</f>
        <v>0</v>
      </c>
      <c r="N362" s="223">
        <f>SUM(N363:N367)</f>
        <v>0</v>
      </c>
      <c r="O362" s="220">
        <f>SUM(O363:O367)</f>
        <v>0</v>
      </c>
      <c r="P362" s="42"/>
      <c r="Q362" s="213">
        <f t="shared" ref="Q362:W362" si="115">SUM(Q363:Q367)</f>
        <v>0</v>
      </c>
      <c r="R362" s="223">
        <f t="shared" si="115"/>
        <v>0</v>
      </c>
      <c r="S362" s="223">
        <f t="shared" si="115"/>
        <v>0</v>
      </c>
      <c r="T362" s="223">
        <f>SUM(T363:T367)</f>
        <v>0</v>
      </c>
      <c r="U362" s="223">
        <f t="shared" si="115"/>
        <v>0</v>
      </c>
      <c r="V362" s="248">
        <f t="shared" si="115"/>
        <v>0</v>
      </c>
      <c r="W362" s="223">
        <f t="shared" si="115"/>
        <v>0</v>
      </c>
      <c r="X362" s="231">
        <f t="shared" ref="X362:AI362" si="116">SUM(X363:X367)</f>
        <v>0</v>
      </c>
      <c r="Y362" s="258">
        <f t="shared" si="116"/>
        <v>0</v>
      </c>
      <c r="Z362" s="258">
        <f t="shared" si="116"/>
        <v>0</v>
      </c>
      <c r="AA362" s="258">
        <f t="shared" si="116"/>
        <v>0</v>
      </c>
      <c r="AB362" s="223">
        <f t="shared" si="116"/>
        <v>0</v>
      </c>
      <c r="AC362" s="213">
        <f t="shared" si="116"/>
        <v>0</v>
      </c>
      <c r="AD362" s="223">
        <f t="shared" si="116"/>
        <v>0</v>
      </c>
      <c r="AE362" s="223">
        <f t="shared" si="116"/>
        <v>0</v>
      </c>
      <c r="AF362" s="223">
        <f t="shared" si="116"/>
        <v>0</v>
      </c>
      <c r="AG362" s="223">
        <f t="shared" si="116"/>
        <v>0</v>
      </c>
      <c r="AH362" s="223">
        <f t="shared" si="116"/>
        <v>0</v>
      </c>
      <c r="AI362" s="231">
        <f t="shared" si="116"/>
        <v>0</v>
      </c>
      <c r="AJ362" s="231">
        <f>SUM(AJ363:AJ367)</f>
        <v>0</v>
      </c>
      <c r="AK362" s="215"/>
      <c r="AL362" s="220">
        <f>SUM(AL363:AL367)</f>
        <v>0</v>
      </c>
      <c r="AM362" s="215"/>
      <c r="AN362" s="220">
        <f>SUM(AN363:AN367)</f>
        <v>0</v>
      </c>
      <c r="AX362" s="20"/>
      <c r="AY362" s="20"/>
    </row>
    <row r="363" spans="1:51" s="21" customFormat="1" x14ac:dyDescent="0.25">
      <c r="A363" s="3"/>
      <c r="B363" s="3"/>
      <c r="C363" s="3"/>
      <c r="D363" s="3"/>
      <c r="E363" s="3"/>
      <c r="F363" s="3"/>
      <c r="G363" s="5" t="s">
        <v>1025</v>
      </c>
      <c r="H363"/>
      <c r="I363" s="24" t="s">
        <v>911</v>
      </c>
      <c r="J363" s="25" t="s">
        <v>912</v>
      </c>
      <c r="K363" s="213"/>
      <c r="L363" s="223"/>
      <c r="M363" s="223"/>
      <c r="N363" s="223"/>
      <c r="O363" s="220"/>
      <c r="P363" s="42"/>
      <c r="Q363" s="213"/>
      <c r="R363" s="223"/>
      <c r="S363" s="223"/>
      <c r="T363" s="223"/>
      <c r="U363" s="223"/>
      <c r="V363" s="248"/>
      <c r="W363" s="223"/>
      <c r="X363" s="231"/>
      <c r="Y363" s="258"/>
      <c r="Z363" s="258"/>
      <c r="AA363" s="258"/>
      <c r="AB363" s="223"/>
      <c r="AC363" s="213"/>
      <c r="AD363" s="223"/>
      <c r="AE363" s="223"/>
      <c r="AF363" s="223"/>
      <c r="AG363" s="223"/>
      <c r="AH363" s="223"/>
      <c r="AI363" s="231"/>
      <c r="AJ363" s="231"/>
      <c r="AK363" s="215"/>
      <c r="AL363" s="220"/>
      <c r="AM363" s="215"/>
      <c r="AN363" s="220"/>
      <c r="AX363" s="20"/>
      <c r="AY363" s="20"/>
    </row>
    <row r="364" spans="1:51" s="21" customFormat="1" x14ac:dyDescent="0.25">
      <c r="A364" s="3"/>
      <c r="B364" s="3"/>
      <c r="C364" s="3"/>
      <c r="D364" s="3"/>
      <c r="E364" s="3"/>
      <c r="F364" s="3"/>
      <c r="G364" s="10" t="s">
        <v>1025</v>
      </c>
      <c r="H364"/>
      <c r="I364" s="22" t="s">
        <v>937</v>
      </c>
      <c r="J364" s="23" t="s">
        <v>938</v>
      </c>
      <c r="K364" s="232">
        <f>+'0BJ PROGR. I-II Y III'!J361</f>
        <v>0</v>
      </c>
      <c r="L364" s="215">
        <f>+'0BJ PROGR. I-II Y III'!K360</f>
        <v>0</v>
      </c>
      <c r="M364" s="215">
        <f>+'0BJ PROGR. I-II Y III'!L360</f>
        <v>0</v>
      </c>
      <c r="N364" s="215">
        <f>+'0BJ PROGR. I-II Y III'!M360</f>
        <v>0</v>
      </c>
      <c r="O364" s="214">
        <f>SUM(K364:N364)</f>
        <v>0</v>
      </c>
      <c r="P364" s="42"/>
      <c r="Q364" s="232">
        <f>+'0BJ PROGR. I-II Y III'!P360</f>
        <v>0</v>
      </c>
      <c r="R364" s="215">
        <f>+'0BJ PROGR. I-II Y III'!Q360</f>
        <v>0</v>
      </c>
      <c r="S364" s="215">
        <f>+'0BJ PROGR. I-II Y III'!R360</f>
        <v>0</v>
      </c>
      <c r="T364" s="215">
        <f>+'0BJ PROGR. I-II Y III'!S360</f>
        <v>0</v>
      </c>
      <c r="U364" s="215">
        <f>+'0BJ PROGR. I-II Y III'!T360</f>
        <v>0</v>
      </c>
      <c r="V364" s="249">
        <f>+'0BJ PROGR. I-II Y III'!U360</f>
        <v>0</v>
      </c>
      <c r="W364" s="215">
        <f>+'0BJ PROGR. I-II Y III'!V360</f>
        <v>0</v>
      </c>
      <c r="X364" s="233">
        <f>+'0BJ PROGR. I-II Y III'!W360</f>
        <v>0</v>
      </c>
      <c r="Y364" s="256">
        <f>+'0BJ PROGR. I-II Y III'!X360</f>
        <v>0</v>
      </c>
      <c r="Z364" s="256">
        <f>+'0BJ PROGR. I-II Y III'!Y360</f>
        <v>0</v>
      </c>
      <c r="AA364" s="256">
        <f>+'0BJ PROGR. I-II Y III'!Z360</f>
        <v>0</v>
      </c>
      <c r="AB364" s="215">
        <f>+'0BJ PROGR. I-II Y III'!AA360</f>
        <v>0</v>
      </c>
      <c r="AC364" s="232">
        <f>+'0BJ PROGR. I-II Y III'!AB360</f>
        <v>0</v>
      </c>
      <c r="AD364" s="215">
        <f>+'0BJ PROGR. I-II Y III'!AC360</f>
        <v>0</v>
      </c>
      <c r="AE364" s="215">
        <f>+'0BJ PROGR. I-II Y III'!AD360</f>
        <v>0</v>
      </c>
      <c r="AF364" s="215">
        <f>+'0BJ PROGR. I-II Y III'!AE360</f>
        <v>0</v>
      </c>
      <c r="AG364" s="215">
        <f>+'0BJ PROGR. I-II Y III'!AF360</f>
        <v>0</v>
      </c>
      <c r="AH364" s="215">
        <f>+'0BJ PROGR. I-II Y III'!AG360</f>
        <v>0</v>
      </c>
      <c r="AI364" s="233">
        <f>+'0BJ PROGR. I-II Y III'!AH360</f>
        <v>0</v>
      </c>
      <c r="AJ364" s="214">
        <f>+Q364+R364+S364+T364+U364++X364+AB364+AC364+AD364+AE364+AF364+AG364+AH364+AI364</f>
        <v>0</v>
      </c>
      <c r="AK364" s="215"/>
      <c r="AL364" s="214">
        <v>0</v>
      </c>
      <c r="AM364" s="215"/>
      <c r="AN364" s="214">
        <f>+O364+AJ364+AL364</f>
        <v>0</v>
      </c>
      <c r="AX364" s="20"/>
      <c r="AY364" s="20"/>
    </row>
    <row r="365" spans="1:51" s="21" customFormat="1" x14ac:dyDescent="0.25">
      <c r="A365" s="3"/>
      <c r="B365" s="3"/>
      <c r="C365" s="3"/>
      <c r="D365" s="3"/>
      <c r="E365" s="3"/>
      <c r="F365" s="3"/>
      <c r="G365" s="10" t="s">
        <v>1025</v>
      </c>
      <c r="H365"/>
      <c r="I365" s="22" t="s">
        <v>939</v>
      </c>
      <c r="J365" s="23" t="s">
        <v>940</v>
      </c>
      <c r="K365" s="232">
        <f>+'0BJ PROGR. I-II Y III'!J362</f>
        <v>0</v>
      </c>
      <c r="L365" s="215">
        <f>+'0BJ PROGR. I-II Y III'!K361</f>
        <v>0</v>
      </c>
      <c r="M365" s="215">
        <f>+'0BJ PROGR. I-II Y III'!L361</f>
        <v>0</v>
      </c>
      <c r="N365" s="215">
        <f>+'0BJ PROGR. I-II Y III'!M361</f>
        <v>0</v>
      </c>
      <c r="O365" s="214">
        <f>SUM(K365:N365)</f>
        <v>0</v>
      </c>
      <c r="P365" s="42"/>
      <c r="Q365" s="232">
        <f>+'0BJ PROGR. I-II Y III'!P361</f>
        <v>0</v>
      </c>
      <c r="R365" s="215">
        <f>+'0BJ PROGR. I-II Y III'!Q361</f>
        <v>0</v>
      </c>
      <c r="S365" s="215">
        <f>+'0BJ PROGR. I-II Y III'!R361</f>
        <v>0</v>
      </c>
      <c r="T365" s="215">
        <f>+'0BJ PROGR. I-II Y III'!S361</f>
        <v>0</v>
      </c>
      <c r="U365" s="215">
        <f>+'0BJ PROGR. I-II Y III'!T361</f>
        <v>0</v>
      </c>
      <c r="V365" s="249">
        <f>+'0BJ PROGR. I-II Y III'!U361</f>
        <v>0</v>
      </c>
      <c r="W365" s="215">
        <f>+'0BJ PROGR. I-II Y III'!V361</f>
        <v>0</v>
      </c>
      <c r="X365" s="233">
        <f>+'0BJ PROGR. I-II Y III'!W361</f>
        <v>0</v>
      </c>
      <c r="Y365" s="256">
        <f>+'0BJ PROGR. I-II Y III'!X361</f>
        <v>0</v>
      </c>
      <c r="Z365" s="256">
        <f>+'0BJ PROGR. I-II Y III'!Y361</f>
        <v>0</v>
      </c>
      <c r="AA365" s="256">
        <f>+'0BJ PROGR. I-II Y III'!Z361</f>
        <v>0</v>
      </c>
      <c r="AB365" s="215">
        <f>+'0BJ PROGR. I-II Y III'!AA361</f>
        <v>0</v>
      </c>
      <c r="AC365" s="232">
        <f>+'0BJ PROGR. I-II Y III'!AB361</f>
        <v>0</v>
      </c>
      <c r="AD365" s="215">
        <f>+'0BJ PROGR. I-II Y III'!AC361</f>
        <v>0</v>
      </c>
      <c r="AE365" s="215">
        <f>+'0BJ PROGR. I-II Y III'!AD361</f>
        <v>0</v>
      </c>
      <c r="AF365" s="215">
        <f>+'0BJ PROGR. I-II Y III'!AE361</f>
        <v>0</v>
      </c>
      <c r="AG365" s="215">
        <f>+'0BJ PROGR. I-II Y III'!AF361</f>
        <v>0</v>
      </c>
      <c r="AH365" s="215">
        <f>+'0BJ PROGR. I-II Y III'!AG361</f>
        <v>0</v>
      </c>
      <c r="AI365" s="233">
        <f>+'0BJ PROGR. I-II Y III'!AH361</f>
        <v>0</v>
      </c>
      <c r="AJ365" s="214">
        <f>+Q365+R365+S365+T365+U365++X365+AB365+AC365+AD365+AE365+AF365+AG365+AH365+AI365</f>
        <v>0</v>
      </c>
      <c r="AK365" s="215"/>
      <c r="AL365" s="214">
        <v>0</v>
      </c>
      <c r="AM365" s="215"/>
      <c r="AN365" s="214">
        <f>+O365+AJ365+AL365</f>
        <v>0</v>
      </c>
      <c r="AX365" s="20"/>
      <c r="AY365" s="20"/>
    </row>
    <row r="366" spans="1:51" s="21" customFormat="1" x14ac:dyDescent="0.25">
      <c r="A366" s="3"/>
      <c r="B366" s="3"/>
      <c r="C366" s="3"/>
      <c r="D366" s="3"/>
      <c r="E366" s="3"/>
      <c r="F366" s="3"/>
      <c r="G366" s="5" t="s">
        <v>1025</v>
      </c>
      <c r="H366"/>
      <c r="I366" s="24" t="s">
        <v>917</v>
      </c>
      <c r="J366" s="25" t="s">
        <v>918</v>
      </c>
      <c r="K366" s="232"/>
      <c r="L366" s="215"/>
      <c r="M366" s="215"/>
      <c r="N366" s="215"/>
      <c r="O366" s="220"/>
      <c r="P366" s="42"/>
      <c r="Q366" s="232"/>
      <c r="R366" s="215"/>
      <c r="S366" s="215"/>
      <c r="T366" s="215"/>
      <c r="U366" s="215"/>
      <c r="V366" s="249"/>
      <c r="W366" s="215"/>
      <c r="X366" s="233"/>
      <c r="Y366" s="256"/>
      <c r="Z366" s="256"/>
      <c r="AA366" s="256"/>
      <c r="AB366" s="215"/>
      <c r="AC366" s="232"/>
      <c r="AD366" s="215"/>
      <c r="AE366" s="215"/>
      <c r="AF366" s="215"/>
      <c r="AG366" s="215"/>
      <c r="AH366" s="215"/>
      <c r="AI366" s="233"/>
      <c r="AJ366" s="231"/>
      <c r="AK366" s="215"/>
      <c r="AL366" s="220"/>
      <c r="AM366" s="215"/>
      <c r="AN366" s="220"/>
      <c r="AX366" s="20"/>
      <c r="AY366" s="20"/>
    </row>
    <row r="367" spans="1:51" s="21" customFormat="1" x14ac:dyDescent="0.25">
      <c r="A367" s="3"/>
      <c r="B367" s="3"/>
      <c r="C367" s="3"/>
      <c r="D367" s="3"/>
      <c r="E367" s="3"/>
      <c r="F367" s="3"/>
      <c r="G367" s="10" t="s">
        <v>1025</v>
      </c>
      <c r="H367"/>
      <c r="I367" s="22" t="s">
        <v>941</v>
      </c>
      <c r="J367" s="23" t="s">
        <v>942</v>
      </c>
      <c r="K367" s="232">
        <f>+'0BJ PROGR. I-II Y III'!J364</f>
        <v>0</v>
      </c>
      <c r="L367" s="215">
        <f>+'0BJ PROGR. I-II Y III'!K363</f>
        <v>0</v>
      </c>
      <c r="M367" s="215">
        <f>+'0BJ PROGR. I-II Y III'!L363</f>
        <v>0</v>
      </c>
      <c r="N367" s="215">
        <f>+'0BJ PROGR. I-II Y III'!M363</f>
        <v>0</v>
      </c>
      <c r="O367" s="214">
        <f>SUM(K367:N367)</f>
        <v>0</v>
      </c>
      <c r="P367" s="42"/>
      <c r="Q367" s="232">
        <f>+'0BJ PROGR. I-II Y III'!P363</f>
        <v>0</v>
      </c>
      <c r="R367" s="215">
        <f>+'0BJ PROGR. I-II Y III'!Q363</f>
        <v>0</v>
      </c>
      <c r="S367" s="215">
        <f>+'0BJ PROGR. I-II Y III'!R363</f>
        <v>0</v>
      </c>
      <c r="T367" s="215">
        <f>+'0BJ PROGR. I-II Y III'!S363</f>
        <v>0</v>
      </c>
      <c r="U367" s="215">
        <f>+'0BJ PROGR. I-II Y III'!T363</f>
        <v>0</v>
      </c>
      <c r="V367" s="249">
        <f>+'0BJ PROGR. I-II Y III'!U363</f>
        <v>0</v>
      </c>
      <c r="W367" s="215">
        <f>+'0BJ PROGR. I-II Y III'!V363</f>
        <v>0</v>
      </c>
      <c r="X367" s="233">
        <f>+'0BJ PROGR. I-II Y III'!W363</f>
        <v>0</v>
      </c>
      <c r="Y367" s="256">
        <f>+'0BJ PROGR. I-II Y III'!X363</f>
        <v>0</v>
      </c>
      <c r="Z367" s="256">
        <f>+'0BJ PROGR. I-II Y III'!Y363</f>
        <v>0</v>
      </c>
      <c r="AA367" s="256">
        <f>+'0BJ PROGR. I-II Y III'!Z363</f>
        <v>0</v>
      </c>
      <c r="AB367" s="215">
        <f>+'0BJ PROGR. I-II Y III'!AA363</f>
        <v>0</v>
      </c>
      <c r="AC367" s="232">
        <f>+'0BJ PROGR. I-II Y III'!AB363</f>
        <v>0</v>
      </c>
      <c r="AD367" s="215">
        <f>+'0BJ PROGR. I-II Y III'!AC363</f>
        <v>0</v>
      </c>
      <c r="AE367" s="215">
        <f>+'0BJ PROGR. I-II Y III'!AD363</f>
        <v>0</v>
      </c>
      <c r="AF367" s="215">
        <f>+'0BJ PROGR. I-II Y III'!AE363</f>
        <v>0</v>
      </c>
      <c r="AG367" s="215">
        <f>+'0BJ PROGR. I-II Y III'!AF363</f>
        <v>0</v>
      </c>
      <c r="AH367" s="215">
        <f>+'0BJ PROGR. I-II Y III'!AG363</f>
        <v>0</v>
      </c>
      <c r="AI367" s="233">
        <f>+'0BJ PROGR. I-II Y III'!AH363</f>
        <v>0</v>
      </c>
      <c r="AJ367" s="214">
        <f>+Q367+R367+S367+T367+U367++X367+AB367+AC367+AD367+AE367+AF367+AG367+AH367+AI367</f>
        <v>0</v>
      </c>
      <c r="AK367" s="215"/>
      <c r="AL367" s="214">
        <v>0</v>
      </c>
      <c r="AM367" s="215"/>
      <c r="AN367" s="214">
        <f>+O367+AJ367+AL367</f>
        <v>0</v>
      </c>
      <c r="AX367" s="20"/>
      <c r="AY367" s="20"/>
    </row>
    <row r="368" spans="1:51" s="21" customFormat="1" x14ac:dyDescent="0.25">
      <c r="A368" s="3"/>
      <c r="B368" s="3"/>
      <c r="C368" s="3"/>
      <c r="D368" s="3"/>
      <c r="E368" s="3"/>
      <c r="F368" s="3"/>
      <c r="G368" s="3"/>
      <c r="H368"/>
      <c r="I368" s="22"/>
      <c r="J368" s="23"/>
      <c r="K368" s="232"/>
      <c r="L368" s="215"/>
      <c r="M368" s="215"/>
      <c r="N368" s="215"/>
      <c r="O368" s="214"/>
      <c r="P368" s="42"/>
      <c r="Q368" s="232"/>
      <c r="R368" s="215"/>
      <c r="S368" s="215"/>
      <c r="T368" s="215"/>
      <c r="U368" s="215"/>
      <c r="V368" s="249"/>
      <c r="W368" s="215"/>
      <c r="X368" s="233"/>
      <c r="Y368" s="256"/>
      <c r="Z368" s="256"/>
      <c r="AA368" s="256"/>
      <c r="AB368" s="215"/>
      <c r="AC368" s="232"/>
      <c r="AD368" s="215"/>
      <c r="AE368" s="215"/>
      <c r="AF368" s="215"/>
      <c r="AG368" s="215"/>
      <c r="AH368" s="215"/>
      <c r="AI368" s="233"/>
      <c r="AJ368" s="233"/>
      <c r="AK368" s="215"/>
      <c r="AL368" s="214"/>
      <c r="AM368" s="215"/>
      <c r="AN368" s="214"/>
      <c r="AX368" s="20"/>
      <c r="AY368" s="20"/>
    </row>
    <row r="369" spans="1:51" s="21" customFormat="1" x14ac:dyDescent="0.25">
      <c r="A369" s="3"/>
      <c r="B369" s="5" t="s">
        <v>1027</v>
      </c>
      <c r="C369" s="6" t="s">
        <v>944</v>
      </c>
      <c r="D369" s="3"/>
      <c r="E369" s="3"/>
      <c r="F369" s="3"/>
      <c r="G369" s="3"/>
      <c r="H369"/>
      <c r="I369" s="22"/>
      <c r="J369" s="23"/>
      <c r="K369" s="213">
        <f>SUM(K370:K372)</f>
        <v>0</v>
      </c>
      <c r="L369" s="223">
        <f>SUM(L370:L372)</f>
        <v>0</v>
      </c>
      <c r="M369" s="223">
        <f>SUM(M370:M372)</f>
        <v>0</v>
      </c>
      <c r="N369" s="223">
        <f>SUM(N370:N372)</f>
        <v>0</v>
      </c>
      <c r="O369" s="220">
        <f>SUM(O370:O372)</f>
        <v>0</v>
      </c>
      <c r="P369" s="42"/>
      <c r="Q369" s="213">
        <f t="shared" ref="Q369:W369" si="117">SUM(Q370:Q372)</f>
        <v>0</v>
      </c>
      <c r="R369" s="223">
        <f t="shared" si="117"/>
        <v>0</v>
      </c>
      <c r="S369" s="223">
        <f t="shared" si="117"/>
        <v>0</v>
      </c>
      <c r="T369" s="223">
        <f>SUM(T370:T372)</f>
        <v>0</v>
      </c>
      <c r="U369" s="223">
        <f t="shared" si="117"/>
        <v>0</v>
      </c>
      <c r="V369" s="248">
        <f t="shared" si="117"/>
        <v>0</v>
      </c>
      <c r="W369" s="223">
        <f t="shared" si="117"/>
        <v>0</v>
      </c>
      <c r="X369" s="231">
        <f t="shared" ref="X369:AI369" si="118">SUM(X370:X372)</f>
        <v>0</v>
      </c>
      <c r="Y369" s="258">
        <f t="shared" si="118"/>
        <v>0</v>
      </c>
      <c r="Z369" s="258">
        <f t="shared" si="118"/>
        <v>0</v>
      </c>
      <c r="AA369" s="258">
        <f t="shared" si="118"/>
        <v>0</v>
      </c>
      <c r="AB369" s="223">
        <f t="shared" si="118"/>
        <v>0</v>
      </c>
      <c r="AC369" s="213">
        <f t="shared" si="118"/>
        <v>0</v>
      </c>
      <c r="AD369" s="223">
        <f t="shared" si="118"/>
        <v>0</v>
      </c>
      <c r="AE369" s="223">
        <f t="shared" si="118"/>
        <v>0</v>
      </c>
      <c r="AF369" s="223">
        <f t="shared" si="118"/>
        <v>0</v>
      </c>
      <c r="AG369" s="223">
        <f t="shared" si="118"/>
        <v>0</v>
      </c>
      <c r="AH369" s="223">
        <f t="shared" si="118"/>
        <v>0</v>
      </c>
      <c r="AI369" s="231">
        <f t="shared" si="118"/>
        <v>0</v>
      </c>
      <c r="AJ369" s="231">
        <f>SUM(AJ370:AJ372)</f>
        <v>0</v>
      </c>
      <c r="AK369" s="215"/>
      <c r="AL369" s="220">
        <f>SUM(AL370:AL372)</f>
        <v>0</v>
      </c>
      <c r="AM369" s="215"/>
      <c r="AN369" s="220">
        <f>SUM(AN370:AN372)</f>
        <v>0</v>
      </c>
      <c r="AX369" s="20"/>
      <c r="AY369" s="20"/>
    </row>
    <row r="370" spans="1:51" s="21" customFormat="1" x14ac:dyDescent="0.25">
      <c r="A370" s="3"/>
      <c r="B370" s="1"/>
      <c r="C370" s="1"/>
      <c r="D370" s="6"/>
      <c r="E370" s="6"/>
      <c r="F370" s="3"/>
      <c r="G370" s="5" t="s">
        <v>1027</v>
      </c>
      <c r="H370"/>
      <c r="I370" s="24" t="s">
        <v>943</v>
      </c>
      <c r="J370" s="25" t="s">
        <v>944</v>
      </c>
      <c r="K370" s="217"/>
      <c r="L370" s="216"/>
      <c r="M370" s="216"/>
      <c r="N370" s="216"/>
      <c r="O370" s="212"/>
      <c r="P370" s="42"/>
      <c r="Q370" s="217"/>
      <c r="R370" s="216"/>
      <c r="S370" s="216"/>
      <c r="T370" s="216"/>
      <c r="U370" s="216"/>
      <c r="V370" s="247"/>
      <c r="W370" s="216"/>
      <c r="X370" s="230"/>
      <c r="Y370" s="257"/>
      <c r="Z370" s="257"/>
      <c r="AA370" s="257"/>
      <c r="AB370" s="216"/>
      <c r="AC370" s="217"/>
      <c r="AD370" s="216"/>
      <c r="AE370" s="216"/>
      <c r="AF370" s="216"/>
      <c r="AG370" s="216"/>
      <c r="AH370" s="216"/>
      <c r="AI370" s="230"/>
      <c r="AJ370" s="230"/>
      <c r="AK370" s="215"/>
      <c r="AL370" s="212"/>
      <c r="AM370" s="215"/>
      <c r="AN370" s="212"/>
      <c r="AX370" s="20"/>
      <c r="AY370" s="20"/>
    </row>
    <row r="371" spans="1:51" s="21" customFormat="1" x14ac:dyDescent="0.25">
      <c r="A371" s="3"/>
      <c r="B371" s="3"/>
      <c r="C371" s="3"/>
      <c r="D371" s="3"/>
      <c r="E371" s="3"/>
      <c r="F371" s="3"/>
      <c r="G371" s="10" t="s">
        <v>1027</v>
      </c>
      <c r="H371"/>
      <c r="I371" s="22" t="s">
        <v>945</v>
      </c>
      <c r="J371" s="23" t="s">
        <v>946</v>
      </c>
      <c r="K371" s="232">
        <f>+'0BJ PROGR. I-II Y III'!J367</f>
        <v>0</v>
      </c>
      <c r="L371" s="215">
        <f>+'0BJ PROGR. I-II Y III'!K366</f>
        <v>0</v>
      </c>
      <c r="M371" s="215">
        <f>+'0BJ PROGR. I-II Y III'!L366</f>
        <v>0</v>
      </c>
      <c r="N371" s="215">
        <f>+'0BJ PROGR. I-II Y III'!M366</f>
        <v>0</v>
      </c>
      <c r="O371" s="214">
        <f>SUM(K371:N371)</f>
        <v>0</v>
      </c>
      <c r="P371" s="42"/>
      <c r="Q371" s="232">
        <f>+'0BJ PROGR. I-II Y III'!P366</f>
        <v>0</v>
      </c>
      <c r="R371" s="215">
        <f>+'0BJ PROGR. I-II Y III'!Q366</f>
        <v>0</v>
      </c>
      <c r="S371" s="215">
        <f>+'0BJ PROGR. I-II Y III'!R366</f>
        <v>0</v>
      </c>
      <c r="T371" s="215">
        <f>+'0BJ PROGR. I-II Y III'!S366</f>
        <v>0</v>
      </c>
      <c r="U371" s="215">
        <f>+'0BJ PROGR. I-II Y III'!T366</f>
        <v>0</v>
      </c>
      <c r="V371" s="249">
        <f>+'0BJ PROGR. I-II Y III'!U366</f>
        <v>0</v>
      </c>
      <c r="W371" s="215">
        <f>+'0BJ PROGR. I-II Y III'!V366</f>
        <v>0</v>
      </c>
      <c r="X371" s="233">
        <f>+'0BJ PROGR. I-II Y III'!W366</f>
        <v>0</v>
      </c>
      <c r="Y371" s="256">
        <f>+'0BJ PROGR. I-II Y III'!X366</f>
        <v>0</v>
      </c>
      <c r="Z371" s="256">
        <f>+'0BJ PROGR. I-II Y III'!Y366</f>
        <v>0</v>
      </c>
      <c r="AA371" s="256">
        <f>+'0BJ PROGR. I-II Y III'!Z366</f>
        <v>0</v>
      </c>
      <c r="AB371" s="215">
        <f>+'0BJ PROGR. I-II Y III'!AA366</f>
        <v>0</v>
      </c>
      <c r="AC371" s="232">
        <f>+'0BJ PROGR. I-II Y III'!AB366</f>
        <v>0</v>
      </c>
      <c r="AD371" s="215">
        <f>+'0BJ PROGR. I-II Y III'!AC366</f>
        <v>0</v>
      </c>
      <c r="AE371" s="215">
        <f>+'0BJ PROGR. I-II Y III'!AD366</f>
        <v>0</v>
      </c>
      <c r="AF371" s="215">
        <f>+'0BJ PROGR. I-II Y III'!AE366</f>
        <v>0</v>
      </c>
      <c r="AG371" s="215">
        <f>+'0BJ PROGR. I-II Y III'!AF366</f>
        <v>0</v>
      </c>
      <c r="AH371" s="215">
        <f>+'0BJ PROGR. I-II Y III'!AG366</f>
        <v>0</v>
      </c>
      <c r="AI371" s="233">
        <f>+'0BJ PROGR. I-II Y III'!AH366</f>
        <v>0</v>
      </c>
      <c r="AJ371" s="214">
        <f>+Q371+R371+S371+T371+U371++X371+AB371+AC371+AD371+AE371+AF371+AG371+AH371+AI371</f>
        <v>0</v>
      </c>
      <c r="AK371" s="215"/>
      <c r="AL371" s="214">
        <v>0</v>
      </c>
      <c r="AM371" s="215"/>
      <c r="AN371" s="214">
        <f>+O371+AJ371+AL371</f>
        <v>0</v>
      </c>
      <c r="AX371" s="20"/>
      <c r="AY371" s="20"/>
    </row>
    <row r="372" spans="1:51" s="21" customFormat="1" x14ac:dyDescent="0.25">
      <c r="A372" s="3"/>
      <c r="B372" s="3"/>
      <c r="C372" s="3"/>
      <c r="D372" s="3"/>
      <c r="E372" s="3" t="s">
        <v>327</v>
      </c>
      <c r="F372" s="3"/>
      <c r="G372" s="10" t="s">
        <v>1027</v>
      </c>
      <c r="H372"/>
      <c r="I372" s="22" t="s">
        <v>947</v>
      </c>
      <c r="J372" s="23" t="s">
        <v>948</v>
      </c>
      <c r="K372" s="232">
        <f>+'0BJ PROGR. I-II Y III'!J368</f>
        <v>0</v>
      </c>
      <c r="L372" s="215">
        <f>+'0BJ PROGR. I-II Y III'!K367</f>
        <v>0</v>
      </c>
      <c r="M372" s="215">
        <f>+'0BJ PROGR. I-II Y III'!L367</f>
        <v>0</v>
      </c>
      <c r="N372" s="215">
        <f>+'0BJ PROGR. I-II Y III'!M367</f>
        <v>0</v>
      </c>
      <c r="O372" s="214">
        <f>SUM(K372:N372)</f>
        <v>0</v>
      </c>
      <c r="P372" s="42"/>
      <c r="Q372" s="232">
        <f>+'0BJ PROGR. I-II Y III'!P367</f>
        <v>0</v>
      </c>
      <c r="R372" s="215">
        <f>+'0BJ PROGR. I-II Y III'!Q367</f>
        <v>0</v>
      </c>
      <c r="S372" s="215">
        <f>+'0BJ PROGR. I-II Y III'!R367</f>
        <v>0</v>
      </c>
      <c r="T372" s="215">
        <f>+'0BJ PROGR. I-II Y III'!S367</f>
        <v>0</v>
      </c>
      <c r="U372" s="215">
        <f>+'0BJ PROGR. I-II Y III'!T367</f>
        <v>0</v>
      </c>
      <c r="V372" s="249">
        <f>+'0BJ PROGR. I-II Y III'!U367</f>
        <v>0</v>
      </c>
      <c r="W372" s="215">
        <f>+'0BJ PROGR. I-II Y III'!V367</f>
        <v>0</v>
      </c>
      <c r="X372" s="233">
        <f>+'0BJ PROGR. I-II Y III'!W367</f>
        <v>0</v>
      </c>
      <c r="Y372" s="256">
        <f>+'0BJ PROGR. I-II Y III'!X367</f>
        <v>0</v>
      </c>
      <c r="Z372" s="256">
        <f>+'0BJ PROGR. I-II Y III'!Y367</f>
        <v>0</v>
      </c>
      <c r="AA372" s="256">
        <f>+'0BJ PROGR. I-II Y III'!Z367</f>
        <v>0</v>
      </c>
      <c r="AB372" s="215">
        <f>+'0BJ PROGR. I-II Y III'!AA367</f>
        <v>0</v>
      </c>
      <c r="AC372" s="232">
        <f>+'0BJ PROGR. I-II Y III'!AB367</f>
        <v>0</v>
      </c>
      <c r="AD372" s="215">
        <f>+'0BJ PROGR. I-II Y III'!AC367</f>
        <v>0</v>
      </c>
      <c r="AE372" s="215">
        <f>+'0BJ PROGR. I-II Y III'!AD367</f>
        <v>0</v>
      </c>
      <c r="AF372" s="215">
        <f>+'0BJ PROGR. I-II Y III'!AE367</f>
        <v>0</v>
      </c>
      <c r="AG372" s="215">
        <f>+'0BJ PROGR. I-II Y III'!AF367</f>
        <v>0</v>
      </c>
      <c r="AH372" s="215">
        <f>+'0BJ PROGR. I-II Y III'!AG367</f>
        <v>0</v>
      </c>
      <c r="AI372" s="233">
        <f>+'0BJ PROGR. I-II Y III'!AH367</f>
        <v>0</v>
      </c>
      <c r="AJ372" s="214">
        <f>+Q372+R372+S372+T372+U372++X372+AB372+AC372+AD372+AE372+AF372+AG372+AH372+AI372</f>
        <v>0</v>
      </c>
      <c r="AK372" s="215"/>
      <c r="AL372" s="214">
        <v>0</v>
      </c>
      <c r="AM372" s="215"/>
      <c r="AN372" s="214">
        <f>+O372+AJ372+AL372</f>
        <v>0</v>
      </c>
      <c r="AX372" s="20"/>
      <c r="AY372" s="20"/>
    </row>
    <row r="373" spans="1:51" s="21" customFormat="1" ht="15.75" thickBot="1" x14ac:dyDescent="0.3">
      <c r="A373" s="3"/>
      <c r="B373" s="3"/>
      <c r="C373" s="3"/>
      <c r="D373" s="3"/>
      <c r="E373" s="3"/>
      <c r="F373" s="3"/>
      <c r="G373" s="10"/>
      <c r="H373"/>
      <c r="I373" s="22"/>
      <c r="J373" s="23"/>
      <c r="K373" s="232"/>
      <c r="L373" s="215"/>
      <c r="M373" s="215"/>
      <c r="N373" s="215"/>
      <c r="O373" s="214"/>
      <c r="P373" s="42"/>
      <c r="Q373" s="232"/>
      <c r="R373" s="215"/>
      <c r="S373" s="215"/>
      <c r="T373" s="215"/>
      <c r="U373" s="215"/>
      <c r="V373" s="249"/>
      <c r="W373" s="215"/>
      <c r="X373" s="233"/>
      <c r="Y373" s="256"/>
      <c r="Z373" s="256"/>
      <c r="AA373" s="256"/>
      <c r="AB373" s="215"/>
      <c r="AC373" s="232"/>
      <c r="AD373" s="215"/>
      <c r="AE373" s="215"/>
      <c r="AF373" s="215"/>
      <c r="AG373" s="215"/>
      <c r="AH373" s="215"/>
      <c r="AI373" s="233"/>
      <c r="AJ373" s="233"/>
      <c r="AK373" s="215"/>
      <c r="AL373" s="214"/>
      <c r="AM373" s="215"/>
      <c r="AN373" s="214"/>
      <c r="AX373" s="20"/>
      <c r="AY373" s="20"/>
    </row>
    <row r="374" spans="1:51" s="21" customFormat="1" ht="15.75" thickBot="1" x14ac:dyDescent="0.3">
      <c r="A374" s="198">
        <v>4</v>
      </c>
      <c r="B374" s="192" t="s">
        <v>1028</v>
      </c>
      <c r="C374" s="195"/>
      <c r="D374" s="195"/>
      <c r="E374" s="195"/>
      <c r="F374" s="195"/>
      <c r="G374" s="195"/>
      <c r="H374" s="199"/>
      <c r="I374" s="200"/>
      <c r="J374" s="201"/>
      <c r="K374" s="219">
        <f>SUM(K377:K378)</f>
        <v>0</v>
      </c>
      <c r="L374" s="219">
        <f>SUM(L377:L378)</f>
        <v>0</v>
      </c>
      <c r="M374" s="219">
        <f>SUM(M377:M378)</f>
        <v>0</v>
      </c>
      <c r="N374" s="219">
        <f>SUM(N377:N378)</f>
        <v>0</v>
      </c>
      <c r="O374" s="222">
        <f>SUM(O377:O378)</f>
        <v>0</v>
      </c>
      <c r="P374" s="42"/>
      <c r="Q374" s="219">
        <f t="shared" ref="Q374:W374" si="119">SUM(Q377:Q378)</f>
        <v>0</v>
      </c>
      <c r="R374" s="221">
        <f t="shared" si="119"/>
        <v>0</v>
      </c>
      <c r="S374" s="221">
        <f t="shared" si="119"/>
        <v>0</v>
      </c>
      <c r="T374" s="221">
        <f>SUM(T377:T378)</f>
        <v>0</v>
      </c>
      <c r="U374" s="221">
        <f t="shared" si="119"/>
        <v>0</v>
      </c>
      <c r="V374" s="251">
        <f t="shared" si="119"/>
        <v>0</v>
      </c>
      <c r="W374" s="221">
        <f t="shared" si="119"/>
        <v>0</v>
      </c>
      <c r="X374" s="234">
        <f t="shared" ref="X374:AI374" si="120">SUM(X377:X378)</f>
        <v>0</v>
      </c>
      <c r="Y374" s="259">
        <f t="shared" si="120"/>
        <v>0</v>
      </c>
      <c r="Z374" s="259">
        <f t="shared" si="120"/>
        <v>0</v>
      </c>
      <c r="AA374" s="259">
        <f t="shared" si="120"/>
        <v>0</v>
      </c>
      <c r="AB374" s="221">
        <f t="shared" si="120"/>
        <v>0</v>
      </c>
      <c r="AC374" s="219">
        <f t="shared" si="120"/>
        <v>0</v>
      </c>
      <c r="AD374" s="221">
        <f t="shared" si="120"/>
        <v>0</v>
      </c>
      <c r="AE374" s="221">
        <f t="shared" si="120"/>
        <v>0</v>
      </c>
      <c r="AF374" s="221">
        <f t="shared" si="120"/>
        <v>0</v>
      </c>
      <c r="AG374" s="221">
        <f t="shared" si="120"/>
        <v>0</v>
      </c>
      <c r="AH374" s="221">
        <f t="shared" si="120"/>
        <v>0</v>
      </c>
      <c r="AI374" s="234">
        <f t="shared" si="120"/>
        <v>0</v>
      </c>
      <c r="AJ374" s="234">
        <f>SUM(AJ377:AJ378)</f>
        <v>0</v>
      </c>
      <c r="AK374" s="215"/>
      <c r="AL374" s="222">
        <f>SUM(AL377:AL378)</f>
        <v>60427614.960000001</v>
      </c>
      <c r="AM374" s="215"/>
      <c r="AN374" s="222">
        <f>SUM(AN377:AN378)</f>
        <v>60427614.960000001</v>
      </c>
      <c r="AX374" s="20"/>
      <c r="AY374" s="20"/>
    </row>
    <row r="375" spans="1:51" s="21" customFormat="1" x14ac:dyDescent="0.25">
      <c r="H375"/>
      <c r="I375" s="24">
        <v>9</v>
      </c>
      <c r="J375" s="25" t="s">
        <v>179</v>
      </c>
      <c r="K375" s="217"/>
      <c r="L375" s="216"/>
      <c r="M375" s="216"/>
      <c r="N375" s="216"/>
      <c r="O375" s="212"/>
      <c r="P375" s="42"/>
      <c r="Q375" s="217"/>
      <c r="R375" s="216"/>
      <c r="S375" s="216"/>
      <c r="T375" s="216"/>
      <c r="U375" s="216"/>
      <c r="V375" s="247"/>
      <c r="W375" s="216"/>
      <c r="X375" s="230"/>
      <c r="Y375" s="257"/>
      <c r="Z375" s="257"/>
      <c r="AA375" s="257"/>
      <c r="AB375" s="216"/>
      <c r="AC375" s="217"/>
      <c r="AD375" s="216"/>
      <c r="AE375" s="216"/>
      <c r="AF375" s="216"/>
      <c r="AG375" s="216"/>
      <c r="AH375" s="216"/>
      <c r="AI375" s="230"/>
      <c r="AJ375" s="230"/>
      <c r="AK375" s="215"/>
      <c r="AL375" s="212"/>
      <c r="AM375" s="215"/>
      <c r="AN375" s="212"/>
      <c r="AX375" s="20"/>
      <c r="AY375" s="20"/>
    </row>
    <row r="376" spans="1:51" s="21" customFormat="1" x14ac:dyDescent="0.25">
      <c r="A376" s="3"/>
      <c r="B376" s="3"/>
      <c r="C376" s="3"/>
      <c r="D376" s="3"/>
      <c r="E376" s="3"/>
      <c r="F376" s="3"/>
      <c r="H376"/>
      <c r="I376" s="24" t="s">
        <v>949</v>
      </c>
      <c r="J376" s="25" t="s">
        <v>950</v>
      </c>
      <c r="K376" s="217"/>
      <c r="L376" s="216"/>
      <c r="M376" s="216"/>
      <c r="N376" s="216"/>
      <c r="O376" s="212"/>
      <c r="P376" s="42"/>
      <c r="Q376" s="217"/>
      <c r="R376" s="216"/>
      <c r="S376" s="216"/>
      <c r="T376" s="216"/>
      <c r="U376" s="216"/>
      <c r="V376" s="247"/>
      <c r="W376" s="216"/>
      <c r="X376" s="230"/>
      <c r="Y376" s="257"/>
      <c r="Z376" s="257"/>
      <c r="AA376" s="257"/>
      <c r="AB376" s="216"/>
      <c r="AC376" s="217"/>
      <c r="AD376" s="216"/>
      <c r="AE376" s="216"/>
      <c r="AF376" s="216"/>
      <c r="AG376" s="216"/>
      <c r="AH376" s="216"/>
      <c r="AI376" s="230"/>
      <c r="AJ376" s="230"/>
      <c r="AK376" s="215"/>
      <c r="AL376" s="212"/>
      <c r="AM376" s="215"/>
      <c r="AN376" s="212"/>
      <c r="AX376" s="20"/>
      <c r="AY376" s="20"/>
    </row>
    <row r="377" spans="1:51" s="21" customFormat="1" x14ac:dyDescent="0.25">
      <c r="A377" s="3"/>
      <c r="B377" s="3"/>
      <c r="C377" s="3"/>
      <c r="D377" s="3"/>
      <c r="E377" s="3"/>
      <c r="F377" s="3"/>
      <c r="G377" s="10">
        <v>4</v>
      </c>
      <c r="H377"/>
      <c r="I377" s="22" t="s">
        <v>951</v>
      </c>
      <c r="J377" s="23" t="s">
        <v>952</v>
      </c>
      <c r="K377" s="232">
        <f>+'0BJ PROGR. I-II Y III'!J372</f>
        <v>0</v>
      </c>
      <c r="L377" s="215">
        <f>+'0BJ PROGR. I-II Y III'!K371</f>
        <v>0</v>
      </c>
      <c r="M377" s="215">
        <f>+'0BJ PROGR. I-II Y III'!L371</f>
        <v>0</v>
      </c>
      <c r="N377" s="215">
        <f>+'0BJ PROGR. I-II Y III'!M371</f>
        <v>0</v>
      </c>
      <c r="O377" s="214">
        <f>SUM(K377:N377)</f>
        <v>0</v>
      </c>
      <c r="P377" s="42"/>
      <c r="Q377" s="232">
        <f>+'0BJ PROGR. I-II Y III'!P371</f>
        <v>0</v>
      </c>
      <c r="R377" s="215">
        <f>+'0BJ PROGR. I-II Y III'!Q371</f>
        <v>0</v>
      </c>
      <c r="S377" s="215">
        <f>+'0BJ PROGR. I-II Y III'!R371</f>
        <v>0</v>
      </c>
      <c r="T377" s="215">
        <f>+'0BJ PROGR. I-II Y III'!S371</f>
        <v>0</v>
      </c>
      <c r="U377" s="215">
        <f>+'0BJ PROGR. I-II Y III'!T371</f>
        <v>0</v>
      </c>
      <c r="V377" s="249">
        <f>+'0BJ PROGR. I-II Y III'!U371</f>
        <v>0</v>
      </c>
      <c r="W377" s="215">
        <f>+'0BJ PROGR. I-II Y III'!V371</f>
        <v>0</v>
      </c>
      <c r="X377" s="233">
        <f>+'0BJ PROGR. I-II Y III'!W371</f>
        <v>0</v>
      </c>
      <c r="Y377" s="256">
        <f>+'0BJ PROGR. I-II Y III'!X371</f>
        <v>0</v>
      </c>
      <c r="Z377" s="256">
        <f>+'0BJ PROGR. I-II Y III'!Y371</f>
        <v>0</v>
      </c>
      <c r="AA377" s="256">
        <f>+'0BJ PROGR. I-II Y III'!Z371</f>
        <v>0</v>
      </c>
      <c r="AB377" s="215">
        <f>+'0BJ PROGR. I-II Y III'!AA371</f>
        <v>0</v>
      </c>
      <c r="AC377" s="232">
        <f>+'0BJ PROGR. I-II Y III'!AB371</f>
        <v>0</v>
      </c>
      <c r="AD377" s="215">
        <f>+'0BJ PROGR. I-II Y III'!AC371</f>
        <v>0</v>
      </c>
      <c r="AE377" s="215">
        <f>+'0BJ PROGR. I-II Y III'!AD371</f>
        <v>0</v>
      </c>
      <c r="AF377" s="215">
        <f>+'0BJ PROGR. I-II Y III'!AE371</f>
        <v>0</v>
      </c>
      <c r="AG377" s="215">
        <f>+'0BJ PROGR. I-II Y III'!AF371</f>
        <v>0</v>
      </c>
      <c r="AH377" s="215">
        <f>+'0BJ PROGR. I-II Y III'!AG371</f>
        <v>0</v>
      </c>
      <c r="AI377" s="233">
        <f>+'0BJ PROGR. I-II Y III'!AH371</f>
        <v>0</v>
      </c>
      <c r="AJ377" s="214">
        <f>+Q377+R377+S377+T377+U377++X377+AB377+AC377+AD377+AE377+AF377+AG377+AH377+AI377</f>
        <v>0</v>
      </c>
      <c r="AK377" s="215"/>
      <c r="AL377" s="214">
        <f>+'DETALLE PROG. III'!D507</f>
        <v>60427614.960000001</v>
      </c>
      <c r="AM377" s="215"/>
      <c r="AN377" s="214">
        <f>+O377+AJ377+AL377</f>
        <v>60427614.960000001</v>
      </c>
      <c r="AX377" s="20"/>
      <c r="AY377" s="20"/>
    </row>
    <row r="378" spans="1:51" s="21" customFormat="1" x14ac:dyDescent="0.25">
      <c r="A378"/>
      <c r="B378"/>
      <c r="C378"/>
      <c r="D378"/>
      <c r="E378"/>
      <c r="F378"/>
      <c r="G378" s="10">
        <v>4</v>
      </c>
      <c r="H378"/>
      <c r="I378" s="22" t="s">
        <v>953</v>
      </c>
      <c r="J378" s="23" t="s">
        <v>954</v>
      </c>
      <c r="K378" s="232">
        <f>+'0BJ PROGR. I-II Y III'!J373</f>
        <v>0</v>
      </c>
      <c r="L378" s="215">
        <f>+'0BJ PROGR. I-II Y III'!K372</f>
        <v>0</v>
      </c>
      <c r="M378" s="215">
        <f>+'0BJ PROGR. I-II Y III'!L372</f>
        <v>0</v>
      </c>
      <c r="N378" s="215">
        <f>+'0BJ PROGR. I-II Y III'!M372</f>
        <v>0</v>
      </c>
      <c r="O378" s="214">
        <f>SUM(K378:N378)</f>
        <v>0</v>
      </c>
      <c r="P378" s="42"/>
      <c r="Q378" s="232">
        <f>+'0BJ PROGR. I-II Y III'!P372</f>
        <v>0</v>
      </c>
      <c r="R378" s="215">
        <f>+'0BJ PROGR. I-II Y III'!Q372</f>
        <v>0</v>
      </c>
      <c r="S378" s="215">
        <f>+'0BJ PROGR. I-II Y III'!R372</f>
        <v>0</v>
      </c>
      <c r="T378" s="215">
        <f>+'0BJ PROGR. I-II Y III'!S372</f>
        <v>0</v>
      </c>
      <c r="U378" s="215">
        <f>+'0BJ PROGR. I-II Y III'!T372</f>
        <v>0</v>
      </c>
      <c r="V378" s="249">
        <f>+'0BJ PROGR. I-II Y III'!U372</f>
        <v>0</v>
      </c>
      <c r="W378" s="215">
        <f>+'0BJ PROGR. I-II Y III'!V372</f>
        <v>0</v>
      </c>
      <c r="X378" s="233">
        <f>+'0BJ PROGR. I-II Y III'!W372</f>
        <v>0</v>
      </c>
      <c r="Y378" s="256">
        <f>+'0BJ PROGR. I-II Y III'!X372</f>
        <v>0</v>
      </c>
      <c r="Z378" s="256">
        <f>+'0BJ PROGR. I-II Y III'!Y372</f>
        <v>0</v>
      </c>
      <c r="AA378" s="256">
        <f>+'0BJ PROGR. I-II Y III'!Z372</f>
        <v>0</v>
      </c>
      <c r="AB378" s="215">
        <f>+'0BJ PROGR. I-II Y III'!AA372</f>
        <v>0</v>
      </c>
      <c r="AC378" s="232">
        <f>+'0BJ PROGR. I-II Y III'!AB372</f>
        <v>0</v>
      </c>
      <c r="AD378" s="215">
        <f>+'0BJ PROGR. I-II Y III'!AC372</f>
        <v>0</v>
      </c>
      <c r="AE378" s="215">
        <f>+'0BJ PROGR. I-II Y III'!AD372</f>
        <v>0</v>
      </c>
      <c r="AF378" s="215">
        <f>+'0BJ PROGR. I-II Y III'!AE372</f>
        <v>0</v>
      </c>
      <c r="AG378" s="215">
        <f>+'0BJ PROGR. I-II Y III'!AF372</f>
        <v>0</v>
      </c>
      <c r="AH378" s="215">
        <f>+'0BJ PROGR. I-II Y III'!AG372</f>
        <v>0</v>
      </c>
      <c r="AI378" s="233">
        <f>+'0BJ PROGR. I-II Y III'!AH372</f>
        <v>0</v>
      </c>
      <c r="AJ378" s="214">
        <f>+Q378+R378+S378+T378+U378++X378+AB378+AC378+AD378+AE378+AF378+AG378+AH378+AI378</f>
        <v>0</v>
      </c>
      <c r="AK378" s="215"/>
      <c r="AL378" s="214">
        <v>0</v>
      </c>
      <c r="AM378" s="215"/>
      <c r="AN378" s="214">
        <f>+O378+AJ378+AL378</f>
        <v>0</v>
      </c>
      <c r="AX378" s="20"/>
      <c r="AY378" s="20"/>
    </row>
    <row r="379" spans="1:51" s="21" customFormat="1" ht="15.75" thickBot="1" x14ac:dyDescent="0.3">
      <c r="A379"/>
      <c r="B379"/>
      <c r="C379"/>
      <c r="D379"/>
      <c r="E379"/>
      <c r="F379"/>
      <c r="G379"/>
      <c r="H379"/>
      <c r="I379" s="19"/>
      <c r="J379" s="20"/>
      <c r="K379" s="232"/>
      <c r="L379" s="215"/>
      <c r="M379" s="215"/>
      <c r="N379" s="215"/>
      <c r="O379" s="214"/>
      <c r="P379" s="42"/>
      <c r="Q379" s="232"/>
      <c r="R379" s="215"/>
      <c r="S379" s="215"/>
      <c r="T379" s="215"/>
      <c r="U379" s="215"/>
      <c r="V379" s="249"/>
      <c r="W379" s="215"/>
      <c r="X379" s="233"/>
      <c r="Y379" s="256"/>
      <c r="Z379" s="256"/>
      <c r="AA379" s="256"/>
      <c r="AB379" s="215"/>
      <c r="AC379" s="232"/>
      <c r="AD379" s="215"/>
      <c r="AE379" s="215"/>
      <c r="AF379" s="215"/>
      <c r="AG379" s="215"/>
      <c r="AH379" s="215"/>
      <c r="AI379" s="233"/>
      <c r="AJ379" s="233"/>
      <c r="AK379" s="215"/>
      <c r="AL379" s="214"/>
      <c r="AM379" s="215"/>
      <c r="AN379" s="214"/>
      <c r="AX379" s="20"/>
      <c r="AY379" s="20"/>
    </row>
    <row r="380" spans="1:51" s="21" customFormat="1" ht="15.75" thickBot="1" x14ac:dyDescent="0.3">
      <c r="A380" s="237" t="s">
        <v>1725</v>
      </c>
      <c r="B380" s="199"/>
      <c r="C380" s="199"/>
      <c r="D380" s="199"/>
      <c r="E380" s="199"/>
      <c r="F380" s="199"/>
      <c r="G380" s="199"/>
      <c r="H380" s="199"/>
      <c r="I380" s="236"/>
      <c r="J380" s="236"/>
      <c r="K380" s="219">
        <f>+K8+K251+K321+K374</f>
        <v>1027898455.2684</v>
      </c>
      <c r="L380" s="221">
        <f>+L8+L251+L321+L374</f>
        <v>34210880.777999997</v>
      </c>
      <c r="M380" s="221">
        <f>+M8+M251+M321+M374</f>
        <v>13860000</v>
      </c>
      <c r="N380" s="221">
        <f>+N8+N251+N321+N374</f>
        <v>480106914.33500004</v>
      </c>
      <c r="O380" s="222">
        <f>+O8+O251+O321+O374</f>
        <v>1556076250.3813999</v>
      </c>
      <c r="P380" s="42"/>
      <c r="Q380" s="219">
        <f>+Q8+Q251+Q321+Q374</f>
        <v>36429386.458499998</v>
      </c>
      <c r="R380" s="221">
        <f t="shared" ref="R380:W380" si="121">+R8+R251+R321+R374</f>
        <v>373260796.6444</v>
      </c>
      <c r="S380" s="221">
        <f t="shared" si="121"/>
        <v>924128</v>
      </c>
      <c r="T380" s="221">
        <f>+T8+T251+T321+T374</f>
        <v>8029000</v>
      </c>
      <c r="U380" s="221">
        <f t="shared" si="121"/>
        <v>2900000</v>
      </c>
      <c r="V380" s="251">
        <f t="shared" si="121"/>
        <v>57898817.312700003</v>
      </c>
      <c r="W380" s="221">
        <f t="shared" si="121"/>
        <v>15165242.02</v>
      </c>
      <c r="X380" s="234">
        <f t="shared" ref="X380:AI380" si="122">+X8+X251+X321+X374</f>
        <v>73064059.332699999</v>
      </c>
      <c r="Y380" s="259">
        <f>+Y8+Y251+Y321+Y374</f>
        <v>29301966.051599998</v>
      </c>
      <c r="Z380" s="259">
        <f t="shared" si="122"/>
        <v>5850000</v>
      </c>
      <c r="AA380" s="259">
        <f t="shared" si="122"/>
        <v>102387600</v>
      </c>
      <c r="AB380" s="221">
        <f>+AB8+AB251+AB321+AB374</f>
        <v>137539566.05160001</v>
      </c>
      <c r="AC380" s="219">
        <f t="shared" si="122"/>
        <v>535000</v>
      </c>
      <c r="AD380" s="221">
        <f t="shared" si="122"/>
        <v>94000000</v>
      </c>
      <c r="AE380" s="221">
        <f t="shared" si="122"/>
        <v>0</v>
      </c>
      <c r="AF380" s="221">
        <f t="shared" si="122"/>
        <v>25343993.649499997</v>
      </c>
      <c r="AG380" s="221">
        <f t="shared" si="122"/>
        <v>0</v>
      </c>
      <c r="AH380" s="221">
        <f t="shared" si="122"/>
        <v>2500000</v>
      </c>
      <c r="AI380" s="234">
        <f t="shared" si="122"/>
        <v>0</v>
      </c>
      <c r="AJ380" s="222">
        <f>+Q380+R380+S380+T380+U380++X380+AB380+AC380+AD380+AE380+AF380+AG380+AH380+AI380</f>
        <v>754525930.13670003</v>
      </c>
      <c r="AK380" s="215"/>
      <c r="AL380" s="222">
        <f>+AL8+AL251+AL321+AL374</f>
        <v>2105533671.4600182</v>
      </c>
      <c r="AM380" s="215"/>
      <c r="AN380" s="222">
        <f>+AN8+AN251+AN321+AN374+0.02</f>
        <v>4416135851.9981184</v>
      </c>
      <c r="AX380" s="20"/>
      <c r="AY380" s="20"/>
    </row>
    <row r="381" spans="1:51" s="21" customFormat="1" x14ac:dyDescent="0.25">
      <c r="A381"/>
      <c r="B381"/>
      <c r="C381"/>
      <c r="D381"/>
      <c r="E381"/>
      <c r="F381"/>
      <c r="G381"/>
      <c r="H381"/>
      <c r="I381" s="19"/>
      <c r="J381" s="20"/>
      <c r="K381" s="215">
        <f>+'0BJ PROGR. I-II Y III'!J375</f>
        <v>177989700</v>
      </c>
      <c r="L381" s="215">
        <f>+'0BJ PROGR. I-II Y III'!K374</f>
        <v>34210880.777999997</v>
      </c>
      <c r="M381" s="215">
        <f>+'0BJ PROGR. I-II Y III'!L374</f>
        <v>13860000</v>
      </c>
      <c r="N381" s="215">
        <f>+'0BJ PROGR. I-II Y III'!M374</f>
        <v>480106914.33500004</v>
      </c>
      <c r="O381" s="215">
        <f>+'0BJ PROGR. I-II Y III'!N374</f>
        <v>1556076250.3814001</v>
      </c>
      <c r="P381" s="42"/>
      <c r="Q381" s="215">
        <f>+'0BJ PROGR. I-II Y III'!P374</f>
        <v>36429386.4485</v>
      </c>
      <c r="R381" s="215">
        <f>+'0BJ PROGR. I-II Y III'!Q374</f>
        <v>373260796.64440006</v>
      </c>
      <c r="S381" s="215">
        <f>+'0BJ PROGR. I-II Y III'!R374</f>
        <v>924128</v>
      </c>
      <c r="T381" s="215">
        <f>+'0BJ PROGR. I-II Y III'!S374</f>
        <v>8029000</v>
      </c>
      <c r="U381" s="215">
        <f>+'0BJ PROGR. I-II Y III'!T374</f>
        <v>2900000</v>
      </c>
      <c r="V381" s="215">
        <f>+'0BJ PROGR. I-II Y III'!U374</f>
        <v>57898817.312700003</v>
      </c>
      <c r="W381" s="215">
        <f>+'0BJ PROGR. I-II Y III'!V374</f>
        <v>15165242.02</v>
      </c>
      <c r="X381" s="215">
        <f>+'0BJ PROGR. I-II Y III'!W374</f>
        <v>73064059.332700014</v>
      </c>
      <c r="Y381" s="215">
        <f>+'0BJ PROGR. I-II Y III'!X374</f>
        <v>29301966.0616</v>
      </c>
      <c r="Z381" s="215">
        <f>+'0BJ PROGR. I-II Y III'!Y374</f>
        <v>5850000</v>
      </c>
      <c r="AA381" s="215">
        <f>+'0BJ PROGR. I-II Y III'!Z374</f>
        <v>102387600</v>
      </c>
      <c r="AB381" s="215">
        <f>+'0BJ PROGR. I-II Y III'!AA374</f>
        <v>137539566.0616</v>
      </c>
      <c r="AC381" s="215">
        <f>+'0BJ PROGR. I-II Y III'!AB374</f>
        <v>535000</v>
      </c>
      <c r="AD381" s="215">
        <f>+'0BJ PROGR. I-II Y III'!AC374</f>
        <v>94000000</v>
      </c>
      <c r="AE381" s="215">
        <f>+'0BJ PROGR. I-II Y III'!AD374</f>
        <v>0</v>
      </c>
      <c r="AF381" s="215">
        <f>+'0BJ PROGR. I-II Y III'!AE374</f>
        <v>25343993.649499997</v>
      </c>
      <c r="AG381" s="215">
        <f>+'0BJ PROGR. I-II Y III'!AF374</f>
        <v>0</v>
      </c>
      <c r="AH381" s="215">
        <f>+'0BJ PROGR. I-II Y III'!AG374</f>
        <v>2500000</v>
      </c>
      <c r="AI381" s="215">
        <f>+'0BJ PROGR. I-II Y III'!AH374</f>
        <v>0</v>
      </c>
      <c r="AJ381" s="215">
        <f>+'0BJ PROGR. I-II Y III'!AI374</f>
        <v>754525930.13670003</v>
      </c>
      <c r="AK381" s="215"/>
      <c r="AL381" s="215">
        <f>+'DETALLE PROG. III'!D33</f>
        <v>2105533671.4600179</v>
      </c>
      <c r="AM381" s="215"/>
      <c r="AN381" s="215">
        <f>+'DETALLE PROG. III'!D512</f>
        <v>4416135851.9981184</v>
      </c>
      <c r="AX381" s="20"/>
      <c r="AY381" s="20"/>
    </row>
    <row r="382" spans="1:51" s="21" customFormat="1" x14ac:dyDescent="0.25">
      <c r="A382"/>
      <c r="B382"/>
      <c r="C382"/>
      <c r="D382"/>
      <c r="E382"/>
      <c r="F382"/>
      <c r="G382"/>
      <c r="H382"/>
      <c r="I382" s="19"/>
      <c r="J382" s="20"/>
      <c r="K382" s="215"/>
      <c r="L382" s="215"/>
      <c r="M382" s="215"/>
      <c r="N382" s="215"/>
      <c r="O382" s="215">
        <f>+O380-O381</f>
        <v>0</v>
      </c>
      <c r="P382" s="42"/>
      <c r="Q382" s="215">
        <f t="shared" ref="Q382:AJ382" si="123">+Q380-Q381</f>
        <v>9.9999979138374329E-3</v>
      </c>
      <c r="R382" s="215">
        <f t="shared" si="123"/>
        <v>0</v>
      </c>
      <c r="S382" s="215">
        <f t="shared" si="123"/>
        <v>0</v>
      </c>
      <c r="T382" s="215">
        <f t="shared" si="123"/>
        <v>0</v>
      </c>
      <c r="U382" s="215">
        <f t="shared" si="123"/>
        <v>0</v>
      </c>
      <c r="V382" s="215">
        <f t="shared" si="123"/>
        <v>0</v>
      </c>
      <c r="W382" s="215">
        <f t="shared" si="123"/>
        <v>0</v>
      </c>
      <c r="X382" s="215">
        <f t="shared" si="123"/>
        <v>0</v>
      </c>
      <c r="Y382" s="215">
        <f t="shared" si="123"/>
        <v>-1.0000001639127731E-2</v>
      </c>
      <c r="Z382" s="215">
        <f t="shared" si="123"/>
        <v>0</v>
      </c>
      <c r="AA382" s="215">
        <f t="shared" si="123"/>
        <v>0</v>
      </c>
      <c r="AB382" s="215">
        <f t="shared" si="123"/>
        <v>-9.9999904632568359E-3</v>
      </c>
      <c r="AC382" s="215">
        <f t="shared" si="123"/>
        <v>0</v>
      </c>
      <c r="AD382" s="215">
        <f t="shared" si="123"/>
        <v>0</v>
      </c>
      <c r="AE382" s="215">
        <f t="shared" si="123"/>
        <v>0</v>
      </c>
      <c r="AF382" s="215">
        <f t="shared" si="123"/>
        <v>0</v>
      </c>
      <c r="AG382" s="215">
        <f t="shared" si="123"/>
        <v>0</v>
      </c>
      <c r="AH382" s="215">
        <f t="shared" si="123"/>
        <v>0</v>
      </c>
      <c r="AI382" s="215">
        <f t="shared" si="123"/>
        <v>0</v>
      </c>
      <c r="AJ382" s="215">
        <f t="shared" si="123"/>
        <v>0</v>
      </c>
      <c r="AK382" s="215"/>
      <c r="AL382" s="215">
        <f>+AL381-AL380</f>
        <v>0</v>
      </c>
      <c r="AM382" s="215"/>
      <c r="AN382" s="215">
        <f>+AN380-AN381</f>
        <v>0</v>
      </c>
      <c r="AX382" s="20"/>
      <c r="AY382" s="20"/>
    </row>
  </sheetData>
  <mergeCells count="6">
    <mergeCell ref="K6:O6"/>
    <mergeCell ref="Q6:AJ6"/>
    <mergeCell ref="A6:F6"/>
    <mergeCell ref="B321:F321"/>
    <mergeCell ref="C293:F293"/>
    <mergeCell ref="B251:F251"/>
  </mergeCells>
  <pageMargins left="0.11811023622047245" right="0.11811023622047245" top="0.15748031496062992" bottom="0.78740157480314965" header="0.31496062992125984" footer="0.70866141732283472"/>
  <pageSetup scale="64" orientation="landscape" r:id="rId1"/>
  <headerFooter>
    <oddHeader xml:space="preserve">&amp;R
</oddHeader>
    <oddFooter>&amp;R&amp;G</oddFoot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1"/>
  <sheetViews>
    <sheetView workbookViewId="0">
      <selection activeCell="A5" sqref="A5"/>
    </sheetView>
  </sheetViews>
  <sheetFormatPr baseColWidth="10" defaultColWidth="11.42578125" defaultRowHeight="15" x14ac:dyDescent="0.25"/>
  <cols>
    <col min="1" max="1" width="61.42578125" customWidth="1"/>
    <col min="2" max="3" width="20.85546875" style="184" customWidth="1"/>
    <col min="4" max="4" width="15.42578125" style="184" customWidth="1"/>
  </cols>
  <sheetData>
    <row r="1" spans="1:5" x14ac:dyDescent="0.25">
      <c r="A1" s="816" t="s">
        <v>1746</v>
      </c>
      <c r="B1" s="816"/>
      <c r="C1" s="414"/>
    </row>
    <row r="2" spans="1:5" x14ac:dyDescent="0.25">
      <c r="A2" s="414"/>
      <c r="B2" s="414"/>
      <c r="C2" s="414"/>
      <c r="D2" s="184">
        <f>SUM(B3:B52)</f>
        <v>2090848968.6453683</v>
      </c>
    </row>
    <row r="3" spans="1:5" x14ac:dyDescent="0.25">
      <c r="A3" s="414"/>
      <c r="B3" s="414"/>
      <c r="C3" s="516">
        <f>SUM(B4:B12)</f>
        <v>138000000</v>
      </c>
      <c r="D3" s="184">
        <f>+'DETALLE PROG. III'!D33</f>
        <v>2105533671.4600179</v>
      </c>
    </row>
    <row r="4" spans="1:5" x14ac:dyDescent="0.25">
      <c r="A4" s="430" t="s">
        <v>1747</v>
      </c>
      <c r="B4" s="184">
        <v>3000000</v>
      </c>
      <c r="C4" s="184">
        <f>+'DETALLE PROG. III'!D34</f>
        <v>140000000</v>
      </c>
      <c r="D4" s="184">
        <f>+D3-D2</f>
        <v>14684702.814649582</v>
      </c>
      <c r="E4" t="s">
        <v>1748</v>
      </c>
    </row>
    <row r="5" spans="1:5" x14ac:dyDescent="0.25">
      <c r="A5" s="430" t="s">
        <v>1749</v>
      </c>
      <c r="B5" s="184">
        <v>3000000</v>
      </c>
      <c r="C5" s="184">
        <f>+C4-C3</f>
        <v>2000000</v>
      </c>
      <c r="D5" s="184" t="e">
        <f>+'DETALLE PROG. III'!#REF!</f>
        <v>#REF!</v>
      </c>
    </row>
    <row r="6" spans="1:5" x14ac:dyDescent="0.25">
      <c r="A6" s="430" t="s">
        <v>1629</v>
      </c>
      <c r="B6" s="184">
        <v>3000000</v>
      </c>
    </row>
    <row r="7" spans="1:5" x14ac:dyDescent="0.25">
      <c r="A7" s="430" t="s">
        <v>1630</v>
      </c>
      <c r="B7" s="515">
        <v>47000000</v>
      </c>
      <c r="C7" s="515" t="s">
        <v>1750</v>
      </c>
    </row>
    <row r="8" spans="1:5" x14ac:dyDescent="0.25">
      <c r="A8" s="430" t="s">
        <v>1631</v>
      </c>
      <c r="B8" s="184">
        <v>20000000</v>
      </c>
    </row>
    <row r="9" spans="1:5" x14ac:dyDescent="0.25">
      <c r="A9" s="430" t="s">
        <v>1632</v>
      </c>
      <c r="B9" s="184">
        <v>50000000</v>
      </c>
    </row>
    <row r="10" spans="1:5" x14ac:dyDescent="0.25">
      <c r="A10" t="s">
        <v>1633</v>
      </c>
      <c r="B10" s="184">
        <v>5000000</v>
      </c>
    </row>
    <row r="11" spans="1:5" x14ac:dyDescent="0.25">
      <c r="A11" t="s">
        <v>1634</v>
      </c>
      <c r="B11" s="184">
        <v>2000000</v>
      </c>
    </row>
    <row r="12" spans="1:5" x14ac:dyDescent="0.25">
      <c r="A12" t="s">
        <v>1635</v>
      </c>
      <c r="B12" s="184">
        <v>5000000</v>
      </c>
    </row>
    <row r="13" spans="1:5" x14ac:dyDescent="0.25">
      <c r="A13" s="430" t="s">
        <v>1636</v>
      </c>
      <c r="B13" s="184">
        <v>2000000</v>
      </c>
    </row>
    <row r="14" spans="1:5" x14ac:dyDescent="0.25">
      <c r="A14" t="s">
        <v>1637</v>
      </c>
      <c r="B14" s="184">
        <v>5000000</v>
      </c>
    </row>
    <row r="16" spans="1:5" x14ac:dyDescent="0.25">
      <c r="C16" s="184">
        <f>SUM(B17:B23)</f>
        <v>1188607084.9953685</v>
      </c>
    </row>
    <row r="17" spans="1:6" x14ac:dyDescent="0.25">
      <c r="A17" s="430" t="s">
        <v>1751</v>
      </c>
      <c r="B17" s="184">
        <v>590346943.73536837</v>
      </c>
      <c r="C17" s="184">
        <f>+'DETALLE PROG. III'!D101</f>
        <v>1185846549.7400179</v>
      </c>
    </row>
    <row r="18" spans="1:6" x14ac:dyDescent="0.25">
      <c r="A18" s="430" t="s">
        <v>1639</v>
      </c>
      <c r="B18" s="184">
        <v>82603654</v>
      </c>
      <c r="C18" s="184">
        <f>+C16-C17</f>
        <v>2760535.2553505898</v>
      </c>
    </row>
    <row r="19" spans="1:6" x14ac:dyDescent="0.25">
      <c r="A19" s="430" t="s">
        <v>1640</v>
      </c>
      <c r="B19" s="184">
        <v>40000000</v>
      </c>
    </row>
    <row r="20" spans="1:6" x14ac:dyDescent="0.25">
      <c r="A20" s="430" t="s">
        <v>1641</v>
      </c>
      <c r="B20" s="184">
        <v>438513887.25999999</v>
      </c>
    </row>
    <row r="21" spans="1:6" x14ac:dyDescent="0.25">
      <c r="A21" s="430" t="s">
        <v>1644</v>
      </c>
      <c r="B21" s="184">
        <v>3000000</v>
      </c>
    </row>
    <row r="22" spans="1:6" x14ac:dyDescent="0.25">
      <c r="A22" t="s">
        <v>1645</v>
      </c>
      <c r="B22" s="184">
        <v>25142600</v>
      </c>
    </row>
    <row r="23" spans="1:6" x14ac:dyDescent="0.25">
      <c r="A23" t="s">
        <v>1646</v>
      </c>
      <c r="B23" s="184">
        <v>9000000</v>
      </c>
    </row>
    <row r="27" spans="1:6" x14ac:dyDescent="0.25">
      <c r="C27" s="184">
        <f>SUM(B28:B51)</f>
        <v>757241883.64999998</v>
      </c>
    </row>
    <row r="28" spans="1:6" x14ac:dyDescent="0.25">
      <c r="A28" s="430" t="s">
        <v>1647</v>
      </c>
      <c r="B28" s="184">
        <v>9900000</v>
      </c>
      <c r="C28" s="184">
        <f>+'DETALLE PROG. III'!D287</f>
        <v>719259506.75999999</v>
      </c>
      <c r="F28" s="184"/>
    </row>
    <row r="29" spans="1:6" x14ac:dyDescent="0.25">
      <c r="A29" s="430" t="s">
        <v>1752</v>
      </c>
      <c r="B29" s="184">
        <v>47000000</v>
      </c>
      <c r="C29" s="184">
        <f>+C27-C28</f>
        <v>37982376.889999986</v>
      </c>
      <c r="F29" s="184"/>
    </row>
    <row r="30" spans="1:6" x14ac:dyDescent="0.25">
      <c r="A30" s="430" t="s">
        <v>1753</v>
      </c>
      <c r="B30" s="184">
        <v>46000000</v>
      </c>
      <c r="F30" s="184"/>
    </row>
    <row r="31" spans="1:6" x14ac:dyDescent="0.25">
      <c r="A31" s="430" t="s">
        <v>1754</v>
      </c>
      <c r="B31" s="184">
        <v>35000</v>
      </c>
      <c r="F31" s="184"/>
    </row>
    <row r="32" spans="1:6" x14ac:dyDescent="0.25">
      <c r="A32" s="430" t="s">
        <v>1755</v>
      </c>
      <c r="B32" s="184">
        <v>420000</v>
      </c>
      <c r="F32" s="184"/>
    </row>
    <row r="33" spans="1:6" x14ac:dyDescent="0.25">
      <c r="A33" s="430" t="s">
        <v>1652</v>
      </c>
      <c r="B33" s="184">
        <v>44300000</v>
      </c>
      <c r="F33" s="184"/>
    </row>
    <row r="34" spans="1:6" x14ac:dyDescent="0.25">
      <c r="A34" s="430" t="s">
        <v>1653</v>
      </c>
      <c r="B34" s="184">
        <v>11000000</v>
      </c>
      <c r="F34" s="184"/>
    </row>
    <row r="35" spans="1:6" x14ac:dyDescent="0.25">
      <c r="A35" s="430" t="s">
        <v>1654</v>
      </c>
      <c r="B35" s="184">
        <v>152382376.88999999</v>
      </c>
      <c r="F35" s="184"/>
    </row>
    <row r="36" spans="1:6" x14ac:dyDescent="0.25">
      <c r="A36" s="430" t="s">
        <v>1655</v>
      </c>
      <c r="B36" s="184">
        <v>50000000</v>
      </c>
      <c r="F36" s="184"/>
    </row>
    <row r="37" spans="1:6" x14ac:dyDescent="0.25">
      <c r="A37" s="430" t="s">
        <v>1756</v>
      </c>
      <c r="B37" s="184">
        <v>10000000</v>
      </c>
      <c r="F37" s="184"/>
    </row>
    <row r="38" spans="1:6" x14ac:dyDescent="0.25">
      <c r="A38" s="430" t="s">
        <v>1657</v>
      </c>
      <c r="B38" s="184">
        <v>45886883.649999999</v>
      </c>
      <c r="F38" s="184"/>
    </row>
    <row r="39" spans="1:6" x14ac:dyDescent="0.25">
      <c r="A39" s="430" t="s">
        <v>1757</v>
      </c>
      <c r="B39" s="184">
        <v>50000000</v>
      </c>
      <c r="F39" s="184"/>
    </row>
    <row r="40" spans="1:6" x14ac:dyDescent="0.25">
      <c r="A40" t="s">
        <v>1659</v>
      </c>
      <c r="B40" s="184">
        <v>72000000</v>
      </c>
      <c r="F40" s="184"/>
    </row>
    <row r="41" spans="1:6" x14ac:dyDescent="0.25">
      <c r="A41" t="s">
        <v>1660</v>
      </c>
      <c r="B41" s="184">
        <v>14494995.5</v>
      </c>
      <c r="F41" s="184"/>
    </row>
    <row r="42" spans="1:6" x14ac:dyDescent="0.25">
      <c r="A42" t="s">
        <v>1661</v>
      </c>
      <c r="B42" s="184">
        <v>86500000</v>
      </c>
      <c r="F42" s="184"/>
    </row>
    <row r="43" spans="1:6" x14ac:dyDescent="0.25">
      <c r="A43" s="430" t="s">
        <v>1662</v>
      </c>
      <c r="B43" s="184">
        <v>1536592</v>
      </c>
      <c r="F43" s="184"/>
    </row>
    <row r="44" spans="1:6" x14ac:dyDescent="0.25">
      <c r="A44" t="s">
        <v>1663</v>
      </c>
      <c r="B44" s="184">
        <v>6780000</v>
      </c>
      <c r="F44" s="184"/>
    </row>
    <row r="45" spans="1:6" x14ac:dyDescent="0.25">
      <c r="A45" t="s">
        <v>1664</v>
      </c>
      <c r="B45" s="184">
        <v>5500000</v>
      </c>
      <c r="F45" s="184"/>
    </row>
    <row r="46" spans="1:6" x14ac:dyDescent="0.25">
      <c r="A46" t="s">
        <v>1665</v>
      </c>
      <c r="B46" s="184">
        <v>5582535.6100000003</v>
      </c>
      <c r="F46" s="184"/>
    </row>
    <row r="47" spans="1:6" x14ac:dyDescent="0.25">
      <c r="A47" t="s">
        <v>1666</v>
      </c>
      <c r="B47" s="184">
        <v>62423500</v>
      </c>
      <c r="F47" s="184"/>
    </row>
    <row r="48" spans="1:6" x14ac:dyDescent="0.25">
      <c r="A48" t="s">
        <v>1667</v>
      </c>
      <c r="B48" s="184">
        <v>25000000</v>
      </c>
      <c r="F48" s="184"/>
    </row>
    <row r="49" spans="1:6" x14ac:dyDescent="0.25">
      <c r="A49" t="s">
        <v>1668</v>
      </c>
      <c r="B49" s="184">
        <v>7000000</v>
      </c>
      <c r="F49" s="184"/>
    </row>
    <row r="50" spans="1:6" x14ac:dyDescent="0.25">
      <c r="A50" t="s">
        <v>1669</v>
      </c>
      <c r="B50" s="184">
        <v>3500000</v>
      </c>
      <c r="F50" s="184"/>
    </row>
    <row r="51" spans="1:6" x14ac:dyDescent="0.25">
      <c r="F51" s="184"/>
    </row>
  </sheetData>
  <mergeCells count="1">
    <mergeCell ref="A1:B1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923DE-4D06-4BFA-BC4B-3684B3C107ED}">
  <dimension ref="A5:X28"/>
  <sheetViews>
    <sheetView zoomScale="80" zoomScaleNormal="80" workbookViewId="0">
      <selection activeCell="T27" sqref="T27"/>
    </sheetView>
  </sheetViews>
  <sheetFormatPr baseColWidth="10" defaultColWidth="11.42578125" defaultRowHeight="15" x14ac:dyDescent="0.25"/>
  <cols>
    <col min="2" max="2" width="25.140625" customWidth="1"/>
    <col min="3" max="3" width="16.7109375" style="184" customWidth="1"/>
    <col min="4" max="4" width="13.85546875" style="184" customWidth="1"/>
    <col min="5" max="5" width="14.5703125" style="184" customWidth="1"/>
    <col min="6" max="6" width="12.42578125" style="184" customWidth="1"/>
    <col min="7" max="7" width="17.42578125" style="184" customWidth="1"/>
    <col min="8" max="9" width="16.140625" style="184" bestFit="1" customWidth="1"/>
    <col min="10" max="10" width="15.7109375" style="184" customWidth="1"/>
    <col min="11" max="11" width="12.5703125" style="184" bestFit="1" customWidth="1"/>
    <col min="12" max="12" width="14.140625" style="184" bestFit="1" customWidth="1"/>
    <col min="13" max="13" width="16" style="184" customWidth="1"/>
    <col min="14" max="14" width="16.140625" style="184" bestFit="1" customWidth="1"/>
    <col min="15" max="15" width="17" style="184" bestFit="1" customWidth="1"/>
    <col min="16" max="16" width="5.42578125" style="184" customWidth="1"/>
    <col min="17" max="17" width="18.140625" style="184" customWidth="1"/>
    <col min="18" max="24" width="11.42578125" style="184"/>
  </cols>
  <sheetData>
    <row r="5" spans="1:24" ht="15.75" thickBot="1" x14ac:dyDescent="0.3"/>
    <row r="6" spans="1:24" ht="27.75" customHeight="1" thickBot="1" x14ac:dyDescent="0.3">
      <c r="A6" s="731" t="s">
        <v>1758</v>
      </c>
      <c r="B6" s="722"/>
      <c r="C6" s="723"/>
      <c r="D6" s="723"/>
      <c r="E6" s="723"/>
      <c r="F6" s="723"/>
      <c r="G6" s="723"/>
      <c r="H6" s="723"/>
      <c r="I6" s="723"/>
      <c r="J6" s="723"/>
      <c r="K6" s="723"/>
      <c r="L6" s="723"/>
      <c r="M6" s="723"/>
      <c r="N6" s="723"/>
      <c r="O6" s="723"/>
      <c r="P6" s="723"/>
      <c r="Q6" s="726"/>
    </row>
    <row r="7" spans="1:24" ht="48.75" thickBot="1" x14ac:dyDescent="0.3">
      <c r="A7" s="740"/>
      <c r="B7" s="23"/>
      <c r="C7" s="280" t="s">
        <v>1680</v>
      </c>
      <c r="D7" s="612" t="s">
        <v>1681</v>
      </c>
      <c r="E7" s="612" t="s">
        <v>1682</v>
      </c>
      <c r="F7" s="612" t="s">
        <v>1683</v>
      </c>
      <c r="G7" s="613" t="s">
        <v>1684</v>
      </c>
      <c r="H7" s="612" t="s">
        <v>1685</v>
      </c>
      <c r="I7" s="612" t="s">
        <v>1686</v>
      </c>
      <c r="J7" s="748" t="s">
        <v>1690</v>
      </c>
      <c r="K7" s="749" t="s">
        <v>1692</v>
      </c>
      <c r="L7" s="748" t="s">
        <v>1693</v>
      </c>
      <c r="M7" s="755" t="s">
        <v>1696</v>
      </c>
      <c r="N7" s="759" t="s">
        <v>1704</v>
      </c>
      <c r="O7" s="273" t="s">
        <v>169</v>
      </c>
      <c r="P7" s="21"/>
      <c r="Q7" s="613" t="s">
        <v>263</v>
      </c>
    </row>
    <row r="8" spans="1:24" x14ac:dyDescent="0.25">
      <c r="A8" s="741"/>
      <c r="G8" s="716"/>
      <c r="J8" s="714"/>
      <c r="K8" s="715"/>
      <c r="L8" s="714"/>
      <c r="N8" s="716"/>
      <c r="O8" s="757"/>
      <c r="Q8" s="716"/>
    </row>
    <row r="9" spans="1:24" x14ac:dyDescent="0.25">
      <c r="A9" s="741"/>
      <c r="G9" s="716"/>
      <c r="J9" s="714"/>
      <c r="K9" s="715"/>
      <c r="L9" s="714"/>
      <c r="N9" s="716"/>
      <c r="O9" s="757"/>
      <c r="Q9" s="716"/>
    </row>
    <row r="10" spans="1:24" ht="15.75" thickBot="1" x14ac:dyDescent="0.3">
      <c r="A10" s="742" t="s">
        <v>421</v>
      </c>
      <c r="B10" s="743" t="s">
        <v>422</v>
      </c>
      <c r="C10" s="744">
        <v>160747391.63999999</v>
      </c>
      <c r="D10" s="744">
        <v>739258</v>
      </c>
      <c r="E10" s="744">
        <v>0</v>
      </c>
      <c r="F10" s="744">
        <v>0</v>
      </c>
      <c r="G10" s="718">
        <f>SUM(C10:F10)</f>
        <v>161486649.63999999</v>
      </c>
      <c r="H10" s="744">
        <v>5255610</v>
      </c>
      <c r="I10" s="744">
        <v>49297090</v>
      </c>
      <c r="J10" s="745">
        <v>14243914</v>
      </c>
      <c r="K10" s="746"/>
      <c r="L10" s="745">
        <v>6956483</v>
      </c>
      <c r="M10" s="747"/>
      <c r="N10" s="718">
        <v>75942870</v>
      </c>
      <c r="O10" s="758">
        <v>45258532</v>
      </c>
      <c r="P10" s="744"/>
      <c r="Q10" s="718">
        <f>+G10+N10+O10</f>
        <v>282688051.63999999</v>
      </c>
    </row>
    <row r="11" spans="1:24" ht="15.75" thickBot="1" x14ac:dyDescent="0.3">
      <c r="A11" s="741"/>
      <c r="G11" s="716"/>
      <c r="K11" s="756"/>
      <c r="M11" s="756"/>
      <c r="N11" s="716"/>
      <c r="O11" s="717"/>
      <c r="Q11" s="757"/>
    </row>
    <row r="12" spans="1:24" ht="21" x14ac:dyDescent="0.25">
      <c r="A12" s="731" t="s">
        <v>1759</v>
      </c>
      <c r="B12" s="722"/>
      <c r="C12" s="723"/>
      <c r="D12" s="723"/>
      <c r="E12" s="723"/>
      <c r="F12" s="723"/>
      <c r="G12" s="724"/>
      <c r="H12" s="723"/>
      <c r="I12" s="723"/>
      <c r="J12" s="723"/>
      <c r="K12" s="723"/>
      <c r="L12" s="723"/>
      <c r="M12" s="723"/>
      <c r="N12" s="725"/>
      <c r="O12" s="723"/>
      <c r="P12" s="723"/>
      <c r="Q12" s="726"/>
    </row>
    <row r="13" spans="1:24" ht="16.5" thickBot="1" x14ac:dyDescent="0.3">
      <c r="A13" s="732" t="s">
        <v>421</v>
      </c>
      <c r="B13" s="733" t="s">
        <v>422</v>
      </c>
      <c r="C13" s="734">
        <v>156884864.18000001</v>
      </c>
      <c r="D13" s="734">
        <v>739261.68</v>
      </c>
      <c r="E13" s="734">
        <v>0</v>
      </c>
      <c r="F13" s="734">
        <v>0</v>
      </c>
      <c r="G13" s="735">
        <f>SUM(C13:F13)</f>
        <v>157624125.86000001</v>
      </c>
      <c r="H13" s="734">
        <v>3913819.76</v>
      </c>
      <c r="I13" s="734">
        <v>48260969</v>
      </c>
      <c r="J13" s="734">
        <v>14053644.060000001</v>
      </c>
      <c r="K13" s="734"/>
      <c r="L13" s="734">
        <v>6635458.1100000003</v>
      </c>
      <c r="M13" s="734">
        <v>0</v>
      </c>
      <c r="N13" s="735">
        <f>SUM(H13:M13)</f>
        <v>72863890.930000007</v>
      </c>
      <c r="O13" s="729">
        <v>49171412.159999996</v>
      </c>
      <c r="P13" s="734"/>
      <c r="Q13" s="730">
        <f>+G13+N13+O13</f>
        <v>279659428.95000005</v>
      </c>
    </row>
    <row r="14" spans="1:24" ht="15.75" thickBot="1" x14ac:dyDescent="0.3">
      <c r="N14" s="717"/>
      <c r="O14" s="717"/>
    </row>
    <row r="15" spans="1:24" ht="32.25" customHeight="1" thickBot="1" x14ac:dyDescent="0.35">
      <c r="A15" s="750" t="s">
        <v>1760</v>
      </c>
      <c r="B15" s="199"/>
      <c r="C15" s="754">
        <f t="shared" ref="C15:O15" si="0">+C10-C28</f>
        <v>3862527.4599999785</v>
      </c>
      <c r="D15" s="754">
        <f t="shared" si="0"/>
        <v>-3.6800000000512227</v>
      </c>
      <c r="E15" s="754">
        <f t="shared" si="0"/>
        <v>0</v>
      </c>
      <c r="F15" s="754">
        <f t="shared" si="0"/>
        <v>0</v>
      </c>
      <c r="G15" s="752">
        <f t="shared" si="0"/>
        <v>3862523.7799999714</v>
      </c>
      <c r="H15" s="754">
        <f t="shared" si="0"/>
        <v>1341790.2400000002</v>
      </c>
      <c r="I15" s="754">
        <f t="shared" si="0"/>
        <v>1036121</v>
      </c>
      <c r="J15" s="754">
        <f t="shared" si="0"/>
        <v>190269.93999999948</v>
      </c>
      <c r="K15" s="754">
        <f t="shared" si="0"/>
        <v>0</v>
      </c>
      <c r="L15" s="754">
        <f t="shared" si="0"/>
        <v>321024.88999999966</v>
      </c>
      <c r="M15" s="754">
        <f t="shared" si="0"/>
        <v>0</v>
      </c>
      <c r="N15" s="752">
        <f t="shared" si="0"/>
        <v>3078979.0699999928</v>
      </c>
      <c r="O15" s="751">
        <f t="shared" si="0"/>
        <v>-3912880.1599999964</v>
      </c>
      <c r="P15" s="751"/>
      <c r="Q15" s="753">
        <f>+Q10-Q28</f>
        <v>3028622.689999938</v>
      </c>
    </row>
    <row r="16" spans="1:24" x14ac:dyDescent="0.25">
      <c r="G16" s="717"/>
      <c r="R16"/>
      <c r="S16"/>
      <c r="T16"/>
      <c r="U16"/>
      <c r="V16"/>
      <c r="W16"/>
      <c r="X16"/>
    </row>
    <row r="18" spans="1:24" s="719" customFormat="1" ht="15.75" x14ac:dyDescent="0.25">
      <c r="A18"/>
      <c r="B18"/>
      <c r="C18" s="184"/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720"/>
      <c r="S18" s="720"/>
      <c r="T18" s="720"/>
      <c r="U18" s="720"/>
      <c r="V18" s="720"/>
      <c r="W18" s="720"/>
      <c r="X18" s="720"/>
    </row>
    <row r="20" spans="1:24" ht="16.5" thickBot="1" x14ac:dyDescent="0.3">
      <c r="A20" s="719"/>
      <c r="B20" s="719"/>
      <c r="C20" s="719"/>
      <c r="D20" s="719"/>
      <c r="E20" s="719"/>
      <c r="F20" s="719"/>
      <c r="G20" s="719"/>
      <c r="H20" s="719"/>
      <c r="I20" s="719"/>
      <c r="J20" s="719"/>
      <c r="K20" s="719"/>
      <c r="L20" s="719"/>
      <c r="M20" s="719"/>
      <c r="N20" s="719"/>
      <c r="O20" s="719"/>
      <c r="P20" s="719"/>
    </row>
    <row r="21" spans="1:24" s="719" customFormat="1" ht="48.75" thickBot="1" x14ac:dyDescent="0.3">
      <c r="A21" s="740"/>
      <c r="B21" s="23"/>
      <c r="C21" s="280" t="s">
        <v>1680</v>
      </c>
      <c r="D21" s="612" t="s">
        <v>1681</v>
      </c>
      <c r="E21" s="612" t="s">
        <v>1682</v>
      </c>
      <c r="F21" s="612" t="s">
        <v>1683</v>
      </c>
      <c r="G21" s="613" t="s">
        <v>1684</v>
      </c>
      <c r="H21" s="612" t="s">
        <v>1685</v>
      </c>
      <c r="I21" s="612" t="s">
        <v>1686</v>
      </c>
      <c r="J21" s="748" t="s">
        <v>1690</v>
      </c>
      <c r="K21" s="749" t="s">
        <v>1692</v>
      </c>
      <c r="L21" s="748" t="s">
        <v>1693</v>
      </c>
      <c r="M21" s="755" t="s">
        <v>1696</v>
      </c>
      <c r="N21" s="613" t="s">
        <v>1704</v>
      </c>
      <c r="O21" s="273" t="s">
        <v>169</v>
      </c>
      <c r="P21" s="21"/>
      <c r="Q21" s="184"/>
      <c r="R21" s="720"/>
      <c r="S21" s="720"/>
      <c r="T21" s="720"/>
      <c r="U21" s="720"/>
      <c r="V21" s="720"/>
      <c r="W21" s="720"/>
      <c r="X21" s="720"/>
    </row>
    <row r="22" spans="1:24" ht="23.25" x14ac:dyDescent="0.25">
      <c r="A22" s="721" t="s">
        <v>1761</v>
      </c>
      <c r="B22" s="722"/>
      <c r="C22" s="723"/>
      <c r="D22" s="723"/>
      <c r="E22" s="723"/>
      <c r="F22" s="723"/>
      <c r="G22" s="724"/>
      <c r="H22" s="723"/>
      <c r="I22" s="723"/>
      <c r="J22" s="723"/>
      <c r="K22" s="723"/>
      <c r="L22" s="723"/>
      <c r="M22" s="723"/>
      <c r="N22" s="725"/>
      <c r="O22" s="723"/>
      <c r="P22" s="723"/>
      <c r="Q22" s="739" t="s">
        <v>1762</v>
      </c>
    </row>
    <row r="23" spans="1:24" ht="16.5" thickBot="1" x14ac:dyDescent="0.3">
      <c r="A23" s="727" t="s">
        <v>421</v>
      </c>
      <c r="B23" s="728" t="s">
        <v>422</v>
      </c>
      <c r="C23" s="729">
        <v>133127774.16</v>
      </c>
      <c r="D23" s="729">
        <v>201458</v>
      </c>
      <c r="E23" s="729">
        <v>0</v>
      </c>
      <c r="F23" s="729">
        <v>0</v>
      </c>
      <c r="G23" s="735">
        <f>SUM(C23:F23)</f>
        <v>133329232.16</v>
      </c>
      <c r="H23" s="729">
        <v>4313819.76</v>
      </c>
      <c r="I23" s="729">
        <v>44833566</v>
      </c>
      <c r="J23" s="729">
        <v>12896158.08</v>
      </c>
      <c r="K23" s="729"/>
      <c r="L23" s="729">
        <v>6525903.8399999999</v>
      </c>
      <c r="M23" s="729"/>
      <c r="N23" s="735">
        <f>SUM(H23:M23)</f>
        <v>68569447.679999992</v>
      </c>
      <c r="O23" s="729">
        <v>49171412.159999996</v>
      </c>
      <c r="P23" s="729"/>
      <c r="Q23" s="730">
        <f>+G23+N23+O23</f>
        <v>251070091.99999997</v>
      </c>
    </row>
    <row r="24" spans="1:24" x14ac:dyDescent="0.25">
      <c r="G24" s="717"/>
    </row>
    <row r="25" spans="1:24" ht="15.75" x14ac:dyDescent="0.25">
      <c r="A25" s="736" t="s">
        <v>1763</v>
      </c>
      <c r="B25" s="736"/>
      <c r="C25" s="737">
        <f>+C28-C23</f>
        <v>23757090.020000011</v>
      </c>
      <c r="D25" s="737">
        <f t="shared" ref="D25:Q25" si="1">+D28-D23</f>
        <v>537803.68000000005</v>
      </c>
      <c r="E25" s="737">
        <f t="shared" si="1"/>
        <v>0</v>
      </c>
      <c r="F25" s="738">
        <f t="shared" si="1"/>
        <v>0</v>
      </c>
      <c r="G25" s="738">
        <f t="shared" si="1"/>
        <v>24294893.700000018</v>
      </c>
      <c r="H25" s="738">
        <f t="shared" si="1"/>
        <v>-400000</v>
      </c>
      <c r="I25" s="738">
        <f t="shared" si="1"/>
        <v>3427403</v>
      </c>
      <c r="J25" s="738">
        <f t="shared" si="1"/>
        <v>1157485.9800000004</v>
      </c>
      <c r="K25" s="738">
        <f t="shared" si="1"/>
        <v>0</v>
      </c>
      <c r="L25" s="738">
        <f t="shared" si="1"/>
        <v>109554.27000000048</v>
      </c>
      <c r="M25" s="738">
        <f t="shared" si="1"/>
        <v>0</v>
      </c>
      <c r="N25" s="738">
        <f t="shared" si="1"/>
        <v>4294443.2500000149</v>
      </c>
      <c r="O25" s="738">
        <f t="shared" si="1"/>
        <v>0</v>
      </c>
      <c r="P25" s="738">
        <f t="shared" si="1"/>
        <v>0</v>
      </c>
      <c r="Q25" s="738">
        <f t="shared" si="1"/>
        <v>28589336.950000077</v>
      </c>
    </row>
    <row r="26" spans="1:24" ht="15.75" thickBot="1" x14ac:dyDescent="0.3">
      <c r="G26" s="717"/>
    </row>
    <row r="27" spans="1:24" ht="21" x14ac:dyDescent="0.25">
      <c r="A27" s="731" t="s">
        <v>1759</v>
      </c>
      <c r="B27" s="722"/>
      <c r="C27" s="723"/>
      <c r="D27" s="723"/>
      <c r="E27" s="723"/>
      <c r="F27" s="723"/>
      <c r="G27" s="724"/>
      <c r="H27" s="723"/>
      <c r="I27" s="723"/>
      <c r="J27" s="723"/>
      <c r="K27" s="723"/>
      <c r="L27" s="723"/>
      <c r="M27" s="723"/>
      <c r="N27" s="725"/>
      <c r="O27" s="723"/>
      <c r="P27" s="723"/>
      <c r="Q27" s="726"/>
    </row>
    <row r="28" spans="1:24" ht="16.5" thickBot="1" x14ac:dyDescent="0.3">
      <c r="A28" s="732" t="s">
        <v>421</v>
      </c>
      <c r="B28" s="733" t="s">
        <v>422</v>
      </c>
      <c r="C28" s="734">
        <v>156884864.18000001</v>
      </c>
      <c r="D28" s="734">
        <v>739261.68</v>
      </c>
      <c r="E28" s="734">
        <v>0</v>
      </c>
      <c r="F28" s="734">
        <v>0</v>
      </c>
      <c r="G28" s="735">
        <f>SUM(C28:F28)</f>
        <v>157624125.86000001</v>
      </c>
      <c r="H28" s="734">
        <v>3913819.76</v>
      </c>
      <c r="I28" s="734">
        <v>48260969</v>
      </c>
      <c r="J28" s="734">
        <v>14053644.060000001</v>
      </c>
      <c r="K28" s="734"/>
      <c r="L28" s="734">
        <v>6635458.1100000003</v>
      </c>
      <c r="M28" s="734">
        <v>0</v>
      </c>
      <c r="N28" s="735">
        <f>SUM(H28:M28)</f>
        <v>72863890.930000007</v>
      </c>
      <c r="O28" s="729">
        <v>49171412.159999996</v>
      </c>
      <c r="P28" s="734"/>
      <c r="Q28" s="730">
        <f>+G28+N28+O28</f>
        <v>279659428.95000005</v>
      </c>
    </row>
  </sheetData>
  <conditionalFormatting sqref="B7">
    <cfRule type="top10" priority="15" stopIfTrue="1" rank="1"/>
  </conditionalFormatting>
  <conditionalFormatting sqref="B21">
    <cfRule type="top10" priority="1" stopIfTrue="1" rank="1"/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8"/>
  <sheetViews>
    <sheetView topLeftCell="A79" zoomScaleNormal="100" workbookViewId="0">
      <selection activeCell="F93" sqref="F93"/>
    </sheetView>
  </sheetViews>
  <sheetFormatPr baseColWidth="10" defaultColWidth="11.5703125" defaultRowHeight="16.5" x14ac:dyDescent="0.3"/>
  <cols>
    <col min="1" max="1" width="20.85546875" style="65" customWidth="1"/>
    <col min="2" max="2" width="51.140625" style="331" customWidth="1"/>
    <col min="3" max="3" width="18" style="297" bestFit="1" customWidth="1"/>
    <col min="4" max="4" width="11.28515625" style="65" customWidth="1"/>
    <col min="5" max="5" width="3.7109375" style="66" customWidth="1"/>
    <col min="6" max="6" width="40.5703125" style="191" customWidth="1"/>
    <col min="7" max="7" width="16.7109375" style="48" customWidth="1"/>
    <col min="8" max="8" width="12.7109375" style="191" bestFit="1" customWidth="1"/>
    <col min="9" max="16384" width="11.5703125" style="48"/>
  </cols>
  <sheetData>
    <row r="1" spans="1:5" ht="18" customHeight="1" x14ac:dyDescent="0.2">
      <c r="A1" s="775" t="s">
        <v>0</v>
      </c>
      <c r="B1" s="775"/>
      <c r="C1" s="775"/>
      <c r="D1" s="775"/>
      <c r="E1" s="47"/>
    </row>
    <row r="2" spans="1:5" ht="18" customHeight="1" x14ac:dyDescent="0.2">
      <c r="A2" s="775" t="s">
        <v>1</v>
      </c>
      <c r="B2" s="775"/>
      <c r="C2" s="775"/>
      <c r="D2" s="775"/>
      <c r="E2" s="47"/>
    </row>
    <row r="3" spans="1:5" ht="18" customHeight="1" x14ac:dyDescent="0.2">
      <c r="A3" s="777" t="s">
        <v>2</v>
      </c>
      <c r="B3" s="777"/>
      <c r="C3" s="777"/>
      <c r="D3" s="777"/>
      <c r="E3" s="49"/>
    </row>
    <row r="4" spans="1:5" ht="14.45" customHeight="1" x14ac:dyDescent="0.3">
      <c r="A4" s="298"/>
      <c r="B4" s="319"/>
      <c r="C4" s="288"/>
      <c r="D4" s="50"/>
      <c r="E4" s="51"/>
    </row>
    <row r="5" spans="1:5" ht="14.45" customHeight="1" x14ac:dyDescent="0.3">
      <c r="A5" s="299"/>
      <c r="B5" s="320"/>
      <c r="C5" s="289"/>
      <c r="D5" s="52"/>
      <c r="E5" s="53"/>
    </row>
    <row r="6" spans="1:5" ht="14.45" customHeight="1" x14ac:dyDescent="0.2">
      <c r="A6" s="778" t="s">
        <v>22</v>
      </c>
      <c r="B6" s="778"/>
      <c r="C6" s="778"/>
      <c r="D6" s="778"/>
      <c r="E6" s="54"/>
    </row>
    <row r="7" spans="1:5" ht="29.45" customHeight="1" x14ac:dyDescent="0.2">
      <c r="A7" s="456" t="s">
        <v>23</v>
      </c>
      <c r="B7" s="457" t="s">
        <v>24</v>
      </c>
      <c r="C7" s="458" t="s">
        <v>25</v>
      </c>
      <c r="D7" s="459" t="s">
        <v>26</v>
      </c>
      <c r="E7" s="55"/>
    </row>
    <row r="8" spans="1:5" ht="15" x14ac:dyDescent="0.25">
      <c r="A8" s="56" t="s">
        <v>27</v>
      </c>
      <c r="B8" s="321" t="s">
        <v>28</v>
      </c>
      <c r="C8" s="290">
        <f>+C9+C84</f>
        <v>4416135852</v>
      </c>
      <c r="D8" s="57">
        <f>C8/$C$8</f>
        <v>1</v>
      </c>
      <c r="E8" s="58"/>
    </row>
    <row r="9" spans="1:5" ht="14.45" customHeight="1" x14ac:dyDescent="0.25">
      <c r="A9" s="56" t="s">
        <v>29</v>
      </c>
      <c r="B9" s="322" t="s">
        <v>30</v>
      </c>
      <c r="C9" s="290">
        <f>+C10+C36+C75</f>
        <v>3161359639</v>
      </c>
      <c r="D9" s="57">
        <f>C9/$C$8</f>
        <v>0.7158655768183102</v>
      </c>
      <c r="E9" s="58"/>
    </row>
    <row r="10" spans="1:5" ht="14.45" customHeight="1" x14ac:dyDescent="0.25">
      <c r="A10" s="56" t="s">
        <v>31</v>
      </c>
      <c r="B10" s="322" t="s">
        <v>32</v>
      </c>
      <c r="C10" s="290">
        <f>+C11+C14+C31</f>
        <v>1246031235</v>
      </c>
      <c r="D10" s="57">
        <f t="shared" ref="D10:D34" si="0">C10/$C$8</f>
        <v>0.2821541901696008</v>
      </c>
      <c r="E10" s="58"/>
    </row>
    <row r="11" spans="1:5" ht="14.45" customHeight="1" x14ac:dyDescent="0.25">
      <c r="A11" s="56" t="s">
        <v>33</v>
      </c>
      <c r="B11" s="322" t="s">
        <v>34</v>
      </c>
      <c r="C11" s="290">
        <f>+C12</f>
        <v>502852000</v>
      </c>
      <c r="D11" s="57">
        <f t="shared" si="0"/>
        <v>0.11386696805811942</v>
      </c>
      <c r="E11" s="58"/>
    </row>
    <row r="12" spans="1:5" ht="27" x14ac:dyDescent="0.25">
      <c r="A12" s="59" t="s">
        <v>35</v>
      </c>
      <c r="B12" s="323" t="s">
        <v>36</v>
      </c>
      <c r="C12" s="291">
        <v>502852000</v>
      </c>
      <c r="D12" s="60">
        <f t="shared" si="0"/>
        <v>0.11386696805811942</v>
      </c>
      <c r="E12" s="58"/>
    </row>
    <row r="13" spans="1:5" ht="15" x14ac:dyDescent="0.25">
      <c r="A13" s="59"/>
      <c r="B13" s="323"/>
      <c r="C13" s="292"/>
      <c r="D13" s="60"/>
      <c r="E13" s="58"/>
    </row>
    <row r="14" spans="1:5" ht="18" customHeight="1" x14ac:dyDescent="0.25">
      <c r="A14" s="56" t="s">
        <v>37</v>
      </c>
      <c r="B14" s="324" t="s">
        <v>38</v>
      </c>
      <c r="C14" s="290">
        <f>+C15+C25</f>
        <v>723879235</v>
      </c>
      <c r="D14" s="57">
        <f>C14/$C$8</f>
        <v>0.16391688554421763</v>
      </c>
      <c r="E14" s="58"/>
    </row>
    <row r="15" spans="1:5" ht="16.899999999999999" customHeight="1" x14ac:dyDescent="0.25">
      <c r="A15" s="56" t="s">
        <v>39</v>
      </c>
      <c r="B15" s="322" t="s">
        <v>40</v>
      </c>
      <c r="C15" s="290">
        <f>+C16+C20</f>
        <v>85879235</v>
      </c>
      <c r="D15" s="57">
        <f t="shared" si="0"/>
        <v>1.944669228441118E-2</v>
      </c>
      <c r="E15" s="58"/>
    </row>
    <row r="16" spans="1:5" ht="27.75" x14ac:dyDescent="0.3">
      <c r="A16" s="56" t="s">
        <v>41</v>
      </c>
      <c r="B16" s="322" t="s">
        <v>42</v>
      </c>
      <c r="C16" s="290">
        <f>SUM(C17:C18)</f>
        <v>85679235</v>
      </c>
      <c r="D16" s="57">
        <f t="shared" si="0"/>
        <v>1.9401403822574253E-2</v>
      </c>
      <c r="E16" s="61"/>
    </row>
    <row r="17" spans="1:5" ht="36" customHeight="1" x14ac:dyDescent="0.3">
      <c r="A17" s="59" t="s">
        <v>43</v>
      </c>
      <c r="B17" s="323" t="s">
        <v>44</v>
      </c>
      <c r="C17" s="292">
        <v>45000000</v>
      </c>
      <c r="D17" s="57"/>
      <c r="E17" s="61"/>
    </row>
    <row r="18" spans="1:5" x14ac:dyDescent="0.3">
      <c r="A18" s="59" t="s">
        <v>45</v>
      </c>
      <c r="B18" s="323" t="s">
        <v>46</v>
      </c>
      <c r="C18" s="418">
        <f>32500000+7879567+299668</f>
        <v>40679235</v>
      </c>
      <c r="D18" s="60">
        <f t="shared" si="0"/>
        <v>9.2114999092650189E-3</v>
      </c>
      <c r="E18" s="61"/>
    </row>
    <row r="19" spans="1:5" x14ac:dyDescent="0.3">
      <c r="B19" s="323"/>
      <c r="C19" s="292"/>
      <c r="D19" s="60"/>
      <c r="E19" s="61"/>
    </row>
    <row r="20" spans="1:5" ht="27.75" x14ac:dyDescent="0.3">
      <c r="A20" s="56" t="s">
        <v>47</v>
      </c>
      <c r="B20" s="322" t="s">
        <v>48</v>
      </c>
      <c r="C20" s="290">
        <f>+C21</f>
        <v>200000</v>
      </c>
      <c r="D20" s="57">
        <f t="shared" si="0"/>
        <v>4.5288461836929923E-5</v>
      </c>
      <c r="E20" s="61"/>
    </row>
    <row r="21" spans="1:5" ht="27" x14ac:dyDescent="0.25">
      <c r="A21" s="56" t="s">
        <v>49</v>
      </c>
      <c r="B21" s="322" t="s">
        <v>50</v>
      </c>
      <c r="C21" s="293">
        <f>SUM(C22:C23)</f>
        <v>200000</v>
      </c>
      <c r="D21" s="57">
        <f t="shared" si="0"/>
        <v>4.5288461836929923E-5</v>
      </c>
      <c r="E21" s="58"/>
    </row>
    <row r="22" spans="1:5" ht="16.149999999999999" customHeight="1" x14ac:dyDescent="0.25">
      <c r="A22" s="59" t="s">
        <v>51</v>
      </c>
      <c r="B22" s="323" t="s">
        <v>52</v>
      </c>
      <c r="C22" s="292">
        <v>100000</v>
      </c>
      <c r="D22" s="60">
        <f t="shared" si="0"/>
        <v>2.2644230918464961E-5</v>
      </c>
      <c r="E22" s="58"/>
    </row>
    <row r="23" spans="1:5" ht="28.9" customHeight="1" x14ac:dyDescent="0.3">
      <c r="A23" s="59" t="s">
        <v>53</v>
      </c>
      <c r="B23" s="323" t="s">
        <v>54</v>
      </c>
      <c r="C23" s="292">
        <v>100000</v>
      </c>
      <c r="D23" s="60">
        <f t="shared" si="0"/>
        <v>2.2644230918464961E-5</v>
      </c>
      <c r="E23" s="61"/>
    </row>
    <row r="24" spans="1:5" ht="16.149999999999999" customHeight="1" x14ac:dyDescent="0.3">
      <c r="A24" s="59"/>
      <c r="B24" s="323"/>
      <c r="C24" s="292"/>
      <c r="D24" s="60"/>
      <c r="E24" s="61"/>
    </row>
    <row r="25" spans="1:5" ht="27.75" x14ac:dyDescent="0.3">
      <c r="A25" s="56" t="s">
        <v>55</v>
      </c>
      <c r="B25" s="322" t="s">
        <v>56</v>
      </c>
      <c r="C25" s="293">
        <f>+C26</f>
        <v>638000000</v>
      </c>
      <c r="D25" s="57">
        <f t="shared" si="0"/>
        <v>0.14447019325980645</v>
      </c>
      <c r="E25" s="61"/>
    </row>
    <row r="26" spans="1:5" ht="27.75" x14ac:dyDescent="0.3">
      <c r="A26" s="56" t="s">
        <v>57</v>
      </c>
      <c r="B26" s="325" t="s">
        <v>58</v>
      </c>
      <c r="C26" s="293">
        <f>SUM(C27:C29)</f>
        <v>638000000</v>
      </c>
      <c r="D26" s="57">
        <f t="shared" si="0"/>
        <v>0.14447019325980645</v>
      </c>
      <c r="E26" s="61"/>
    </row>
    <row r="27" spans="1:5" ht="16.149999999999999" customHeight="1" x14ac:dyDescent="0.3">
      <c r="A27" s="59" t="s">
        <v>59</v>
      </c>
      <c r="B27" s="323" t="s">
        <v>60</v>
      </c>
      <c r="C27" s="418">
        <f>558000000+10000000+2000000+15400000</f>
        <v>585400000</v>
      </c>
      <c r="D27" s="60">
        <f t="shared" si="0"/>
        <v>0.13255932779669388</v>
      </c>
      <c r="E27" s="61"/>
    </row>
    <row r="28" spans="1:5" ht="14.45" customHeight="1" x14ac:dyDescent="0.3">
      <c r="A28" s="59" t="s">
        <v>61</v>
      </c>
      <c r="B28" s="323" t="s">
        <v>62</v>
      </c>
      <c r="C28" s="292">
        <v>2600000</v>
      </c>
      <c r="D28" s="60">
        <f t="shared" si="0"/>
        <v>5.8875000388008893E-4</v>
      </c>
      <c r="E28" s="61"/>
    </row>
    <row r="29" spans="1:5" ht="14.45" customHeight="1" x14ac:dyDescent="0.3">
      <c r="A29" s="59" t="s">
        <v>63</v>
      </c>
      <c r="B29" s="326" t="s">
        <v>64</v>
      </c>
      <c r="C29" s="418">
        <f>40000000+10000000</f>
        <v>50000000</v>
      </c>
      <c r="D29" s="60">
        <f t="shared" si="0"/>
        <v>1.1322115459232481E-2</v>
      </c>
      <c r="E29" s="62"/>
    </row>
    <row r="30" spans="1:5" ht="14.45" customHeight="1" x14ac:dyDescent="0.25">
      <c r="A30" s="59"/>
      <c r="B30" s="323"/>
      <c r="C30" s="292"/>
      <c r="D30" s="60"/>
      <c r="E30" s="58"/>
    </row>
    <row r="31" spans="1:5" ht="14.45" customHeight="1" x14ac:dyDescent="0.25">
      <c r="A31" s="56" t="s">
        <v>65</v>
      </c>
      <c r="B31" s="322" t="s">
        <v>66</v>
      </c>
      <c r="C31" s="293">
        <f>+C32</f>
        <v>19300000</v>
      </c>
      <c r="D31" s="57">
        <f t="shared" si="0"/>
        <v>4.3703365672637376E-3</v>
      </c>
      <c r="E31" s="58"/>
    </row>
    <row r="32" spans="1:5" ht="14.45" customHeight="1" x14ac:dyDescent="0.25">
      <c r="A32" s="56" t="s">
        <v>67</v>
      </c>
      <c r="B32" s="325" t="s">
        <v>68</v>
      </c>
      <c r="C32" s="293">
        <f>SUM(C33:C34)</f>
        <v>19300000</v>
      </c>
      <c r="D32" s="57">
        <f t="shared" si="0"/>
        <v>4.3703365672637376E-3</v>
      </c>
      <c r="E32" s="58"/>
    </row>
    <row r="33" spans="1:5" ht="14.45" customHeight="1" x14ac:dyDescent="0.3">
      <c r="A33" s="59" t="s">
        <v>69</v>
      </c>
      <c r="B33" s="323" t="s">
        <v>70</v>
      </c>
      <c r="C33" s="418">
        <f>8300000+600000</f>
        <v>8900000</v>
      </c>
      <c r="D33" s="60">
        <f t="shared" si="0"/>
        <v>2.0153365517433814E-3</v>
      </c>
      <c r="E33" s="61"/>
    </row>
    <row r="34" spans="1:5" ht="14.45" customHeight="1" x14ac:dyDescent="0.25">
      <c r="A34" s="59" t="s">
        <v>71</v>
      </c>
      <c r="B34" s="323" t="s">
        <v>72</v>
      </c>
      <c r="C34" s="418">
        <v>10400000</v>
      </c>
      <c r="D34" s="60">
        <f t="shared" si="0"/>
        <v>2.3550000155203557E-3</v>
      </c>
      <c r="E34" s="58"/>
    </row>
    <row r="35" spans="1:5" ht="14.45" customHeight="1" x14ac:dyDescent="0.25">
      <c r="A35" s="282"/>
      <c r="B35" s="327"/>
      <c r="C35" s="294"/>
      <c r="D35" s="283"/>
      <c r="E35" s="58"/>
    </row>
    <row r="36" spans="1:5" ht="14.45" customHeight="1" x14ac:dyDescent="0.3">
      <c r="A36" s="56" t="s">
        <v>73</v>
      </c>
      <c r="B36" s="322" t="s">
        <v>74</v>
      </c>
      <c r="C36" s="290">
        <f>+C37+C61+C66+C71</f>
        <v>601480000</v>
      </c>
      <c r="D36" s="57">
        <f t="shared" ref="D36:D64" si="1">C36/$C$8</f>
        <v>0.13620052012838305</v>
      </c>
      <c r="E36" s="61"/>
    </row>
    <row r="37" spans="1:5" ht="14.45" customHeight="1" x14ac:dyDescent="0.3">
      <c r="A37" s="56" t="s">
        <v>75</v>
      </c>
      <c r="B37" s="322" t="s">
        <v>76</v>
      </c>
      <c r="C37" s="290">
        <f>+C38+C41+C56</f>
        <v>567980000</v>
      </c>
      <c r="D37" s="57">
        <f t="shared" si="1"/>
        <v>0.12861470277069728</v>
      </c>
      <c r="E37" s="61"/>
    </row>
    <row r="38" spans="1:5" ht="14.45" customHeight="1" x14ac:dyDescent="0.25">
      <c r="A38" s="56" t="s">
        <v>77</v>
      </c>
      <c r="B38" s="322" t="s">
        <v>78</v>
      </c>
      <c r="C38" s="290">
        <f>+C39</f>
        <v>17000000</v>
      </c>
      <c r="D38" s="57">
        <f t="shared" si="1"/>
        <v>3.8495192561390432E-3</v>
      </c>
      <c r="E38" s="58"/>
    </row>
    <row r="39" spans="1:5" ht="14.45" customHeight="1" x14ac:dyDescent="0.3">
      <c r="A39" s="59" t="s">
        <v>79</v>
      </c>
      <c r="B39" s="323" t="s">
        <v>80</v>
      </c>
      <c r="C39" s="292">
        <v>17000000</v>
      </c>
      <c r="D39" s="60">
        <f>C39/$C$8</f>
        <v>3.8495192561390432E-3</v>
      </c>
      <c r="E39" s="61"/>
    </row>
    <row r="40" spans="1:5" ht="14.45" customHeight="1" x14ac:dyDescent="0.3">
      <c r="A40" s="59"/>
      <c r="B40" s="323"/>
      <c r="C40" s="292"/>
      <c r="D40" s="60"/>
      <c r="E40" s="61"/>
    </row>
    <row r="41" spans="1:5" ht="14.45" customHeight="1" x14ac:dyDescent="0.3">
      <c r="A41" s="56" t="s">
        <v>81</v>
      </c>
      <c r="B41" s="322" t="s">
        <v>82</v>
      </c>
      <c r="C41" s="290">
        <f>+C42+C45</f>
        <v>548080000</v>
      </c>
      <c r="D41" s="57">
        <f t="shared" si="1"/>
        <v>0.12410850081792275</v>
      </c>
      <c r="E41" s="62"/>
    </row>
    <row r="42" spans="1:5" ht="14.45" customHeight="1" x14ac:dyDescent="0.25">
      <c r="A42" s="56" t="s">
        <v>83</v>
      </c>
      <c r="B42" s="322" t="s">
        <v>84</v>
      </c>
      <c r="C42" s="290">
        <f>+C43</f>
        <v>1300000</v>
      </c>
      <c r="D42" s="57">
        <f t="shared" si="1"/>
        <v>2.9437500194004447E-4</v>
      </c>
      <c r="E42" s="63"/>
    </row>
    <row r="43" spans="1:5" ht="14.45" customHeight="1" x14ac:dyDescent="0.25">
      <c r="A43" s="59" t="s">
        <v>85</v>
      </c>
      <c r="B43" s="323" t="s">
        <v>86</v>
      </c>
      <c r="C43" s="418">
        <f>900000+400000</f>
        <v>1300000</v>
      </c>
      <c r="D43" s="60">
        <f>C43/$C$8</f>
        <v>2.9437500194004447E-4</v>
      </c>
      <c r="E43" s="63"/>
    </row>
    <row r="44" spans="1:5" ht="14.45" customHeight="1" x14ac:dyDescent="0.25">
      <c r="A44" s="59"/>
      <c r="B44" s="323"/>
      <c r="C44" s="292"/>
      <c r="D44" s="60"/>
      <c r="E44" s="63"/>
    </row>
    <row r="45" spans="1:5" ht="14.45" customHeight="1" x14ac:dyDescent="0.3">
      <c r="A45" s="56" t="s">
        <v>87</v>
      </c>
      <c r="B45" s="322" t="s">
        <v>88</v>
      </c>
      <c r="C45" s="290">
        <f>+C46+C48+C52</f>
        <v>546780000</v>
      </c>
      <c r="D45" s="57">
        <f t="shared" si="1"/>
        <v>0.12381412581598271</v>
      </c>
      <c r="E45" s="61"/>
    </row>
    <row r="46" spans="1:5" ht="14.45" customHeight="1" x14ac:dyDescent="0.3">
      <c r="A46" s="59" t="s">
        <v>89</v>
      </c>
      <c r="B46" s="323" t="s">
        <v>90</v>
      </c>
      <c r="C46" s="292">
        <v>1300000</v>
      </c>
      <c r="D46" s="60">
        <f>C46/$C$8</f>
        <v>2.9437500194004447E-4</v>
      </c>
      <c r="E46" s="61"/>
    </row>
    <row r="47" spans="1:5" ht="14.45" customHeight="1" x14ac:dyDescent="0.25">
      <c r="A47" s="56"/>
      <c r="B47" s="322"/>
      <c r="C47" s="290"/>
      <c r="D47" s="57"/>
      <c r="E47" s="63"/>
    </row>
    <row r="48" spans="1:5" ht="14.45" customHeight="1" x14ac:dyDescent="0.3">
      <c r="A48" s="56" t="s">
        <v>91</v>
      </c>
      <c r="B48" s="322" t="s">
        <v>92</v>
      </c>
      <c r="C48" s="290">
        <f>SUM(C49:C51)</f>
        <v>545350000</v>
      </c>
      <c r="D48" s="57">
        <f t="shared" si="1"/>
        <v>0.12349031331384866</v>
      </c>
      <c r="E48" s="64"/>
    </row>
    <row r="49" spans="1:8" ht="14.45" customHeight="1" x14ac:dyDescent="0.3">
      <c r="A49" s="59" t="s">
        <v>93</v>
      </c>
      <c r="B49" s="323" t="s">
        <v>94</v>
      </c>
      <c r="C49" s="295">
        <v>470000000</v>
      </c>
      <c r="D49" s="60">
        <f t="shared" si="1"/>
        <v>0.10642788531678532</v>
      </c>
      <c r="E49" s="61"/>
      <c r="G49" s="260"/>
      <c r="H49" s="260"/>
    </row>
    <row r="50" spans="1:8" ht="14.45" customHeight="1" x14ac:dyDescent="0.3">
      <c r="A50" s="59" t="s">
        <v>95</v>
      </c>
      <c r="B50" s="323" t="s">
        <v>96</v>
      </c>
      <c r="C50" s="292">
        <v>350000</v>
      </c>
      <c r="D50" s="60">
        <f t="shared" si="1"/>
        <v>7.9254808214627355E-5</v>
      </c>
    </row>
    <row r="51" spans="1:8" ht="14.45" customHeight="1" x14ac:dyDescent="0.3">
      <c r="A51" s="59" t="s">
        <v>97</v>
      </c>
      <c r="B51" s="323" t="s">
        <v>98</v>
      </c>
      <c r="C51" s="292">
        <v>75000000</v>
      </c>
      <c r="D51" s="60">
        <f t="shared" si="1"/>
        <v>1.6983173188848719E-2</v>
      </c>
    </row>
    <row r="52" spans="1:8" ht="14.45" customHeight="1" x14ac:dyDescent="0.3">
      <c r="A52" s="56" t="s">
        <v>99</v>
      </c>
      <c r="B52" s="322" t="s">
        <v>100</v>
      </c>
      <c r="C52" s="290">
        <f>SUM(C53:C54)</f>
        <v>130000</v>
      </c>
      <c r="D52" s="57">
        <f t="shared" si="1"/>
        <v>2.9437500194004447E-5</v>
      </c>
    </row>
    <row r="53" spans="1:8" ht="14.45" customHeight="1" x14ac:dyDescent="0.3">
      <c r="A53" s="59" t="s">
        <v>101</v>
      </c>
      <c r="B53" s="323" t="s">
        <v>102</v>
      </c>
      <c r="C53" s="292">
        <v>130000</v>
      </c>
      <c r="D53" s="60">
        <f t="shared" si="1"/>
        <v>2.9437500194004447E-5</v>
      </c>
    </row>
    <row r="54" spans="1:8" ht="14.45" customHeight="1" x14ac:dyDescent="0.3">
      <c r="A54" s="59" t="s">
        <v>103</v>
      </c>
      <c r="B54" s="323" t="s">
        <v>104</v>
      </c>
      <c r="C54" s="292">
        <v>0</v>
      </c>
      <c r="D54" s="60">
        <f t="shared" si="1"/>
        <v>0</v>
      </c>
    </row>
    <row r="55" spans="1:8" ht="14.45" customHeight="1" x14ac:dyDescent="0.3">
      <c r="A55" s="59"/>
      <c r="B55" s="323"/>
      <c r="C55" s="292"/>
      <c r="D55" s="60"/>
    </row>
    <row r="56" spans="1:8" ht="14.45" customHeight="1" x14ac:dyDescent="0.3">
      <c r="A56" s="56" t="s">
        <v>105</v>
      </c>
      <c r="B56" s="322" t="s">
        <v>106</v>
      </c>
      <c r="C56" s="290">
        <f>+C57</f>
        <v>2900000</v>
      </c>
      <c r="D56" s="57">
        <f t="shared" si="1"/>
        <v>6.5668269663548379E-4</v>
      </c>
    </row>
    <row r="57" spans="1:8" ht="14.45" customHeight="1" x14ac:dyDescent="0.3">
      <c r="A57" s="56" t="s">
        <v>107</v>
      </c>
      <c r="B57" s="322" t="s">
        <v>108</v>
      </c>
      <c r="C57" s="290">
        <f>+C58</f>
        <v>2900000</v>
      </c>
      <c r="D57" s="57">
        <f t="shared" si="1"/>
        <v>6.5668269663548379E-4</v>
      </c>
    </row>
    <row r="58" spans="1:8" ht="14.45" customHeight="1" x14ac:dyDescent="0.3">
      <c r="A58" s="56" t="s">
        <v>109</v>
      </c>
      <c r="B58" s="322" t="s">
        <v>110</v>
      </c>
      <c r="C58" s="290">
        <f>+C59</f>
        <v>2900000</v>
      </c>
      <c r="D58" s="57">
        <f t="shared" si="1"/>
        <v>6.5668269663548379E-4</v>
      </c>
    </row>
    <row r="59" spans="1:8" x14ac:dyDescent="0.3">
      <c r="A59" s="59" t="s">
        <v>111</v>
      </c>
      <c r="B59" s="323" t="s">
        <v>112</v>
      </c>
      <c r="C59" s="292">
        <v>2900000</v>
      </c>
      <c r="D59" s="60">
        <f t="shared" si="1"/>
        <v>6.5668269663548379E-4</v>
      </c>
    </row>
    <row r="60" spans="1:8" x14ac:dyDescent="0.3">
      <c r="A60" s="59"/>
      <c r="B60" s="323"/>
      <c r="C60" s="292"/>
      <c r="D60" s="60"/>
    </row>
    <row r="61" spans="1:8" ht="16.149999999999999" customHeight="1" x14ac:dyDescent="0.3">
      <c r="A61" s="56" t="s">
        <v>113</v>
      </c>
      <c r="B61" s="322" t="s">
        <v>114</v>
      </c>
      <c r="C61" s="290">
        <f>+C62</f>
        <v>500000</v>
      </c>
      <c r="D61" s="57">
        <f t="shared" si="1"/>
        <v>1.132211545923248E-4</v>
      </c>
    </row>
    <row r="62" spans="1:8" ht="16.899999999999999" customHeight="1" x14ac:dyDescent="0.3">
      <c r="A62" s="56" t="s">
        <v>115</v>
      </c>
      <c r="B62" s="322" t="s">
        <v>116</v>
      </c>
      <c r="C62" s="290">
        <f>+C63</f>
        <v>500000</v>
      </c>
      <c r="D62" s="57">
        <f t="shared" si="1"/>
        <v>1.132211545923248E-4</v>
      </c>
    </row>
    <row r="63" spans="1:8" ht="17.45" customHeight="1" x14ac:dyDescent="0.3">
      <c r="A63" s="56" t="s">
        <v>117</v>
      </c>
      <c r="B63" s="322" t="s">
        <v>118</v>
      </c>
      <c r="C63" s="290">
        <f>+C64</f>
        <v>500000</v>
      </c>
      <c r="D63" s="57">
        <f t="shared" si="1"/>
        <v>1.132211545923248E-4</v>
      </c>
    </row>
    <row r="64" spans="1:8" ht="29.45" customHeight="1" x14ac:dyDescent="0.3">
      <c r="A64" s="59" t="s">
        <v>119</v>
      </c>
      <c r="B64" s="323" t="s">
        <v>120</v>
      </c>
      <c r="C64" s="292">
        <v>500000</v>
      </c>
      <c r="D64" s="60">
        <f t="shared" si="1"/>
        <v>1.132211545923248E-4</v>
      </c>
    </row>
    <row r="65" spans="1:4" x14ac:dyDescent="0.3">
      <c r="A65" s="59"/>
      <c r="B65" s="323"/>
      <c r="C65" s="292"/>
      <c r="D65" s="60"/>
    </row>
    <row r="66" spans="1:4" ht="27.75" x14ac:dyDescent="0.3">
      <c r="A66" s="56" t="s">
        <v>121</v>
      </c>
      <c r="B66" s="322" t="s">
        <v>122</v>
      </c>
      <c r="C66" s="290">
        <f>+C67</f>
        <v>3500000</v>
      </c>
      <c r="D66" s="57">
        <f>C66/$C$8</f>
        <v>7.9254808214627363E-4</v>
      </c>
    </row>
    <row r="67" spans="1:4" ht="27.75" x14ac:dyDescent="0.3">
      <c r="A67" s="56" t="s">
        <v>123</v>
      </c>
      <c r="B67" s="322" t="s">
        <v>124</v>
      </c>
      <c r="C67" s="290">
        <f>+C68</f>
        <v>3500000</v>
      </c>
      <c r="D67" s="57">
        <f>C67/$C$8</f>
        <v>7.9254808214627363E-4</v>
      </c>
    </row>
    <row r="68" spans="1:4" ht="27.75" x14ac:dyDescent="0.3">
      <c r="A68" s="56" t="s">
        <v>125</v>
      </c>
      <c r="B68" s="322" t="s">
        <v>126</v>
      </c>
      <c r="C68" s="290">
        <f>+C69</f>
        <v>3500000</v>
      </c>
      <c r="D68" s="57">
        <f>C68/$C$8</f>
        <v>7.9254808214627363E-4</v>
      </c>
    </row>
    <row r="69" spans="1:4" x14ac:dyDescent="0.3">
      <c r="A69" s="59" t="s">
        <v>127</v>
      </c>
      <c r="B69" s="323" t="s">
        <v>128</v>
      </c>
      <c r="C69" s="418">
        <f>3000000+500000</f>
        <v>3500000</v>
      </c>
      <c r="D69" s="60">
        <f>C69/$C$8</f>
        <v>7.9254808214627363E-4</v>
      </c>
    </row>
    <row r="70" spans="1:4" x14ac:dyDescent="0.3">
      <c r="A70" s="59"/>
      <c r="B70" s="323"/>
      <c r="C70" s="292"/>
      <c r="D70" s="60"/>
    </row>
    <row r="71" spans="1:4" ht="27.75" x14ac:dyDescent="0.3">
      <c r="A71" s="56" t="s">
        <v>129</v>
      </c>
      <c r="B71" s="322" t="s">
        <v>130</v>
      </c>
      <c r="C71" s="290">
        <f>SUM(C72:C73)</f>
        <v>29500000</v>
      </c>
      <c r="D71" s="60">
        <f>C71/$C$8</f>
        <v>6.6800481209471629E-3</v>
      </c>
    </row>
    <row r="72" spans="1:4" x14ac:dyDescent="0.3">
      <c r="A72" s="59" t="s">
        <v>131</v>
      </c>
      <c r="B72" s="323" t="s">
        <v>132</v>
      </c>
      <c r="C72" s="418">
        <f>7000000+500000</f>
        <v>7500000</v>
      </c>
      <c r="D72" s="60">
        <f>C72/$C$8</f>
        <v>1.698317318884872E-3</v>
      </c>
    </row>
    <row r="73" spans="1:4" x14ac:dyDescent="0.3">
      <c r="A73" s="59" t="s">
        <v>133</v>
      </c>
      <c r="B73" s="323" t="s">
        <v>134</v>
      </c>
      <c r="C73" s="418">
        <f>21600000+400000</f>
        <v>22000000</v>
      </c>
      <c r="D73" s="60">
        <f>C73/$C$8</f>
        <v>4.9817308020622909E-3</v>
      </c>
    </row>
    <row r="74" spans="1:4" x14ac:dyDescent="0.3">
      <c r="A74" s="56"/>
      <c r="B74" s="322"/>
      <c r="C74" s="290"/>
      <c r="D74" s="57"/>
    </row>
    <row r="75" spans="1:4" ht="27.75" x14ac:dyDescent="0.3">
      <c r="A75" s="56" t="s">
        <v>135</v>
      </c>
      <c r="B75" s="322" t="s">
        <v>136</v>
      </c>
      <c r="C75" s="290">
        <f>+C76</f>
        <v>1313848404</v>
      </c>
      <c r="D75" s="57">
        <f>C75/$C$8</f>
        <v>0.29751086652032643</v>
      </c>
    </row>
    <row r="76" spans="1:4" ht="27.75" x14ac:dyDescent="0.3">
      <c r="A76" s="56" t="s">
        <v>137</v>
      </c>
      <c r="B76" s="322" t="s">
        <v>138</v>
      </c>
      <c r="C76" s="290">
        <f>+C77+C80</f>
        <v>1313848404</v>
      </c>
      <c r="D76" s="57">
        <f>C76/$C$8</f>
        <v>0.29751086652032643</v>
      </c>
    </row>
    <row r="77" spans="1:4" ht="27.75" x14ac:dyDescent="0.3">
      <c r="A77" s="56" t="s">
        <v>139</v>
      </c>
      <c r="B77" s="322" t="s">
        <v>140</v>
      </c>
      <c r="C77" s="290">
        <f>SUM(C78:C78)</f>
        <v>1303471376</v>
      </c>
      <c r="D77" s="57">
        <f>C77/$C$8</f>
        <v>0.29516106833753264</v>
      </c>
    </row>
    <row r="78" spans="1:4" x14ac:dyDescent="0.3">
      <c r="A78" s="59" t="s">
        <v>141</v>
      </c>
      <c r="B78" s="323" t="s">
        <v>142</v>
      </c>
      <c r="C78" s="292">
        <v>1303471376</v>
      </c>
      <c r="D78" s="60">
        <f>C78/$C$8</f>
        <v>0.29516106833753264</v>
      </c>
    </row>
    <row r="79" spans="1:4" x14ac:dyDescent="0.3">
      <c r="A79" s="59"/>
      <c r="B79" s="323"/>
      <c r="C79" s="292"/>
      <c r="D79" s="60"/>
    </row>
    <row r="80" spans="1:4" ht="27.75" x14ac:dyDescent="0.3">
      <c r="A80" s="56" t="s">
        <v>143</v>
      </c>
      <c r="B80" s="322" t="s">
        <v>144</v>
      </c>
      <c r="C80" s="290">
        <f>+C81</f>
        <v>10377028</v>
      </c>
      <c r="D80" s="57">
        <f>C80/$C$8</f>
        <v>2.349798182793766E-3</v>
      </c>
    </row>
    <row r="81" spans="1:4" ht="27" x14ac:dyDescent="0.3">
      <c r="A81" s="323" t="s">
        <v>145</v>
      </c>
      <c r="B81" s="323" t="s">
        <v>146</v>
      </c>
      <c r="C81" s="332">
        <f>4369507.77+6007520.43-0.2</f>
        <v>10377028</v>
      </c>
      <c r="D81" s="60">
        <f>C81/$C$8</f>
        <v>2.349798182793766E-3</v>
      </c>
    </row>
    <row r="82" spans="1:4" x14ac:dyDescent="0.3">
      <c r="A82" s="59"/>
      <c r="B82" s="323"/>
      <c r="C82" s="292"/>
      <c r="D82" s="60"/>
    </row>
    <row r="83" spans="1:4" x14ac:dyDescent="0.3">
      <c r="A83" s="59"/>
      <c r="B83" s="327"/>
      <c r="C83" s="294"/>
      <c r="D83" s="283"/>
    </row>
    <row r="84" spans="1:4" x14ac:dyDescent="0.3">
      <c r="A84" s="56" t="s">
        <v>147</v>
      </c>
      <c r="B84" s="322" t="s">
        <v>148</v>
      </c>
      <c r="C84" s="293">
        <f>+C85</f>
        <v>1254776213</v>
      </c>
      <c r="D84" s="284">
        <f>+D85</f>
        <v>0.26094953860581555</v>
      </c>
    </row>
    <row r="85" spans="1:4" ht="27.75" x14ac:dyDescent="0.3">
      <c r="A85" s="56" t="s">
        <v>149</v>
      </c>
      <c r="B85" s="322" t="s">
        <v>150</v>
      </c>
      <c r="C85" s="290">
        <f>+C86</f>
        <v>1254776213</v>
      </c>
      <c r="D85" s="284">
        <f>+D86</f>
        <v>0.26094953860581555</v>
      </c>
    </row>
    <row r="86" spans="1:4" ht="27.75" x14ac:dyDescent="0.3">
      <c r="A86" s="56" t="s">
        <v>151</v>
      </c>
      <c r="B86" s="322" t="s">
        <v>152</v>
      </c>
      <c r="C86" s="290">
        <f>+C87+C90+C93</f>
        <v>1254776213</v>
      </c>
      <c r="D86" s="284">
        <f>+D87+D93</f>
        <v>0.26094953860581555</v>
      </c>
    </row>
    <row r="87" spans="1:4" ht="27.75" x14ac:dyDescent="0.3">
      <c r="A87" s="56" t="s">
        <v>153</v>
      </c>
      <c r="B87" s="322" t="s">
        <v>154</v>
      </c>
      <c r="C87" s="290">
        <f>SUM(C88:C88)</f>
        <v>1151464485</v>
      </c>
      <c r="D87" s="284">
        <f>SUM(D88:D88)</f>
        <v>0.26074027692751334</v>
      </c>
    </row>
    <row r="88" spans="1:4" ht="46.5" customHeight="1" x14ac:dyDescent="0.3">
      <c r="A88" s="323" t="s">
        <v>155</v>
      </c>
      <c r="B88" s="323" t="s">
        <v>156</v>
      </c>
      <c r="C88" s="332">
        <v>1151464485</v>
      </c>
      <c r="D88" s="60">
        <f>C88/$C$8</f>
        <v>0.26074027692751334</v>
      </c>
    </row>
    <row r="89" spans="1:4" x14ac:dyDescent="0.3">
      <c r="A89" s="59"/>
      <c r="B89" s="323"/>
      <c r="C89" s="292"/>
      <c r="D89" s="60"/>
    </row>
    <row r="90" spans="1:4" ht="27.75" x14ac:dyDescent="0.3">
      <c r="A90" s="239" t="s">
        <v>157</v>
      </c>
      <c r="B90" s="328" t="s">
        <v>158</v>
      </c>
      <c r="C90" s="290">
        <f>+C91</f>
        <v>102387600</v>
      </c>
      <c r="D90" s="284">
        <f>SUM(D91:D91)</f>
        <v>2.318488457587423E-2</v>
      </c>
    </row>
    <row r="91" spans="1:4" x14ac:dyDescent="0.3">
      <c r="A91" s="333" t="s">
        <v>159</v>
      </c>
      <c r="B91" s="329" t="s">
        <v>160</v>
      </c>
      <c r="C91" s="334">
        <v>102387600</v>
      </c>
      <c r="D91" s="285">
        <f>C91/$C$8</f>
        <v>2.318488457587423E-2</v>
      </c>
    </row>
    <row r="92" spans="1:4" x14ac:dyDescent="0.3">
      <c r="A92" s="59"/>
      <c r="B92" s="323"/>
      <c r="C92" s="292"/>
      <c r="D92" s="60"/>
    </row>
    <row r="93" spans="1:4" ht="33" customHeight="1" x14ac:dyDescent="0.3">
      <c r="A93" s="56" t="s">
        <v>161</v>
      </c>
      <c r="B93" s="322" t="s">
        <v>162</v>
      </c>
      <c r="C93" s="290">
        <f>+C94</f>
        <v>924128</v>
      </c>
      <c r="D93" s="284">
        <f>+D94</f>
        <v>2.0926167830219187E-4</v>
      </c>
    </row>
    <row r="94" spans="1:4" x14ac:dyDescent="0.3">
      <c r="A94" s="59" t="s">
        <v>163</v>
      </c>
      <c r="B94" s="323" t="s">
        <v>164</v>
      </c>
      <c r="C94" s="292">
        <v>924128</v>
      </c>
      <c r="D94" s="60">
        <f>C94/$C$8</f>
        <v>2.0926167830219187E-4</v>
      </c>
    </row>
    <row r="95" spans="1:4" x14ac:dyDescent="0.3">
      <c r="A95" s="59"/>
      <c r="B95" s="323"/>
      <c r="C95" s="292"/>
      <c r="D95" s="60"/>
    </row>
    <row r="96" spans="1:4" x14ac:dyDescent="0.3">
      <c r="A96" s="286"/>
      <c r="B96" s="330"/>
      <c r="C96" s="296"/>
      <c r="D96" s="57"/>
    </row>
    <row r="97" spans="1:4" x14ac:dyDescent="0.3">
      <c r="A97" s="286"/>
      <c r="B97" s="535" t="s">
        <v>165</v>
      </c>
      <c r="C97" s="296">
        <f>+C8</f>
        <v>4416135852</v>
      </c>
      <c r="D97" s="287">
        <f>+D8</f>
        <v>1</v>
      </c>
    </row>
    <row r="98" spans="1:4" x14ac:dyDescent="0.3">
      <c r="A98" s="56"/>
      <c r="B98" s="322"/>
      <c r="C98" s="290"/>
    </row>
  </sheetData>
  <mergeCells count="4">
    <mergeCell ref="A1:D1"/>
    <mergeCell ref="A2:D2"/>
    <mergeCell ref="A3:D3"/>
    <mergeCell ref="A6:D6"/>
  </mergeCells>
  <pageMargins left="0.43307086614173229" right="0.19685039370078741" top="0.62992125984251968" bottom="1.2204724409448819" header="0.35433070866141736" footer="1.0236220472440944"/>
  <pageSetup scale="95" orientation="portrait" r:id="rId1"/>
  <headerFooter alignWithMargins="0">
    <oddHeader xml:space="preserve">&amp;L
&amp;R
</oddHeader>
    <oddFooter xml:space="preserve">&amp;L
&amp;10
&amp;C&amp;12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4"/>
  <sheetViews>
    <sheetView zoomScale="88" zoomScaleNormal="88" workbookViewId="0">
      <selection activeCell="D41" sqref="D41"/>
    </sheetView>
  </sheetViews>
  <sheetFormatPr baseColWidth="10" defaultColWidth="11.42578125" defaultRowHeight="16.5" x14ac:dyDescent="0.3"/>
  <cols>
    <col min="1" max="1" width="25" style="110" customWidth="1"/>
    <col min="2" max="2" width="20.5703125" style="113" customWidth="1"/>
    <col min="3" max="3" width="16.42578125" style="111" customWidth="1"/>
    <col min="4" max="4" width="17.140625" style="111" customWidth="1"/>
    <col min="5" max="5" width="17.7109375" style="113" customWidth="1"/>
    <col min="6" max="6" width="8.7109375" style="112" customWidth="1"/>
    <col min="7" max="7" width="18.85546875" style="106" customWidth="1"/>
    <col min="8" max="8" width="14" style="106" bestFit="1" customWidth="1"/>
    <col min="9" max="16384" width="11.42578125" style="106"/>
  </cols>
  <sheetData>
    <row r="1" spans="1:8" ht="21.6" customHeight="1" x14ac:dyDescent="0.2">
      <c r="A1" s="775" t="s">
        <v>0</v>
      </c>
      <c r="B1" s="775"/>
      <c r="C1" s="775"/>
      <c r="D1" s="775"/>
      <c r="E1" s="775"/>
      <c r="F1" s="775"/>
    </row>
    <row r="2" spans="1:8" ht="21.6" customHeight="1" x14ac:dyDescent="0.2">
      <c r="A2" s="775" t="s">
        <v>1</v>
      </c>
      <c r="B2" s="775"/>
      <c r="C2" s="775"/>
      <c r="D2" s="775"/>
      <c r="E2" s="775"/>
      <c r="F2" s="775"/>
    </row>
    <row r="3" spans="1:8" ht="17.25" customHeight="1" x14ac:dyDescent="0.2">
      <c r="A3" s="776" t="str">
        <f>INGRESOS!$A$3</f>
        <v>PRESUPUESTO ORDINARIO 2022</v>
      </c>
      <c r="B3" s="776"/>
      <c r="C3" s="776"/>
      <c r="D3" s="776"/>
      <c r="E3" s="776"/>
      <c r="F3" s="776"/>
    </row>
    <row r="4" spans="1:8" ht="18" customHeight="1" x14ac:dyDescent="0.2">
      <c r="A4" s="777"/>
      <c r="B4" s="777"/>
      <c r="C4" s="777"/>
      <c r="D4" s="777"/>
      <c r="E4" s="777"/>
      <c r="F4" s="777"/>
    </row>
    <row r="5" spans="1:8" ht="18" customHeight="1" x14ac:dyDescent="0.3"/>
    <row r="6" spans="1:8" ht="18" customHeight="1" x14ac:dyDescent="0.2">
      <c r="A6" s="779" t="s">
        <v>166</v>
      </c>
      <c r="B6" s="779"/>
      <c r="C6" s="779"/>
      <c r="D6" s="779"/>
      <c r="E6" s="779"/>
      <c r="F6" s="779"/>
    </row>
    <row r="7" spans="1:8" ht="17.25" thickBot="1" x14ac:dyDescent="0.35">
      <c r="A7" s="107"/>
      <c r="B7" s="50"/>
      <c r="C7" s="108"/>
      <c r="D7" s="108"/>
      <c r="E7" s="50"/>
      <c r="F7" s="109"/>
    </row>
    <row r="8" spans="1:8" ht="64.5" customHeight="1" x14ac:dyDescent="0.25">
      <c r="A8" s="465"/>
      <c r="B8" s="466" t="s">
        <v>167</v>
      </c>
      <c r="C8" s="464" t="s">
        <v>168</v>
      </c>
      <c r="D8" s="464" t="s">
        <v>169</v>
      </c>
      <c r="E8" s="464" t="s">
        <v>170</v>
      </c>
      <c r="F8" s="467" t="s">
        <v>171</v>
      </c>
    </row>
    <row r="9" spans="1:8" ht="15" customHeight="1" x14ac:dyDescent="0.25">
      <c r="A9" s="433"/>
      <c r="B9" s="434"/>
      <c r="C9" s="434"/>
      <c r="D9" s="434"/>
      <c r="E9" s="435"/>
      <c r="F9" s="436"/>
      <c r="G9" s="161"/>
    </row>
    <row r="10" spans="1:8" ht="23.25" customHeight="1" x14ac:dyDescent="0.25">
      <c r="A10" s="437" t="s">
        <v>172</v>
      </c>
      <c r="B10" s="438">
        <f>SUM(B12:B28)</f>
        <v>1556076250.3814001</v>
      </c>
      <c r="C10" s="438">
        <f>SUM(C12:C28)</f>
        <v>754525930.14669991</v>
      </c>
      <c r="D10" s="438">
        <f>SUM(D12:D28)</f>
        <v>2105533671.4600179</v>
      </c>
      <c r="E10" s="438">
        <f>SUM(B10:D10)+0.01</f>
        <v>4416135851.9981184</v>
      </c>
      <c r="F10" s="439">
        <f>SUM(F12:F28)</f>
        <v>0.99999999999773559</v>
      </c>
      <c r="G10" s="161"/>
    </row>
    <row r="11" spans="1:8" ht="15" customHeight="1" x14ac:dyDescent="0.25">
      <c r="A11" s="437"/>
      <c r="B11" s="440"/>
      <c r="C11" s="440"/>
      <c r="D11" s="440"/>
      <c r="E11" s="438"/>
      <c r="F11" s="439"/>
    </row>
    <row r="12" spans="1:8" ht="15" customHeight="1" x14ac:dyDescent="0.25">
      <c r="A12" s="441" t="s">
        <v>173</v>
      </c>
      <c r="B12" s="442">
        <f>+'DETALLE PROG. III'!D10</f>
        <v>872088519.05639994</v>
      </c>
      <c r="C12" s="442">
        <f>+'DETALLE PROG. III'!D22</f>
        <v>291431452.30669993</v>
      </c>
      <c r="D12" s="442">
        <f>+'DETALLE PROG. III'!D103</f>
        <v>267833938.16999999</v>
      </c>
      <c r="E12" s="438">
        <f>SUM(B12:D12)</f>
        <v>1431353909.5330999</v>
      </c>
      <c r="F12" s="439">
        <f>E12/$E$10</f>
        <v>0.32411908453528926</v>
      </c>
      <c r="G12" s="161"/>
      <c r="H12" s="161"/>
    </row>
    <row r="13" spans="1:8" ht="15" customHeight="1" x14ac:dyDescent="0.25">
      <c r="A13" s="443"/>
      <c r="B13" s="440"/>
      <c r="C13" s="440"/>
      <c r="D13" s="440"/>
      <c r="E13" s="438"/>
      <c r="F13" s="439"/>
      <c r="G13" s="161"/>
      <c r="H13" s="161"/>
    </row>
    <row r="14" spans="1:8" ht="15" customHeight="1" x14ac:dyDescent="0.25">
      <c r="A14" s="441" t="s">
        <v>174</v>
      </c>
      <c r="B14" s="442">
        <f>+'DETALLE PROG. III'!D11</f>
        <v>134006616.99000001</v>
      </c>
      <c r="C14" s="442">
        <f>+'DETALLE PROG. III'!D23</f>
        <v>245662521.84</v>
      </c>
      <c r="D14" s="442">
        <f>+'DETALLE PROG. III'!D123+'DETALLE PROG. III'!D289+'DETALLE PROG. III'!D295+'DETALLE PROG. III'!D328+'DETALLE PROG. III'!D337+'DETALLE PROG. III'!D342+'DETALLE PROG. III'!D361+'DETALLE PROG. III'!D373+'DETALLE PROG. III'!D388</f>
        <v>371862654.04001796</v>
      </c>
      <c r="E14" s="438">
        <f>SUM(B14:D14)</f>
        <v>751531792.87001801</v>
      </c>
      <c r="F14" s="439">
        <f>E14/$E$10</f>
        <v>0.17017859460323917</v>
      </c>
      <c r="H14" s="161"/>
    </row>
    <row r="15" spans="1:8" ht="15" customHeight="1" x14ac:dyDescent="0.25">
      <c r="A15" s="443"/>
      <c r="B15" s="440"/>
      <c r="C15" s="440"/>
      <c r="D15" s="440"/>
      <c r="E15" s="438"/>
      <c r="F15" s="439"/>
      <c r="H15" s="161"/>
    </row>
    <row r="16" spans="1:8" ht="26.45" customHeight="1" x14ac:dyDescent="0.25">
      <c r="A16" s="441" t="s">
        <v>175</v>
      </c>
      <c r="B16" s="442">
        <f>+'DETALLE PROG. III'!D12</f>
        <v>46016100</v>
      </c>
      <c r="C16" s="442">
        <f>+'DETALLE PROG. III'!D24</f>
        <v>156387330</v>
      </c>
      <c r="D16" s="442">
        <f>+'DETALLE PROG. III'!D169+'DETALLE PROG. III'!D222+'DETALLE PROG. III'!D235+'DETALLE PROG. III'!D311+'DETALLE PROG. III'!D378+'DETALLE PROG. III'!D399+'DETALLE PROG. III'!D405+'DETALLE PROG. III'!D430</f>
        <v>192019879.15000001</v>
      </c>
      <c r="E16" s="438">
        <f>SUM(B16:D16)</f>
        <v>394423309.14999998</v>
      </c>
      <c r="F16" s="439">
        <f>E16/$E$10</f>
        <v>8.9314124920214982E-2</v>
      </c>
      <c r="G16" s="161"/>
      <c r="H16" s="161"/>
    </row>
    <row r="17" spans="1:8" ht="15" customHeight="1" x14ac:dyDescent="0.25">
      <c r="A17" s="443"/>
      <c r="B17" s="440"/>
      <c r="C17" s="440"/>
      <c r="D17" s="440"/>
      <c r="E17" s="438"/>
      <c r="F17" s="439"/>
      <c r="G17" s="161"/>
      <c r="H17" s="161"/>
    </row>
    <row r="18" spans="1:8" ht="15" customHeight="1" x14ac:dyDescent="0.25">
      <c r="A18" s="441" t="s">
        <v>176</v>
      </c>
      <c r="B18" s="442">
        <f>+'DETALLE PROG. III'!D13</f>
        <v>2198100</v>
      </c>
      <c r="C18" s="442">
        <f>+'DETALLE PROG. III'!D25</f>
        <v>16874231</v>
      </c>
      <c r="D18" s="442">
        <f>+'DETALLE PROG. III'!D193</f>
        <v>22220320</v>
      </c>
      <c r="E18" s="438">
        <f>SUM(B18:D18)</f>
        <v>41292651</v>
      </c>
      <c r="F18" s="439">
        <f>E18/$E$10</f>
        <v>9.3504032447998143E-3</v>
      </c>
      <c r="H18" s="161"/>
    </row>
    <row r="19" spans="1:8" ht="15" customHeight="1" x14ac:dyDescent="0.25">
      <c r="A19" s="443"/>
      <c r="B19" s="440"/>
      <c r="C19" s="440"/>
      <c r="D19" s="440"/>
      <c r="E19" s="438"/>
      <c r="F19" s="439"/>
      <c r="H19" s="161"/>
    </row>
    <row r="20" spans="1:8" ht="15" customHeight="1" x14ac:dyDescent="0.25">
      <c r="A20" s="441" t="s">
        <v>177</v>
      </c>
      <c r="B20" s="442">
        <f>+'DETALLE PROG. III'!D14</f>
        <v>15660000</v>
      </c>
      <c r="C20" s="442">
        <f>+'DETALLE PROG. III'!D26</f>
        <v>3770000</v>
      </c>
      <c r="D20" s="442">
        <f>+'DETALLE PROG. III'!D36+'DETALLE PROG. III'!D42+'DETALLE PROG. III'!D49+'DETALLE PROG. III'!D54+'DETALLE PROG. III'!D59+'DETALLE PROG. III'!D65+'DETALLE PROG. III'!D72+'DETALLE PROG. III'!D79+'DETALLE PROG. III'!D85+'DETALLE PROG. III'!D91+'DETALLE PROG. III'!D97+'DETALLE PROG. III'!D199+'DETALLE PROG. III'!D227+'DETALLE PROG. III'!D238+'DETALLE PROG. III'!D246+'DETALLE PROG. III'!D259+'DETALLE PROG. III'!D266+'DETALLE PROG. III'!D272+'DETALLE PROG. III'!D277+'DETALLE PROG. III'!D282+'DETALLE PROG. III'!D323+'DETALLE PROG. III'!D347+'DETALLE PROG. III'!D381+'DETALLE PROG. III'!D391+'DETALLE PROG. III'!D411+'DETALLE PROG. III'!D417+'DETALLE PROG. III'!D439+'DETALLE PROG. III'!D448+'DETALLE PROG. III'!D453+'DETALLE PROG. III'!D460+'DETALLE PROG. III'!D468+'DETALLE PROG. III'!D475+'DETALLE PROG. III'!D485+'DETALLE PROG. III'!D491+'DETALLE PROG. III'!D497</f>
        <v>1167379455.9000001</v>
      </c>
      <c r="E20" s="438">
        <f>SUM(B20:D20)</f>
        <v>1186809455.9000001</v>
      </c>
      <c r="F20" s="439">
        <f>E20/$E$10</f>
        <v>0.26874387375628811</v>
      </c>
      <c r="H20" s="161"/>
    </row>
    <row r="21" spans="1:8" ht="15" customHeight="1" x14ac:dyDescent="0.25">
      <c r="A21" s="443"/>
      <c r="B21" s="440"/>
      <c r="C21" s="440"/>
      <c r="D21" s="440"/>
      <c r="E21" s="438"/>
      <c r="F21" s="439"/>
      <c r="G21" s="161"/>
      <c r="H21" s="161"/>
    </row>
    <row r="22" spans="1:8" ht="38.25" customHeight="1" x14ac:dyDescent="0.2">
      <c r="A22" s="444" t="s">
        <v>136</v>
      </c>
      <c r="B22" s="486">
        <f>+'DETALLE PROG. III'!D15</f>
        <v>480106914.33500004</v>
      </c>
      <c r="C22" s="486">
        <f>+'DETALLE PROG. III'!D27</f>
        <v>1700000</v>
      </c>
      <c r="D22" s="486">
        <f>+'DETALLE PROG. III'!D209</f>
        <v>4000000</v>
      </c>
      <c r="E22" s="487">
        <f>SUM(B22:D22)</f>
        <v>485806914.33500004</v>
      </c>
      <c r="F22" s="488">
        <f>E22/$E$10</f>
        <v>0.11000723949993353</v>
      </c>
      <c r="H22" s="161"/>
    </row>
    <row r="23" spans="1:8" ht="15" customHeight="1" x14ac:dyDescent="0.25">
      <c r="A23" s="443"/>
      <c r="B23" s="440"/>
      <c r="C23" s="440"/>
      <c r="D23" s="440"/>
      <c r="E23" s="438"/>
      <c r="F23" s="439"/>
      <c r="H23" s="161"/>
    </row>
    <row r="24" spans="1:8" ht="24.75" x14ac:dyDescent="0.25">
      <c r="A24" s="445" t="s">
        <v>150</v>
      </c>
      <c r="B24" s="442">
        <f>+'DETALLE PROG. III'!D16</f>
        <v>0</v>
      </c>
      <c r="C24" s="442">
        <v>0</v>
      </c>
      <c r="D24" s="442">
        <v>0</v>
      </c>
      <c r="E24" s="438">
        <f>SUM(B24:D24)</f>
        <v>0</v>
      </c>
      <c r="F24" s="439">
        <f>E24/$E$10</f>
        <v>0</v>
      </c>
      <c r="H24" s="161"/>
    </row>
    <row r="25" spans="1:8" ht="15" customHeight="1" x14ac:dyDescent="0.25">
      <c r="A25" s="443"/>
      <c r="B25" s="440"/>
      <c r="C25" s="440"/>
      <c r="D25" s="440"/>
      <c r="E25" s="438"/>
      <c r="F25" s="439"/>
      <c r="H25" s="161"/>
    </row>
    <row r="26" spans="1:8" ht="15" customHeight="1" x14ac:dyDescent="0.25">
      <c r="A26" s="441" t="s">
        <v>178</v>
      </c>
      <c r="B26" s="442">
        <f>+'DETALLE PROG. III'!D17</f>
        <v>6000000</v>
      </c>
      <c r="C26" s="442">
        <f>+'DETALLE PROG. III'!D29</f>
        <v>38700395</v>
      </c>
      <c r="D26" s="442">
        <f>+'DETALLE PROG. III'!D213</f>
        <v>19789809.239999998</v>
      </c>
      <c r="E26" s="438">
        <f>SUM(B26:D26)</f>
        <v>64490204.239999995</v>
      </c>
      <c r="F26" s="439">
        <f>E26/$E$10</f>
        <v>1.4603310767901502E-2</v>
      </c>
      <c r="H26" s="161"/>
    </row>
    <row r="27" spans="1:8" ht="15" customHeight="1" x14ac:dyDescent="0.25">
      <c r="A27" s="443"/>
      <c r="B27" s="440"/>
      <c r="C27" s="440"/>
      <c r="D27" s="440"/>
      <c r="E27" s="438"/>
      <c r="F27" s="439"/>
      <c r="H27" s="161"/>
    </row>
    <row r="28" spans="1:8" ht="15" customHeight="1" x14ac:dyDescent="0.25">
      <c r="A28" s="441" t="s">
        <v>179</v>
      </c>
      <c r="B28" s="442">
        <v>0</v>
      </c>
      <c r="C28" s="442">
        <v>0</v>
      </c>
      <c r="D28" s="442">
        <f>+'DETALLE PROG. III'!D505</f>
        <v>60427614.960000001</v>
      </c>
      <c r="E28" s="438">
        <f>SUM(B28:D28)</f>
        <v>60427614.960000001</v>
      </c>
      <c r="F28" s="439">
        <f>E28/$E$10</f>
        <v>1.3683368670069107E-2</v>
      </c>
      <c r="H28" s="161"/>
    </row>
    <row r="29" spans="1:8" x14ac:dyDescent="0.3">
      <c r="A29" s="468"/>
      <c r="B29" s="446"/>
      <c r="C29" s="446"/>
      <c r="D29" s="446"/>
      <c r="E29" s="447"/>
      <c r="F29" s="448"/>
    </row>
    <row r="30" spans="1:8" x14ac:dyDescent="0.3">
      <c r="B30" s="111"/>
      <c r="E30" s="449"/>
    </row>
    <row r="31" spans="1:8" x14ac:dyDescent="0.3">
      <c r="B31" s="111"/>
      <c r="E31" s="111">
        <f>+INGRESOS!C8</f>
        <v>4416135852</v>
      </c>
    </row>
    <row r="32" spans="1:8" x14ac:dyDescent="0.3">
      <c r="B32" s="111"/>
      <c r="E32" s="111">
        <f>+E10-E31</f>
        <v>-1.8815994262695313E-3</v>
      </c>
    </row>
    <row r="33" spans="2:5" x14ac:dyDescent="0.3">
      <c r="B33" s="111"/>
      <c r="E33" s="111"/>
    </row>
    <row r="34" spans="2:5" x14ac:dyDescent="0.3">
      <c r="B34" s="111"/>
    </row>
  </sheetData>
  <mergeCells count="5">
    <mergeCell ref="A6:F6"/>
    <mergeCell ref="A1:F1"/>
    <mergeCell ref="A2:F2"/>
    <mergeCell ref="A3:F3"/>
    <mergeCell ref="A4:F4"/>
  </mergeCells>
  <pageMargins left="0.43307086614173229" right="0.19685039370078741" top="0.82677165354330717" bottom="1.2204724409448819" header="0.35433070866141736" footer="1.0236220472440944"/>
  <pageSetup scale="95" orientation="portrait" r:id="rId1"/>
  <headerFooter alignWithMargins="0">
    <oddHeader xml:space="preserve">&amp;L
&amp;R
</oddHeader>
    <oddFooter xml:space="preserve">&amp;C&amp;12
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07"/>
  <sheetViews>
    <sheetView topLeftCell="A16" zoomScaleNormal="100" workbookViewId="0">
      <selection activeCell="I19" sqref="I19"/>
    </sheetView>
  </sheetViews>
  <sheetFormatPr baseColWidth="10" defaultColWidth="11.5703125" defaultRowHeight="13.5" x14ac:dyDescent="0.25"/>
  <cols>
    <col min="1" max="1" width="3.140625" style="114" customWidth="1"/>
    <col min="2" max="2" width="11.85546875" style="114" customWidth="1"/>
    <col min="3" max="3" width="6" style="117" bestFit="1" customWidth="1"/>
    <col min="4" max="4" width="58.42578125" style="523" customWidth="1"/>
    <col min="5" max="5" width="19.28515625" style="118" customWidth="1"/>
    <col min="6" max="6" width="15.28515625" style="116" hidden="1" customWidth="1"/>
    <col min="7" max="7" width="12.28515625" style="116" hidden="1" customWidth="1"/>
    <col min="8" max="8" width="9.5703125" style="116" customWidth="1"/>
    <col min="9" max="9" width="20.7109375" style="115" customWidth="1"/>
    <col min="10" max="10" width="13.5703125" style="115" customWidth="1"/>
    <col min="11" max="11" width="20.7109375" style="115" customWidth="1"/>
    <col min="12" max="12" width="20.7109375" style="388" customWidth="1"/>
    <col min="13" max="16384" width="11.5703125" style="116"/>
  </cols>
  <sheetData>
    <row r="1" spans="1:12" ht="19.899999999999999" customHeight="1" x14ac:dyDescent="0.25">
      <c r="B1" s="775" t="s">
        <v>0</v>
      </c>
      <c r="C1" s="775"/>
      <c r="D1" s="775"/>
      <c r="E1" s="775"/>
    </row>
    <row r="2" spans="1:12" ht="19.899999999999999" customHeight="1" x14ac:dyDescent="0.25">
      <c r="B2" s="775" t="s">
        <v>1</v>
      </c>
      <c r="C2" s="775"/>
      <c r="D2" s="775"/>
      <c r="E2" s="775"/>
    </row>
    <row r="3" spans="1:12" ht="19.899999999999999" customHeight="1" x14ac:dyDescent="0.25">
      <c r="B3" s="776" t="str">
        <f>INGRESOS!$A$3</f>
        <v>PRESUPUESTO ORDINARIO 2022</v>
      </c>
      <c r="C3" s="776"/>
      <c r="D3" s="776"/>
      <c r="E3" s="776"/>
    </row>
    <row r="4" spans="1:12" ht="19.899999999999999" customHeight="1" x14ac:dyDescent="0.25">
      <c r="B4" s="789"/>
      <c r="C4" s="789"/>
      <c r="D4" s="789"/>
      <c r="E4" s="789"/>
    </row>
    <row r="5" spans="1:12" ht="19.899999999999999" customHeight="1" x14ac:dyDescent="0.25"/>
    <row r="6" spans="1:12" ht="19.899999999999999" customHeight="1" x14ac:dyDescent="0.3">
      <c r="B6" s="773" t="s">
        <v>180</v>
      </c>
      <c r="C6" s="773"/>
      <c r="D6" s="773"/>
      <c r="E6" s="773"/>
    </row>
    <row r="7" spans="1:12" ht="7.5" customHeight="1" thickBot="1" x14ac:dyDescent="0.35">
      <c r="B7" s="462"/>
      <c r="C7" s="462"/>
      <c r="D7" s="524"/>
      <c r="E7" s="462"/>
    </row>
    <row r="8" spans="1:12" ht="19.5" customHeight="1" thickBot="1" x14ac:dyDescent="0.35">
      <c r="B8" s="790" t="s">
        <v>181</v>
      </c>
      <c r="C8" s="791"/>
      <c r="D8" s="791"/>
      <c r="E8" s="792"/>
      <c r="I8" s="387"/>
      <c r="J8" s="387"/>
      <c r="K8" s="387"/>
    </row>
    <row r="9" spans="1:12" s="123" customFormat="1" x14ac:dyDescent="0.25">
      <c r="A9" s="119"/>
      <c r="B9" s="120" t="s">
        <v>182</v>
      </c>
      <c r="C9" s="121" t="s">
        <v>183</v>
      </c>
      <c r="D9" s="525" t="s">
        <v>184</v>
      </c>
      <c r="E9" s="122">
        <f>SUM(E10:E15)</f>
        <v>1027898455.2684</v>
      </c>
      <c r="H9" s="278"/>
      <c r="I9" s="278"/>
      <c r="J9" s="278"/>
      <c r="K9" s="278"/>
      <c r="L9" s="389"/>
    </row>
    <row r="10" spans="1:12" s="123" customFormat="1" x14ac:dyDescent="0.25">
      <c r="A10" s="119"/>
      <c r="B10" s="124"/>
      <c r="C10" s="125"/>
      <c r="D10" s="526" t="s">
        <v>185</v>
      </c>
      <c r="E10" s="127">
        <f>+'0BJ PROGR. I-II Y III'!J10</f>
        <v>846112326.30839992</v>
      </c>
      <c r="I10" s="278"/>
      <c r="J10" s="278"/>
      <c r="K10" s="278"/>
      <c r="L10" s="389"/>
    </row>
    <row r="11" spans="1:12" s="123" customFormat="1" x14ac:dyDescent="0.25">
      <c r="A11" s="119"/>
      <c r="B11" s="124"/>
      <c r="C11" s="125"/>
      <c r="D11" s="526" t="s">
        <v>186</v>
      </c>
      <c r="E11" s="127">
        <f>+'0BJ PROGR. I-II Y III'!J48</f>
        <v>129471928.96000001</v>
      </c>
      <c r="I11" s="278"/>
      <c r="J11" s="278"/>
      <c r="K11" s="278"/>
      <c r="L11" s="389"/>
    </row>
    <row r="12" spans="1:12" s="123" customFormat="1" x14ac:dyDescent="0.25">
      <c r="A12" s="119"/>
      <c r="B12" s="124"/>
      <c r="C12" s="125"/>
      <c r="D12" s="526" t="s">
        <v>187</v>
      </c>
      <c r="E12" s="127">
        <f>+'0BJ PROGR. I-II Y III'!J112</f>
        <v>44116100</v>
      </c>
      <c r="I12" s="278"/>
      <c r="J12" s="278"/>
      <c r="K12" s="278"/>
      <c r="L12" s="389"/>
    </row>
    <row r="13" spans="1:12" s="123" customFormat="1" x14ac:dyDescent="0.25">
      <c r="A13" s="119"/>
      <c r="B13" s="124"/>
      <c r="C13" s="128"/>
      <c r="D13" s="526" t="s">
        <v>188</v>
      </c>
      <c r="E13" s="127">
        <f>+'0BJ PROGR. I-II Y III'!J151</f>
        <v>2198100</v>
      </c>
      <c r="I13" s="278"/>
      <c r="J13" s="278"/>
      <c r="K13" s="278"/>
      <c r="L13" s="389"/>
    </row>
    <row r="14" spans="1:12" s="123" customFormat="1" x14ac:dyDescent="0.25">
      <c r="A14" s="119"/>
      <c r="B14" s="124"/>
      <c r="C14" s="128"/>
      <c r="D14" s="526" t="s">
        <v>189</v>
      </c>
      <c r="E14" s="127">
        <f>+'0BJ PROGR. I-II Y III'!J251</f>
        <v>0</v>
      </c>
      <c r="I14" s="278"/>
      <c r="J14" s="278"/>
      <c r="K14" s="278"/>
      <c r="L14" s="389"/>
    </row>
    <row r="15" spans="1:12" s="123" customFormat="1" x14ac:dyDescent="0.25">
      <c r="A15" s="119"/>
      <c r="B15" s="124"/>
      <c r="C15" s="128"/>
      <c r="D15" s="526" t="s">
        <v>190</v>
      </c>
      <c r="E15" s="127">
        <f>+'0BJ PROGR. I-II Y III'!J341</f>
        <v>6000000</v>
      </c>
      <c r="I15" s="278"/>
      <c r="J15" s="278"/>
      <c r="K15" s="278"/>
      <c r="L15" s="389"/>
    </row>
    <row r="16" spans="1:12" s="123" customFormat="1" x14ac:dyDescent="0.25">
      <c r="A16" s="119"/>
      <c r="B16" s="124"/>
      <c r="C16" s="128"/>
      <c r="D16" s="526"/>
      <c r="E16" s="127"/>
      <c r="I16" s="278"/>
      <c r="J16" s="278"/>
      <c r="K16" s="278"/>
      <c r="L16" s="389"/>
    </row>
    <row r="17" spans="1:12" x14ac:dyDescent="0.25">
      <c r="B17" s="124" t="s">
        <v>182</v>
      </c>
      <c r="C17" s="125" t="s">
        <v>191</v>
      </c>
      <c r="D17" s="527" t="s">
        <v>192</v>
      </c>
      <c r="E17" s="129">
        <f>SUM(E18:E22)</f>
        <v>34210880.777999997</v>
      </c>
      <c r="H17" s="115"/>
    </row>
    <row r="18" spans="1:12" x14ac:dyDescent="0.25">
      <c r="B18" s="124"/>
      <c r="C18" s="125"/>
      <c r="D18" s="526" t="s">
        <v>185</v>
      </c>
      <c r="E18" s="127">
        <f>+'0BJ PROGR. I-II Y III'!K10</f>
        <v>25976192.747999996</v>
      </c>
    </row>
    <row r="19" spans="1:12" x14ac:dyDescent="0.25">
      <c r="B19" s="124"/>
      <c r="C19" s="125"/>
      <c r="D19" s="526" t="s">
        <v>186</v>
      </c>
      <c r="E19" s="127">
        <f>+'0BJ PROGR. I-II Y III'!K48</f>
        <v>4534688.03</v>
      </c>
    </row>
    <row r="20" spans="1:12" x14ac:dyDescent="0.25">
      <c r="B20" s="124"/>
      <c r="C20" s="125"/>
      <c r="D20" s="526" t="s">
        <v>187</v>
      </c>
      <c r="E20" s="127">
        <f>+'0BJ PROGR. I-II Y III'!K112</f>
        <v>1900000</v>
      </c>
    </row>
    <row r="21" spans="1:12" x14ac:dyDescent="0.25">
      <c r="B21" s="124"/>
      <c r="C21" s="125"/>
      <c r="D21" s="526" t="s">
        <v>189</v>
      </c>
      <c r="E21" s="127">
        <f>+'0BJ PROGR. I-II Y III'!K250</f>
        <v>1800000</v>
      </c>
    </row>
    <row r="22" spans="1:12" x14ac:dyDescent="0.25">
      <c r="B22" s="124"/>
      <c r="C22" s="125"/>
      <c r="D22" s="526" t="s">
        <v>193</v>
      </c>
      <c r="E22" s="127">
        <f>+'0BJ PROGR. I-II Y III'!K192</f>
        <v>0</v>
      </c>
    </row>
    <row r="23" spans="1:12" x14ac:dyDescent="0.25">
      <c r="B23" s="124"/>
      <c r="C23" s="125"/>
      <c r="D23" s="526"/>
      <c r="E23" s="127"/>
    </row>
    <row r="24" spans="1:12" s="123" customFormat="1" x14ac:dyDescent="0.25">
      <c r="A24" s="119"/>
      <c r="B24" s="124" t="s">
        <v>182</v>
      </c>
      <c r="C24" s="125" t="s">
        <v>194</v>
      </c>
      <c r="D24" s="527" t="s">
        <v>195</v>
      </c>
      <c r="E24" s="129">
        <f>SUM(E25)</f>
        <v>13860000</v>
      </c>
      <c r="H24" s="278"/>
      <c r="I24" s="278"/>
      <c r="J24" s="278"/>
      <c r="K24" s="278"/>
      <c r="L24" s="389"/>
    </row>
    <row r="25" spans="1:12" x14ac:dyDescent="0.25">
      <c r="B25" s="130"/>
      <c r="C25" s="131"/>
      <c r="D25" s="526" t="s">
        <v>189</v>
      </c>
      <c r="E25" s="127">
        <f>+'0BJ PROGR. I-II Y III'!L250</f>
        <v>13860000</v>
      </c>
    </row>
    <row r="26" spans="1:12" x14ac:dyDescent="0.25">
      <c r="B26" s="130"/>
      <c r="C26" s="131"/>
      <c r="D26" s="526"/>
      <c r="E26" s="127"/>
    </row>
    <row r="27" spans="1:12" s="123" customFormat="1" x14ac:dyDescent="0.25">
      <c r="A27" s="119"/>
      <c r="B27" s="124" t="s">
        <v>182</v>
      </c>
      <c r="C27" s="125" t="s">
        <v>196</v>
      </c>
      <c r="D27" s="527" t="s">
        <v>197</v>
      </c>
      <c r="E27" s="129">
        <f>SUM(E28:E29)</f>
        <v>480106914.33500004</v>
      </c>
      <c r="I27" s="278"/>
      <c r="J27" s="278"/>
      <c r="K27" s="278"/>
      <c r="L27" s="389"/>
    </row>
    <row r="28" spans="1:12" x14ac:dyDescent="0.25">
      <c r="B28" s="126"/>
      <c r="C28" s="125"/>
      <c r="D28" s="526" t="s">
        <v>193</v>
      </c>
      <c r="E28" s="132">
        <f>+'0BJ PROGR. I-II Y III'!M192</f>
        <v>480106914.33500004</v>
      </c>
    </row>
    <row r="29" spans="1:12" ht="14.25" thickBot="1" x14ac:dyDescent="0.3">
      <c r="B29" s="133"/>
      <c r="C29" s="134"/>
      <c r="D29" s="528" t="s">
        <v>198</v>
      </c>
      <c r="E29" s="135">
        <f>+'0BJ PROGR. I-II Y III'!M289</f>
        <v>0</v>
      </c>
    </row>
    <row r="30" spans="1:12" ht="18.75" customHeight="1" thickBot="1" x14ac:dyDescent="0.35">
      <c r="B30" s="783" t="s">
        <v>199</v>
      </c>
      <c r="C30" s="784"/>
      <c r="D30" s="785"/>
      <c r="E30" s="460">
        <f>+E9+E17+E24+E27</f>
        <v>1556076250.3814001</v>
      </c>
      <c r="F30" s="115">
        <f>+'0BJ PROGR. I-II Y III'!N374</f>
        <v>1556076250.3814001</v>
      </c>
      <c r="H30" s="115"/>
    </row>
    <row r="31" spans="1:12" ht="40.15" customHeight="1" thickBot="1" x14ac:dyDescent="0.3">
      <c r="B31" s="136"/>
      <c r="H31" s="115"/>
    </row>
    <row r="32" spans="1:12" ht="18" thickBot="1" x14ac:dyDescent="0.35">
      <c r="B32" s="786" t="s">
        <v>168</v>
      </c>
      <c r="C32" s="787"/>
      <c r="D32" s="787"/>
      <c r="E32" s="788"/>
    </row>
    <row r="33" spans="2:8" x14ac:dyDescent="0.25">
      <c r="B33" s="137" t="s">
        <v>200</v>
      </c>
      <c r="C33" s="138" t="s">
        <v>183</v>
      </c>
      <c r="D33" s="150" t="s">
        <v>201</v>
      </c>
      <c r="E33" s="129">
        <f>SUM(E34:E38)</f>
        <v>36429386.4485</v>
      </c>
      <c r="F33" s="115">
        <f>+'0BJ PROGR. I-II Y III'!P374</f>
        <v>36429386.4485</v>
      </c>
      <c r="G33" s="115">
        <f>+E33-F33</f>
        <v>0</v>
      </c>
      <c r="H33" s="115"/>
    </row>
    <row r="34" spans="2:8" x14ac:dyDescent="0.25">
      <c r="B34" s="137"/>
      <c r="C34" s="128"/>
      <c r="D34" s="526" t="s">
        <v>185</v>
      </c>
      <c r="E34" s="127">
        <f>+'0BJ PROGR. I-II Y III'!P10</f>
        <v>30802211.468499999</v>
      </c>
      <c r="H34" s="115"/>
    </row>
    <row r="35" spans="2:8" x14ac:dyDescent="0.25">
      <c r="B35" s="137"/>
      <c r="C35" s="128"/>
      <c r="D35" s="526" t="s">
        <v>186</v>
      </c>
      <c r="E35" s="127">
        <f>+'0BJ PROGR. I-II Y III'!P48</f>
        <v>788174.98</v>
      </c>
    </row>
    <row r="36" spans="2:8" x14ac:dyDescent="0.25">
      <c r="B36" s="137"/>
      <c r="C36" s="128"/>
      <c r="D36" s="526" t="s">
        <v>187</v>
      </c>
      <c r="E36" s="127">
        <f>+'0BJ PROGR. I-II Y III'!P112</f>
        <v>3339000</v>
      </c>
    </row>
    <row r="37" spans="2:8" x14ac:dyDescent="0.25">
      <c r="B37" s="137"/>
      <c r="C37" s="128"/>
      <c r="D37" s="526" t="s">
        <v>189</v>
      </c>
      <c r="E37" s="127">
        <f>+'0BJ PROGR. I-II Y III'!P250</f>
        <v>1000000</v>
      </c>
    </row>
    <row r="38" spans="2:8" x14ac:dyDescent="0.25">
      <c r="B38" s="137"/>
      <c r="C38" s="128"/>
      <c r="D38" s="526" t="s">
        <v>193</v>
      </c>
      <c r="E38" s="132">
        <f>+'0BJ PROGR. I-II Y III'!P192</f>
        <v>500000</v>
      </c>
    </row>
    <row r="39" spans="2:8" x14ac:dyDescent="0.25">
      <c r="B39" s="137"/>
      <c r="C39" s="128"/>
      <c r="D39" s="526"/>
      <c r="E39" s="127"/>
    </row>
    <row r="40" spans="2:8" x14ac:dyDescent="0.25">
      <c r="B40" s="137" t="s">
        <v>200</v>
      </c>
      <c r="C40" s="128" t="s">
        <v>191</v>
      </c>
      <c r="D40" s="150" t="s">
        <v>202</v>
      </c>
      <c r="E40" s="129">
        <f>SUM(E41:E47)</f>
        <v>373260796.64440006</v>
      </c>
      <c r="F40" s="115">
        <f>+'0BJ PROGR. I-II Y III'!Q374</f>
        <v>373260796.64440006</v>
      </c>
      <c r="G40" s="115">
        <f>+F40-E40</f>
        <v>0</v>
      </c>
      <c r="H40" s="115"/>
    </row>
    <row r="41" spans="2:8" x14ac:dyDescent="0.25">
      <c r="B41" s="137"/>
      <c r="C41" s="128"/>
      <c r="D41" s="526" t="s">
        <v>185</v>
      </c>
      <c r="E41" s="127">
        <f>+'0BJ PROGR. I-II Y III'!Q10</f>
        <v>179040069.66440004</v>
      </c>
      <c r="H41" s="115"/>
    </row>
    <row r="42" spans="2:8" x14ac:dyDescent="0.25">
      <c r="B42" s="137"/>
      <c r="C42" s="128"/>
      <c r="D42" s="526" t="s">
        <v>186</v>
      </c>
      <c r="E42" s="127">
        <f>+'0BJ PROGR. I-II Y III'!Q48</f>
        <v>84424900.980000004</v>
      </c>
    </row>
    <row r="43" spans="2:8" x14ac:dyDescent="0.25">
      <c r="B43" s="137"/>
      <c r="C43" s="128"/>
      <c r="D43" s="526" t="s">
        <v>187</v>
      </c>
      <c r="E43" s="127">
        <f>+'0BJ PROGR. I-II Y III'!Q112</f>
        <v>52621200</v>
      </c>
    </row>
    <row r="44" spans="2:8" x14ac:dyDescent="0.25">
      <c r="B44" s="137"/>
      <c r="C44" s="128"/>
      <c r="D44" s="526" t="s">
        <v>188</v>
      </c>
      <c r="E44" s="127">
        <f>+'0BJ PROGR. I-II Y III'!Q151</f>
        <v>16874231</v>
      </c>
    </row>
    <row r="45" spans="2:8" x14ac:dyDescent="0.25">
      <c r="B45" s="137"/>
      <c r="C45" s="128"/>
      <c r="D45" s="526" t="s">
        <v>189</v>
      </c>
      <c r="E45" s="127">
        <f>+'0BJ PROGR. I-II Y III'!Q250</f>
        <v>800000</v>
      </c>
    </row>
    <row r="46" spans="2:8" x14ac:dyDescent="0.25">
      <c r="B46" s="137"/>
      <c r="C46" s="128"/>
      <c r="D46" s="526" t="s">
        <v>193</v>
      </c>
      <c r="E46" s="132">
        <f>+'0BJ PROGR. I-II Y III'!Q192</f>
        <v>800000</v>
      </c>
    </row>
    <row r="47" spans="2:8" x14ac:dyDescent="0.25">
      <c r="B47" s="137"/>
      <c r="C47" s="128"/>
      <c r="D47" s="526" t="s">
        <v>190</v>
      </c>
      <c r="E47" s="127">
        <f>+'0BJ PROGR. I-II Y III'!Q341</f>
        <v>38700395</v>
      </c>
    </row>
    <row r="48" spans="2:8" x14ac:dyDescent="0.25">
      <c r="B48" s="137"/>
      <c r="C48" s="128"/>
      <c r="D48" s="150"/>
      <c r="E48" s="139"/>
    </row>
    <row r="49" spans="2:8" x14ac:dyDescent="0.25">
      <c r="B49" s="137" t="s">
        <v>200</v>
      </c>
      <c r="C49" s="128" t="s">
        <v>194</v>
      </c>
      <c r="D49" s="150" t="s">
        <v>203</v>
      </c>
      <c r="E49" s="129">
        <f>SUM(E50:E55)</f>
        <v>924128</v>
      </c>
      <c r="F49" s="115">
        <f>+'0BJ PROGR. I-II Y III'!R374</f>
        <v>924128</v>
      </c>
      <c r="H49" s="115"/>
    </row>
    <row r="50" spans="2:8" x14ac:dyDescent="0.25">
      <c r="B50" s="137"/>
      <c r="C50" s="128"/>
      <c r="D50" s="526" t="s">
        <v>185</v>
      </c>
      <c r="E50" s="127">
        <v>0</v>
      </c>
      <c r="H50" s="115"/>
    </row>
    <row r="51" spans="2:8" x14ac:dyDescent="0.25">
      <c r="B51" s="137"/>
      <c r="C51" s="128"/>
      <c r="D51" s="526" t="s">
        <v>186</v>
      </c>
      <c r="E51" s="127">
        <f>+'0BJ PROGR. I-II Y III'!R48</f>
        <v>924128</v>
      </c>
    </row>
    <row r="52" spans="2:8" x14ac:dyDescent="0.25">
      <c r="B52" s="137"/>
      <c r="C52" s="128"/>
      <c r="D52" s="526" t="s">
        <v>187</v>
      </c>
      <c r="E52" s="127">
        <f>+'0BJ PROGR. I-II Y III'!R112</f>
        <v>0</v>
      </c>
    </row>
    <row r="53" spans="2:8" x14ac:dyDescent="0.25">
      <c r="B53" s="137"/>
      <c r="C53" s="128"/>
      <c r="D53" s="526" t="s">
        <v>188</v>
      </c>
      <c r="E53" s="127">
        <v>0</v>
      </c>
    </row>
    <row r="54" spans="2:8" x14ac:dyDescent="0.25">
      <c r="B54" s="137"/>
      <c r="C54" s="128"/>
      <c r="D54" s="526" t="s">
        <v>189</v>
      </c>
      <c r="E54" s="127">
        <f>+'[2]DETALLE PRESUPUESTO'!D513</f>
        <v>0</v>
      </c>
    </row>
    <row r="55" spans="2:8" x14ac:dyDescent="0.25">
      <c r="B55" s="137"/>
      <c r="C55" s="128"/>
      <c r="D55" s="526" t="s">
        <v>190</v>
      </c>
      <c r="E55" s="127">
        <v>0</v>
      </c>
    </row>
    <row r="56" spans="2:8" x14ac:dyDescent="0.25">
      <c r="B56" s="140"/>
      <c r="C56" s="141"/>
      <c r="D56" s="529"/>
      <c r="E56" s="139"/>
    </row>
    <row r="57" spans="2:8" x14ac:dyDescent="0.25">
      <c r="B57" s="137" t="s">
        <v>200</v>
      </c>
      <c r="C57" s="128" t="s">
        <v>196</v>
      </c>
      <c r="D57" s="150" t="s">
        <v>204</v>
      </c>
      <c r="E57" s="129">
        <f>SUM(E58:E61)</f>
        <v>8029000</v>
      </c>
      <c r="F57" s="115">
        <f>+'0BJ PROGR. I-II Y III'!T374</f>
        <v>2900000</v>
      </c>
      <c r="H57" s="115"/>
    </row>
    <row r="58" spans="2:8" x14ac:dyDescent="0.25">
      <c r="B58" s="137"/>
      <c r="C58" s="128"/>
      <c r="D58" s="526" t="s">
        <v>185</v>
      </c>
      <c r="E58" s="127">
        <v>0</v>
      </c>
      <c r="H58" s="115"/>
    </row>
    <row r="59" spans="2:8" x14ac:dyDescent="0.25">
      <c r="B59" s="137"/>
      <c r="C59" s="128"/>
      <c r="D59" s="526" t="s">
        <v>186</v>
      </c>
      <c r="E59" s="127">
        <f>+'0BJ PROGR. I-II Y III'!S48</f>
        <v>6180000</v>
      </c>
    </row>
    <row r="60" spans="2:8" x14ac:dyDescent="0.25">
      <c r="B60" s="137"/>
      <c r="C60" s="128"/>
      <c r="D60" s="526" t="s">
        <v>187</v>
      </c>
      <c r="E60" s="127">
        <f>+'0BJ PROGR. I-II Y III'!S112</f>
        <v>1349000</v>
      </c>
    </row>
    <row r="61" spans="2:8" x14ac:dyDescent="0.25">
      <c r="B61" s="137"/>
      <c r="C61" s="128"/>
      <c r="D61" s="526" t="s">
        <v>189</v>
      </c>
      <c r="E61" s="127">
        <f>+'0BJ PROGR. I-II Y III'!S250</f>
        <v>500000</v>
      </c>
    </row>
    <row r="62" spans="2:8" x14ac:dyDescent="0.25">
      <c r="B62" s="140"/>
      <c r="C62" s="141"/>
      <c r="D62" s="529"/>
      <c r="E62" s="139"/>
    </row>
    <row r="63" spans="2:8" x14ac:dyDescent="0.25">
      <c r="B63" s="137" t="s">
        <v>200</v>
      </c>
      <c r="C63" s="128" t="s">
        <v>196</v>
      </c>
      <c r="D63" s="150" t="s">
        <v>205</v>
      </c>
      <c r="E63" s="129">
        <f>SUM(E64:E67)</f>
        <v>2900000</v>
      </c>
    </row>
    <row r="64" spans="2:8" x14ac:dyDescent="0.25">
      <c r="B64" s="137"/>
      <c r="C64" s="128"/>
      <c r="D64" s="526" t="s">
        <v>185</v>
      </c>
      <c r="E64" s="127">
        <v>0</v>
      </c>
    </row>
    <row r="65" spans="2:8" x14ac:dyDescent="0.25">
      <c r="B65" s="137"/>
      <c r="C65" s="128"/>
      <c r="D65" s="526" t="s">
        <v>186</v>
      </c>
      <c r="E65" s="127">
        <f>+'0BJ PROGR. I-II Y III'!T48</f>
        <v>2400000</v>
      </c>
    </row>
    <row r="66" spans="2:8" x14ac:dyDescent="0.25">
      <c r="B66" s="137"/>
      <c r="C66" s="128"/>
      <c r="D66" s="526" t="s">
        <v>187</v>
      </c>
      <c r="E66" s="127">
        <f>+'0BJ PROGR. I-II Y III'!T112</f>
        <v>500000</v>
      </c>
    </row>
    <row r="67" spans="2:8" x14ac:dyDescent="0.25">
      <c r="B67" s="137"/>
      <c r="C67" s="128"/>
      <c r="D67" s="526" t="s">
        <v>189</v>
      </c>
      <c r="E67" s="127">
        <f>+'0BJ PROGR. I-II Y III'!T256</f>
        <v>0</v>
      </c>
    </row>
    <row r="68" spans="2:8" x14ac:dyDescent="0.25">
      <c r="B68" s="140"/>
      <c r="C68" s="141"/>
      <c r="D68" s="529"/>
      <c r="E68" s="139"/>
    </row>
    <row r="69" spans="2:8" x14ac:dyDescent="0.25">
      <c r="B69" s="137" t="s">
        <v>200</v>
      </c>
      <c r="C69" s="128" t="s">
        <v>206</v>
      </c>
      <c r="D69" s="150" t="s">
        <v>207</v>
      </c>
      <c r="E69" s="129">
        <f>SUM(E70:E74)</f>
        <v>73064059.332700014</v>
      </c>
      <c r="F69" s="115">
        <f>+'0BJ PROGR. I-II Y III'!W374</f>
        <v>73064059.332700014</v>
      </c>
      <c r="H69" s="115"/>
    </row>
    <row r="70" spans="2:8" x14ac:dyDescent="0.25">
      <c r="B70" s="137"/>
      <c r="C70" s="128"/>
      <c r="D70" s="526" t="s">
        <v>185</v>
      </c>
      <c r="E70" s="127">
        <f>+'0BJ PROGR. I-II Y III'!W10</f>
        <v>37077888.872700006</v>
      </c>
      <c r="H70" s="115"/>
    </row>
    <row r="71" spans="2:8" x14ac:dyDescent="0.25">
      <c r="B71" s="137"/>
      <c r="C71" s="128"/>
      <c r="D71" s="526" t="s">
        <v>186</v>
      </c>
      <c r="E71" s="127">
        <f>+'0BJ PROGR. I-II Y III'!W48</f>
        <v>33416170.460000001</v>
      </c>
    </row>
    <row r="72" spans="2:8" x14ac:dyDescent="0.25">
      <c r="B72" s="137"/>
      <c r="C72" s="128"/>
      <c r="D72" s="526" t="s">
        <v>187</v>
      </c>
      <c r="E72" s="127">
        <f>+'0BJ PROGR. I-II Y III'!W112</f>
        <v>1550000</v>
      </c>
    </row>
    <row r="73" spans="2:8" x14ac:dyDescent="0.25">
      <c r="B73" s="137"/>
      <c r="C73" s="128"/>
      <c r="D73" s="526" t="s">
        <v>189</v>
      </c>
      <c r="E73" s="127">
        <f>+'0BJ PROGR. I-II Y III'!W250</f>
        <v>870000</v>
      </c>
    </row>
    <row r="74" spans="2:8" x14ac:dyDescent="0.25">
      <c r="B74" s="137"/>
      <c r="C74" s="128"/>
      <c r="D74" s="526" t="s">
        <v>193</v>
      </c>
      <c r="E74" s="132">
        <f>+'0BJ PROGR. I-II Y III'!W192</f>
        <v>150000</v>
      </c>
    </row>
    <row r="75" spans="2:8" x14ac:dyDescent="0.25">
      <c r="B75" s="137"/>
      <c r="C75" s="128"/>
      <c r="D75" s="150"/>
      <c r="E75" s="139"/>
    </row>
    <row r="76" spans="2:8" x14ac:dyDescent="0.25">
      <c r="B76" s="137" t="s">
        <v>200</v>
      </c>
      <c r="C76" s="141" t="s">
        <v>208</v>
      </c>
      <c r="D76" s="150" t="s">
        <v>209</v>
      </c>
      <c r="E76" s="129">
        <f>SUM(E77:E82)</f>
        <v>137539566.0616</v>
      </c>
      <c r="F76" s="115">
        <f>+'0BJ PROGR. I-II Y III'!AA374</f>
        <v>137539566.0616</v>
      </c>
      <c r="H76" s="115"/>
    </row>
    <row r="77" spans="2:8" x14ac:dyDescent="0.25">
      <c r="B77" s="137"/>
      <c r="C77" s="141"/>
      <c r="D77" s="526" t="s">
        <v>185</v>
      </c>
      <c r="E77" s="127">
        <f>+'0BJ PROGR. I-II Y III'!AA10</f>
        <v>26940851.581599999</v>
      </c>
      <c r="H77" s="115"/>
    </row>
    <row r="78" spans="2:8" x14ac:dyDescent="0.25">
      <c r="B78" s="137"/>
      <c r="C78" s="141"/>
      <c r="D78" s="526" t="s">
        <v>186</v>
      </c>
      <c r="E78" s="127">
        <f>+'0BJ PROGR. I-II Y III'!AA48</f>
        <v>16331114.48</v>
      </c>
    </row>
    <row r="79" spans="2:8" x14ac:dyDescent="0.25">
      <c r="B79" s="137"/>
      <c r="C79" s="141"/>
      <c r="D79" s="526" t="s">
        <v>187</v>
      </c>
      <c r="E79" s="127">
        <f>+'0BJ PROGR. I-II Y III'!AA112</f>
        <v>93517600</v>
      </c>
    </row>
    <row r="80" spans="2:8" x14ac:dyDescent="0.25">
      <c r="B80" s="137"/>
      <c r="C80" s="141"/>
      <c r="D80" s="526" t="s">
        <v>189</v>
      </c>
      <c r="E80" s="127">
        <f>+'0BJ PROGR. I-II Y III'!AA264</f>
        <v>600000</v>
      </c>
    </row>
    <row r="81" spans="2:8" x14ac:dyDescent="0.25">
      <c r="B81" s="137"/>
      <c r="C81" s="141"/>
      <c r="D81" s="526" t="s">
        <v>193</v>
      </c>
      <c r="E81" s="132">
        <f>+'0BJ PROGR. I-II Y III'!AA192</f>
        <v>150000</v>
      </c>
    </row>
    <row r="82" spans="2:8" x14ac:dyDescent="0.25">
      <c r="B82" s="137"/>
      <c r="C82" s="141"/>
      <c r="D82" s="526" t="s">
        <v>210</v>
      </c>
      <c r="E82" s="142">
        <v>0</v>
      </c>
    </row>
    <row r="83" spans="2:8" x14ac:dyDescent="0.25">
      <c r="B83" s="140"/>
      <c r="C83" s="141"/>
      <c r="D83" s="529"/>
      <c r="E83" s="139"/>
    </row>
    <row r="84" spans="2:8" x14ac:dyDescent="0.25">
      <c r="B84" s="137" t="s">
        <v>200</v>
      </c>
      <c r="C84" s="141" t="s">
        <v>211</v>
      </c>
      <c r="D84" s="150" t="s">
        <v>212</v>
      </c>
      <c r="E84" s="129">
        <f>SUM(E85:E87)</f>
        <v>535000</v>
      </c>
      <c r="F84" s="115">
        <f>+'0BJ PROGR. I-II Y III'!AB374</f>
        <v>535000</v>
      </c>
      <c r="H84" s="115"/>
    </row>
    <row r="85" spans="2:8" x14ac:dyDescent="0.25">
      <c r="B85" s="137"/>
      <c r="C85" s="141"/>
      <c r="D85" s="526" t="s">
        <v>185</v>
      </c>
      <c r="E85" s="127">
        <v>0</v>
      </c>
      <c r="H85" s="115"/>
    </row>
    <row r="86" spans="2:8" x14ac:dyDescent="0.25">
      <c r="B86" s="137"/>
      <c r="C86" s="141"/>
      <c r="D86" s="526" t="s">
        <v>186</v>
      </c>
      <c r="E86" s="127">
        <f>+'0BJ PROGR. I-II Y III'!AB48</f>
        <v>535000</v>
      </c>
    </row>
    <row r="87" spans="2:8" x14ac:dyDescent="0.25">
      <c r="B87" s="137"/>
      <c r="C87" s="141"/>
      <c r="D87" s="526" t="s">
        <v>187</v>
      </c>
      <c r="E87" s="127">
        <v>0</v>
      </c>
    </row>
    <row r="88" spans="2:8" x14ac:dyDescent="0.25">
      <c r="B88" s="140"/>
      <c r="C88" s="141"/>
      <c r="D88" s="529"/>
      <c r="E88" s="139"/>
    </row>
    <row r="89" spans="2:8" x14ac:dyDescent="0.25">
      <c r="B89" s="137" t="s">
        <v>200</v>
      </c>
      <c r="C89" s="141" t="s">
        <v>213</v>
      </c>
      <c r="D89" s="150" t="s">
        <v>214</v>
      </c>
      <c r="E89" s="129">
        <f>SUM(E90:E92)</f>
        <v>94000000</v>
      </c>
      <c r="F89" s="115">
        <f>+'0BJ PROGR. I-II Y III'!AC374</f>
        <v>94000000</v>
      </c>
      <c r="H89" s="115"/>
    </row>
    <row r="90" spans="2:8" x14ac:dyDescent="0.25">
      <c r="B90" s="137"/>
      <c r="C90" s="141"/>
      <c r="D90" s="526" t="s">
        <v>185</v>
      </c>
      <c r="E90" s="127">
        <v>0</v>
      </c>
      <c r="H90" s="115"/>
    </row>
    <row r="91" spans="2:8" x14ac:dyDescent="0.25">
      <c r="B91" s="137"/>
      <c r="C91" s="141"/>
      <c r="D91" s="526" t="s">
        <v>186</v>
      </c>
      <c r="E91" s="127">
        <f>+'0BJ PROGR. I-II Y III'!AC48</f>
        <v>94000000</v>
      </c>
    </row>
    <row r="92" spans="2:8" x14ac:dyDescent="0.25">
      <c r="B92" s="137"/>
      <c r="C92" s="141"/>
      <c r="D92" s="526" t="s">
        <v>187</v>
      </c>
      <c r="E92" s="127">
        <v>0</v>
      </c>
    </row>
    <row r="93" spans="2:8" x14ac:dyDescent="0.25">
      <c r="B93" s="137"/>
      <c r="C93" s="141"/>
      <c r="D93" s="150"/>
      <c r="E93" s="139"/>
    </row>
    <row r="94" spans="2:8" x14ac:dyDescent="0.25">
      <c r="B94" s="137" t="s">
        <v>200</v>
      </c>
      <c r="C94" s="141" t="s">
        <v>215</v>
      </c>
      <c r="D94" s="150" t="s">
        <v>216</v>
      </c>
      <c r="E94" s="129">
        <f>SUM(E95:E97)</f>
        <v>0</v>
      </c>
      <c r="F94" s="115">
        <f>+'0BJ PROGR. I-II Y III'!AD374</f>
        <v>0</v>
      </c>
      <c r="H94" s="115"/>
    </row>
    <row r="95" spans="2:8" x14ac:dyDescent="0.25">
      <c r="B95" s="137"/>
      <c r="C95" s="141"/>
      <c r="D95" s="526" t="s">
        <v>185</v>
      </c>
      <c r="E95" s="127">
        <f>+'0BJ PROGR. I-II Y III'!AD10</f>
        <v>0</v>
      </c>
    </row>
    <row r="96" spans="2:8" x14ac:dyDescent="0.25">
      <c r="B96" s="137"/>
      <c r="C96" s="141"/>
      <c r="D96" s="526" t="s">
        <v>186</v>
      </c>
      <c r="E96" s="127">
        <f>+'0BJ PROGR. I-II Y III'!AD48</f>
        <v>0</v>
      </c>
    </row>
    <row r="97" spans="2:8" x14ac:dyDescent="0.25">
      <c r="B97" s="137"/>
      <c r="C97" s="141"/>
      <c r="D97" s="526" t="s">
        <v>187</v>
      </c>
      <c r="E97" s="127">
        <f>+'0BJ PROGR. I-II Y III'!AD112</f>
        <v>0</v>
      </c>
    </row>
    <row r="98" spans="2:8" x14ac:dyDescent="0.25">
      <c r="B98" s="137"/>
      <c r="C98" s="141"/>
      <c r="D98" s="150"/>
      <c r="E98" s="139"/>
    </row>
    <row r="99" spans="2:8" x14ac:dyDescent="0.25">
      <c r="B99" s="137" t="s">
        <v>200</v>
      </c>
      <c r="C99" s="141" t="s">
        <v>217</v>
      </c>
      <c r="D99" s="150" t="s">
        <v>218</v>
      </c>
      <c r="E99" s="129">
        <f>SUM(E100:E103)</f>
        <v>0</v>
      </c>
      <c r="H99" s="115"/>
    </row>
    <row r="100" spans="2:8" x14ac:dyDescent="0.25">
      <c r="B100" s="137"/>
      <c r="C100" s="141"/>
      <c r="D100" s="526" t="s">
        <v>185</v>
      </c>
      <c r="E100" s="127">
        <v>0</v>
      </c>
    </row>
    <row r="101" spans="2:8" x14ac:dyDescent="0.25">
      <c r="B101" s="137"/>
      <c r="C101" s="141"/>
      <c r="D101" s="526" t="s">
        <v>186</v>
      </c>
      <c r="E101" s="127">
        <f>+'0BJ PROGR. I-II Y III'!AF48</f>
        <v>0</v>
      </c>
    </row>
    <row r="102" spans="2:8" x14ac:dyDescent="0.25">
      <c r="B102" s="137"/>
      <c r="C102" s="141"/>
      <c r="D102" s="526" t="s">
        <v>187</v>
      </c>
      <c r="E102" s="127">
        <f>+'0BJ PROGR. I-II Y III'!AF112</f>
        <v>0</v>
      </c>
    </row>
    <row r="103" spans="2:8" x14ac:dyDescent="0.25">
      <c r="B103" s="137"/>
      <c r="C103" s="141"/>
      <c r="D103" s="526" t="s">
        <v>189</v>
      </c>
      <c r="E103" s="127">
        <f>+'0BJ PROGR. I-II Y III'!AF250</f>
        <v>0</v>
      </c>
    </row>
    <row r="104" spans="2:8" x14ac:dyDescent="0.25">
      <c r="B104" s="137"/>
      <c r="C104" s="141"/>
      <c r="D104" s="150"/>
      <c r="E104" s="139"/>
    </row>
    <row r="105" spans="2:8" x14ac:dyDescent="0.25">
      <c r="B105" s="137" t="s">
        <v>200</v>
      </c>
      <c r="C105" s="141" t="s">
        <v>219</v>
      </c>
      <c r="D105" s="150" t="s">
        <v>220</v>
      </c>
      <c r="E105" s="129">
        <f>SUM(E106:E110)</f>
        <v>25343993.649499997</v>
      </c>
      <c r="F105" s="115">
        <f>+'0BJ PROGR. I-II Y III'!AE374</f>
        <v>25343993.649499997</v>
      </c>
      <c r="H105" s="115"/>
    </row>
    <row r="106" spans="2:8" x14ac:dyDescent="0.25">
      <c r="B106" s="137"/>
      <c r="C106" s="141"/>
      <c r="D106" s="526" t="s">
        <v>185</v>
      </c>
      <c r="E106" s="127">
        <f>+'0BJ PROGR. I-II Y III'!AE10</f>
        <v>17570430.7095</v>
      </c>
    </row>
    <row r="107" spans="2:8" x14ac:dyDescent="0.25">
      <c r="B107" s="137"/>
      <c r="C107" s="141"/>
      <c r="D107" s="526" t="s">
        <v>186</v>
      </c>
      <c r="E107" s="127">
        <f>+'0BJ PROGR. I-II Y III'!AE48</f>
        <v>4663032.9399999995</v>
      </c>
    </row>
    <row r="108" spans="2:8" x14ac:dyDescent="0.25">
      <c r="B108" s="137"/>
      <c r="C108" s="141"/>
      <c r="D108" s="526" t="s">
        <v>187</v>
      </c>
      <c r="E108" s="127">
        <f>+'0BJ PROGR. I-II Y III'!AE112</f>
        <v>3010530</v>
      </c>
    </row>
    <row r="109" spans="2:8" x14ac:dyDescent="0.25">
      <c r="B109" s="137"/>
      <c r="C109" s="141"/>
      <c r="D109" s="526" t="s">
        <v>189</v>
      </c>
      <c r="E109" s="127">
        <f>+'0BJ PROGR. I-II Y III'!AE264</f>
        <v>0</v>
      </c>
    </row>
    <row r="110" spans="2:8" x14ac:dyDescent="0.25">
      <c r="B110" s="137"/>
      <c r="C110" s="141"/>
      <c r="D110" s="526" t="s">
        <v>193</v>
      </c>
      <c r="E110" s="132">
        <f>+'0BJ PROGR. I-II Y III'!AE192</f>
        <v>100000</v>
      </c>
    </row>
    <row r="111" spans="2:8" x14ac:dyDescent="0.25">
      <c r="B111" s="137"/>
      <c r="C111" s="141"/>
      <c r="D111" s="150"/>
      <c r="E111" s="139"/>
    </row>
    <row r="112" spans="2:8" x14ac:dyDescent="0.25">
      <c r="B112" s="137" t="s">
        <v>200</v>
      </c>
      <c r="C112" s="141" t="s">
        <v>221</v>
      </c>
      <c r="D112" s="150" t="s">
        <v>222</v>
      </c>
      <c r="E112" s="129">
        <f>SUM(E113:E117)</f>
        <v>0</v>
      </c>
      <c r="F112" s="115">
        <f>+'0BJ PROGR. I-II Y III'!AF374</f>
        <v>0</v>
      </c>
    </row>
    <row r="113" spans="2:6" x14ac:dyDescent="0.25">
      <c r="B113" s="137"/>
      <c r="C113" s="141"/>
      <c r="D113" s="526" t="s">
        <v>185</v>
      </c>
      <c r="E113" s="127">
        <v>0</v>
      </c>
    </row>
    <row r="114" spans="2:6" x14ac:dyDescent="0.25">
      <c r="B114" s="137"/>
      <c r="C114" s="141"/>
      <c r="D114" s="526" t="s">
        <v>186</v>
      </c>
      <c r="E114" s="127">
        <v>0</v>
      </c>
    </row>
    <row r="115" spans="2:6" x14ac:dyDescent="0.25">
      <c r="B115" s="137"/>
      <c r="C115" s="141"/>
      <c r="D115" s="526" t="s">
        <v>187</v>
      </c>
      <c r="E115" s="127">
        <v>0</v>
      </c>
    </row>
    <row r="116" spans="2:6" x14ac:dyDescent="0.25">
      <c r="B116" s="137"/>
      <c r="C116" s="141"/>
      <c r="D116" s="526" t="s">
        <v>189</v>
      </c>
      <c r="E116" s="127">
        <v>0</v>
      </c>
    </row>
    <row r="117" spans="2:6" x14ac:dyDescent="0.25">
      <c r="B117" s="137"/>
      <c r="C117" s="141"/>
      <c r="D117" s="526" t="s">
        <v>193</v>
      </c>
      <c r="E117" s="132">
        <v>0</v>
      </c>
    </row>
    <row r="118" spans="2:6" x14ac:dyDescent="0.25">
      <c r="B118" s="137"/>
      <c r="C118" s="141"/>
      <c r="D118" s="150"/>
      <c r="E118" s="139"/>
    </row>
    <row r="119" spans="2:6" x14ac:dyDescent="0.25">
      <c r="B119" s="137" t="s">
        <v>200</v>
      </c>
      <c r="C119" s="141" t="s">
        <v>223</v>
      </c>
      <c r="D119" s="150" t="s">
        <v>224</v>
      </c>
      <c r="E119" s="129">
        <f>SUM(E120:E122)</f>
        <v>2500000</v>
      </c>
      <c r="F119" s="115">
        <f>+'0BJ PROGR. I-II Y III'!AG374</f>
        <v>2500000</v>
      </c>
    </row>
    <row r="120" spans="2:6" x14ac:dyDescent="0.25">
      <c r="B120" s="137"/>
      <c r="C120" s="141"/>
      <c r="D120" s="526" t="s">
        <v>185</v>
      </c>
      <c r="E120" s="127">
        <v>0</v>
      </c>
    </row>
    <row r="121" spans="2:6" x14ac:dyDescent="0.25">
      <c r="B121" s="137"/>
      <c r="C121" s="141"/>
      <c r="D121" s="526" t="s">
        <v>186</v>
      </c>
      <c r="E121" s="127">
        <f>+'0BJ PROGR. I-II Y III'!AG48</f>
        <v>2000000</v>
      </c>
    </row>
    <row r="122" spans="2:6" x14ac:dyDescent="0.25">
      <c r="B122" s="137"/>
      <c r="C122" s="141"/>
      <c r="D122" s="526" t="s">
        <v>187</v>
      </c>
      <c r="E122" s="127">
        <f>+'0BJ PROGR. I-II Y III'!AG112</f>
        <v>500000</v>
      </c>
    </row>
    <row r="123" spans="2:6" x14ac:dyDescent="0.25">
      <c r="B123" s="140"/>
      <c r="C123" s="141"/>
      <c r="D123" s="529"/>
      <c r="E123" s="139"/>
    </row>
    <row r="124" spans="2:6" ht="27" x14ac:dyDescent="0.25">
      <c r="B124" s="137" t="s">
        <v>200</v>
      </c>
      <c r="C124" s="128" t="s">
        <v>225</v>
      </c>
      <c r="D124" s="150" t="s">
        <v>226</v>
      </c>
      <c r="E124" s="143">
        <f>SUM(E125:E127)</f>
        <v>0</v>
      </c>
      <c r="F124" s="115">
        <f>+'0BJ PROGR. I-II Y III'!AH374</f>
        <v>0</v>
      </c>
    </row>
    <row r="125" spans="2:6" x14ac:dyDescent="0.25">
      <c r="B125" s="140"/>
      <c r="C125" s="141"/>
      <c r="D125" s="526" t="s">
        <v>185</v>
      </c>
      <c r="E125" s="127">
        <v>0</v>
      </c>
    </row>
    <row r="126" spans="2:6" x14ac:dyDescent="0.25">
      <c r="B126" s="144"/>
      <c r="C126" s="141"/>
      <c r="D126" s="526" t="s">
        <v>186</v>
      </c>
      <c r="E126" s="127">
        <f>+'0BJ PROGR. I-II Y III'!AH48</f>
        <v>0</v>
      </c>
    </row>
    <row r="127" spans="2:6" x14ac:dyDescent="0.25">
      <c r="B127" s="144"/>
      <c r="C127" s="141"/>
      <c r="D127" s="526" t="s">
        <v>187</v>
      </c>
      <c r="E127" s="127">
        <v>0</v>
      </c>
    </row>
    <row r="128" spans="2:6" x14ac:dyDescent="0.25">
      <c r="B128" s="144"/>
      <c r="C128" s="141"/>
      <c r="D128" s="530"/>
      <c r="E128" s="139"/>
    </row>
    <row r="129" spans="2:8" ht="14.25" thickBot="1" x14ac:dyDescent="0.3">
      <c r="B129" s="144"/>
      <c r="C129" s="141"/>
      <c r="D129" s="530"/>
      <c r="E129" s="139"/>
    </row>
    <row r="130" spans="2:8" ht="17.25" thickBot="1" x14ac:dyDescent="0.35">
      <c r="B130" s="783" t="s">
        <v>227</v>
      </c>
      <c r="C130" s="784"/>
      <c r="D130" s="785"/>
      <c r="E130" s="460">
        <f>+E33+E40+E49+E57+E63+E69+E76+E84+E89+E94+E99+E105+E112+E119+E124</f>
        <v>754525930.13670003</v>
      </c>
      <c r="F130" s="115">
        <f>+'0BJ PROGR. I-II Y III'!AI374</f>
        <v>754525930.13670003</v>
      </c>
      <c r="G130" s="115">
        <f>+F130-E130</f>
        <v>0</v>
      </c>
      <c r="H130" s="115"/>
    </row>
    <row r="131" spans="2:8" ht="28.15" customHeight="1" thickBot="1" x14ac:dyDescent="0.3">
      <c r="H131" s="115"/>
    </row>
    <row r="132" spans="2:8" ht="18" thickBot="1" x14ac:dyDescent="0.35">
      <c r="B132" s="786" t="s">
        <v>169</v>
      </c>
      <c r="C132" s="787"/>
      <c r="D132" s="787"/>
      <c r="E132" s="788"/>
    </row>
    <row r="133" spans="2:8" x14ac:dyDescent="0.25">
      <c r="B133" s="145" t="s">
        <v>228</v>
      </c>
      <c r="C133" s="146" t="s">
        <v>183</v>
      </c>
      <c r="D133" s="531" t="s">
        <v>229</v>
      </c>
      <c r="E133" s="147">
        <f>+E134+E139+E144+E149+E154+E159+E164+E169+E174+E179+E184</f>
        <v>140000000</v>
      </c>
    </row>
    <row r="134" spans="2:8" x14ac:dyDescent="0.25">
      <c r="B134" s="148" t="s">
        <v>230</v>
      </c>
      <c r="C134" s="149" t="s">
        <v>183</v>
      </c>
      <c r="D134" s="150" t="str">
        <f>+'DETALLE PROG. III'!C35</f>
        <v>MEJORAS BIBLIOTECA PUBLICA (LEY 7313)</v>
      </c>
      <c r="E134" s="147">
        <f>SUM(E135:E137)</f>
        <v>3000000</v>
      </c>
    </row>
    <row r="135" spans="2:8" x14ac:dyDescent="0.25">
      <c r="B135" s="148"/>
      <c r="C135" s="149"/>
      <c r="D135" s="526" t="s">
        <v>186</v>
      </c>
      <c r="E135" s="151">
        <v>0</v>
      </c>
    </row>
    <row r="136" spans="2:8" x14ac:dyDescent="0.25">
      <c r="B136" s="148"/>
      <c r="C136" s="149"/>
      <c r="D136" s="526" t="s">
        <v>187</v>
      </c>
      <c r="E136" s="151">
        <v>0</v>
      </c>
    </row>
    <row r="137" spans="2:8" x14ac:dyDescent="0.25">
      <c r="B137" s="148"/>
      <c r="C137" s="149"/>
      <c r="D137" s="532" t="s">
        <v>189</v>
      </c>
      <c r="E137" s="151">
        <f>+'DETALLE PROG. III'!D36</f>
        <v>3000000</v>
      </c>
    </row>
    <row r="138" spans="2:8" x14ac:dyDescent="0.25">
      <c r="B138" s="148"/>
      <c r="C138" s="149"/>
      <c r="D138" s="533"/>
      <c r="E138" s="153"/>
    </row>
    <row r="139" spans="2:8" x14ac:dyDescent="0.25">
      <c r="B139" s="148" t="s">
        <v>230</v>
      </c>
      <c r="C139" s="149" t="s">
        <v>191</v>
      </c>
      <c r="D139" s="150" t="str">
        <f>+'DETALLE PROG. III'!C41</f>
        <v>MEJORAS SALONES COMUNALES DEL CANTON (LEY 7313)</v>
      </c>
      <c r="E139" s="147">
        <f>SUM(E140:E142)</f>
        <v>3000000</v>
      </c>
    </row>
    <row r="140" spans="2:8" x14ac:dyDescent="0.25">
      <c r="B140" s="148"/>
      <c r="C140" s="149"/>
      <c r="D140" s="526" t="s">
        <v>186</v>
      </c>
      <c r="E140" s="151">
        <v>0</v>
      </c>
    </row>
    <row r="141" spans="2:8" x14ac:dyDescent="0.25">
      <c r="B141" s="148"/>
      <c r="C141" s="149"/>
      <c r="D141" s="526" t="s">
        <v>187</v>
      </c>
      <c r="E141" s="151">
        <v>0</v>
      </c>
    </row>
    <row r="142" spans="2:8" x14ac:dyDescent="0.25">
      <c r="B142" s="148"/>
      <c r="C142" s="149"/>
      <c r="D142" s="532" t="s">
        <v>189</v>
      </c>
      <c r="E142" s="151">
        <f>+'DETALLE PROG. III'!D42</f>
        <v>3000000</v>
      </c>
    </row>
    <row r="143" spans="2:8" x14ac:dyDescent="0.25">
      <c r="B143" s="148"/>
      <c r="C143" s="149"/>
      <c r="D143" s="533"/>
      <c r="E143" s="153"/>
    </row>
    <row r="144" spans="2:8" ht="27" x14ac:dyDescent="0.25">
      <c r="B144" s="148" t="s">
        <v>230</v>
      </c>
      <c r="C144" s="149" t="s">
        <v>194</v>
      </c>
      <c r="D144" s="150" t="str">
        <f>+'DETALLE PROG. III'!C48</f>
        <v>MEJORAS BODEGA MUNICIPAL COMISION DE EMERGENCIA (LEY 7313</v>
      </c>
      <c r="E144" s="147">
        <f>SUM(E145:E147)</f>
        <v>3000000</v>
      </c>
    </row>
    <row r="145" spans="2:5" x14ac:dyDescent="0.25">
      <c r="B145" s="148"/>
      <c r="C145" s="149"/>
      <c r="D145" s="526" t="s">
        <v>186</v>
      </c>
      <c r="E145" s="151">
        <v>0</v>
      </c>
    </row>
    <row r="146" spans="2:5" x14ac:dyDescent="0.25">
      <c r="B146" s="148"/>
      <c r="C146" s="149"/>
      <c r="D146" s="526" t="s">
        <v>187</v>
      </c>
      <c r="E146" s="151">
        <v>0</v>
      </c>
    </row>
    <row r="147" spans="2:5" x14ac:dyDescent="0.25">
      <c r="B147" s="148"/>
      <c r="C147" s="149"/>
      <c r="D147" s="532" t="s">
        <v>189</v>
      </c>
      <c r="E147" s="151">
        <f>+'DETALLE PROG. III'!D49</f>
        <v>3000000</v>
      </c>
    </row>
    <row r="148" spans="2:5" x14ac:dyDescent="0.25">
      <c r="B148" s="148"/>
      <c r="C148" s="149"/>
      <c r="D148" s="532"/>
      <c r="E148" s="151"/>
    </row>
    <row r="149" spans="2:5" x14ac:dyDescent="0.25">
      <c r="B149" s="148" t="s">
        <v>230</v>
      </c>
      <c r="C149" s="149" t="s">
        <v>196</v>
      </c>
      <c r="D149" s="150" t="str">
        <f>+'DETALLE PROG. III'!C53</f>
        <v>EMBELLECIMIENTO EDIFICIOS MUNICIPALES</v>
      </c>
      <c r="E149" s="147">
        <f>SUM(E150:E152)</f>
        <v>47000000</v>
      </c>
    </row>
    <row r="150" spans="2:5" x14ac:dyDescent="0.25">
      <c r="B150" s="148"/>
      <c r="C150" s="149"/>
      <c r="D150" s="526" t="s">
        <v>186</v>
      </c>
      <c r="E150" s="151">
        <v>0</v>
      </c>
    </row>
    <row r="151" spans="2:5" x14ac:dyDescent="0.25">
      <c r="B151" s="148"/>
      <c r="C151" s="149"/>
      <c r="D151" s="526" t="s">
        <v>187</v>
      </c>
      <c r="E151" s="151">
        <v>0</v>
      </c>
    </row>
    <row r="152" spans="2:5" x14ac:dyDescent="0.25">
      <c r="B152" s="148"/>
      <c r="C152" s="149"/>
      <c r="D152" s="532" t="s">
        <v>189</v>
      </c>
      <c r="E152" s="151">
        <f>+'DETALLE PROG. III'!D54</f>
        <v>47000000</v>
      </c>
    </row>
    <row r="153" spans="2:5" x14ac:dyDescent="0.25">
      <c r="B153" s="148"/>
      <c r="C153" s="149"/>
      <c r="D153" s="532"/>
      <c r="E153" s="151"/>
    </row>
    <row r="154" spans="2:5" ht="27" x14ac:dyDescent="0.25">
      <c r="B154" s="148" t="s">
        <v>230</v>
      </c>
      <c r="C154" s="149" t="s">
        <v>231</v>
      </c>
      <c r="D154" s="150" t="str">
        <f>+'DETALLE PROG. III'!C58</f>
        <v>RESTAURACION ESTACIONES FERROCARRILES PARA OFICINA DE LA  CULTURA MUNICIPAL (LEY 7313)</v>
      </c>
      <c r="E154" s="147">
        <f>SUM(E155:E157)</f>
        <v>20000000</v>
      </c>
    </row>
    <row r="155" spans="2:5" x14ac:dyDescent="0.25">
      <c r="B155" s="148"/>
      <c r="C155" s="149"/>
      <c r="D155" s="526" t="s">
        <v>186</v>
      </c>
      <c r="E155" s="151">
        <v>0</v>
      </c>
    </row>
    <row r="156" spans="2:5" x14ac:dyDescent="0.25">
      <c r="B156" s="148"/>
      <c r="C156" s="149"/>
      <c r="D156" s="526" t="s">
        <v>187</v>
      </c>
      <c r="E156" s="151">
        <v>0</v>
      </c>
    </row>
    <row r="157" spans="2:5" x14ac:dyDescent="0.25">
      <c r="B157" s="148"/>
      <c r="C157" s="149"/>
      <c r="D157" s="532" t="s">
        <v>189</v>
      </c>
      <c r="E157" s="151">
        <f>+'DETALLE PROG. III'!D59</f>
        <v>20000000</v>
      </c>
    </row>
    <row r="158" spans="2:5" x14ac:dyDescent="0.25">
      <c r="B158" s="148"/>
      <c r="C158" s="149"/>
      <c r="D158" s="532"/>
      <c r="E158" s="151"/>
    </row>
    <row r="159" spans="2:5" ht="27" x14ac:dyDescent="0.25">
      <c r="B159" s="148" t="s">
        <v>230</v>
      </c>
      <c r="C159" s="149" t="s">
        <v>232</v>
      </c>
      <c r="D159" s="150" t="str">
        <f>+'DETALLE PROG. III'!C64</f>
        <v>CONSTRUCCION DE CAPILLA DE VELACION DE MATINA CENTRO (LEY 7313)</v>
      </c>
      <c r="E159" s="147">
        <f>SUM(E160:E162)</f>
        <v>50000000</v>
      </c>
    </row>
    <row r="160" spans="2:5" x14ac:dyDescent="0.25">
      <c r="B160" s="148"/>
      <c r="C160" s="149"/>
      <c r="D160" s="526" t="s">
        <v>186</v>
      </c>
      <c r="E160" s="151">
        <v>0</v>
      </c>
    </row>
    <row r="161" spans="2:5" x14ac:dyDescent="0.25">
      <c r="B161" s="148"/>
      <c r="C161" s="149"/>
      <c r="D161" s="526" t="s">
        <v>187</v>
      </c>
      <c r="E161" s="151">
        <v>0</v>
      </c>
    </row>
    <row r="162" spans="2:5" x14ac:dyDescent="0.25">
      <c r="B162" s="148"/>
      <c r="C162" s="149"/>
      <c r="D162" s="532" t="s">
        <v>189</v>
      </c>
      <c r="E162" s="151">
        <f>+'DETALLE PROG. III'!D64</f>
        <v>50000000</v>
      </c>
    </row>
    <row r="163" spans="2:5" x14ac:dyDescent="0.25">
      <c r="B163" s="148"/>
      <c r="C163" s="149"/>
      <c r="D163" s="532"/>
      <c r="E163" s="151"/>
    </row>
    <row r="164" spans="2:5" ht="27" x14ac:dyDescent="0.25">
      <c r="B164" s="148" t="s">
        <v>230</v>
      </c>
      <c r="C164" s="149" t="s">
        <v>233</v>
      </c>
      <c r="D164" s="150" t="str">
        <f>+'DETALLE PROG. III'!C71</f>
        <v>REMODELACION Y MEJORAS CENTRO DE CUIDO ADULTO MAYOR DEL CANTON (LEY 7313)</v>
      </c>
      <c r="E164" s="147">
        <f>SUM(E165:E167)</f>
        <v>5000000</v>
      </c>
    </row>
    <row r="165" spans="2:5" x14ac:dyDescent="0.25">
      <c r="B165" s="148"/>
      <c r="C165" s="149"/>
      <c r="D165" s="526" t="s">
        <v>186</v>
      </c>
      <c r="E165" s="151">
        <v>0</v>
      </c>
    </row>
    <row r="166" spans="2:5" x14ac:dyDescent="0.25">
      <c r="B166" s="148"/>
      <c r="C166" s="149"/>
      <c r="D166" s="526" t="s">
        <v>187</v>
      </c>
      <c r="E166" s="151">
        <v>0</v>
      </c>
    </row>
    <row r="167" spans="2:5" x14ac:dyDescent="0.25">
      <c r="B167" s="148"/>
      <c r="C167" s="149"/>
      <c r="D167" s="532" t="s">
        <v>189</v>
      </c>
      <c r="E167" s="151">
        <f>+'DETALLE PROG. III'!D72</f>
        <v>5000000</v>
      </c>
    </row>
    <row r="168" spans="2:5" x14ac:dyDescent="0.25">
      <c r="B168" s="148"/>
      <c r="C168" s="149"/>
      <c r="D168" s="532"/>
      <c r="E168" s="151"/>
    </row>
    <row r="169" spans="2:5" ht="27" x14ac:dyDescent="0.25">
      <c r="B169" s="148" t="s">
        <v>230</v>
      </c>
      <c r="C169" s="149" t="s">
        <v>234</v>
      </c>
      <c r="D169" s="150" t="str">
        <f>+'DETALLE PROG. III'!C78</f>
        <v>CONSTRUCCION O MEJORAS PARADAS DE BUSES DEL CANTON (LEY 7313)</v>
      </c>
      <c r="E169" s="147">
        <f>SUM(E170:E172)</f>
        <v>2000000</v>
      </c>
    </row>
    <row r="170" spans="2:5" x14ac:dyDescent="0.25">
      <c r="B170" s="148"/>
      <c r="C170" s="149"/>
      <c r="D170" s="526" t="s">
        <v>186</v>
      </c>
      <c r="E170" s="151">
        <v>0</v>
      </c>
    </row>
    <row r="171" spans="2:5" x14ac:dyDescent="0.25">
      <c r="B171" s="148"/>
      <c r="C171" s="149"/>
      <c r="D171" s="526" t="s">
        <v>187</v>
      </c>
      <c r="E171" s="151">
        <v>0</v>
      </c>
    </row>
    <row r="172" spans="2:5" x14ac:dyDescent="0.25">
      <c r="B172" s="148"/>
      <c r="C172" s="149"/>
      <c r="D172" s="532" t="s">
        <v>189</v>
      </c>
      <c r="E172" s="151">
        <f>+'DETALLE PROG. III'!D79</f>
        <v>2000000</v>
      </c>
    </row>
    <row r="173" spans="2:5" x14ac:dyDescent="0.25">
      <c r="B173" s="148"/>
      <c r="C173" s="149"/>
      <c r="D173" s="532"/>
      <c r="E173" s="151"/>
    </row>
    <row r="174" spans="2:5" ht="27" x14ac:dyDescent="0.25">
      <c r="B174" s="148" t="s">
        <v>230</v>
      </c>
      <c r="C174" s="149" t="s">
        <v>206</v>
      </c>
      <c r="D174" s="150" t="str">
        <f>+'DETALLE PROG. III'!C84</f>
        <v>CONSTRUCCION O MEJORAS ESCUELAS DEL CANTON (LEY 7313)</v>
      </c>
      <c r="E174" s="147">
        <f>SUM(E175:E177)</f>
        <v>5000000</v>
      </c>
    </row>
    <row r="175" spans="2:5" x14ac:dyDescent="0.25">
      <c r="B175" s="148"/>
      <c r="C175" s="149"/>
      <c r="D175" s="526" t="s">
        <v>186</v>
      </c>
      <c r="E175" s="151">
        <v>0</v>
      </c>
    </row>
    <row r="176" spans="2:5" x14ac:dyDescent="0.25">
      <c r="B176" s="148"/>
      <c r="C176" s="149"/>
      <c r="D176" s="526" t="s">
        <v>187</v>
      </c>
      <c r="E176" s="151">
        <v>0</v>
      </c>
    </row>
    <row r="177" spans="2:8" x14ac:dyDescent="0.25">
      <c r="B177" s="148"/>
      <c r="C177" s="149"/>
      <c r="D177" s="532" t="s">
        <v>189</v>
      </c>
      <c r="E177" s="151">
        <f>+'DETALLE PROG. III'!D85</f>
        <v>5000000</v>
      </c>
    </row>
    <row r="178" spans="2:8" x14ac:dyDescent="0.25">
      <c r="B178" s="148"/>
      <c r="C178" s="149"/>
      <c r="D178" s="532"/>
      <c r="E178" s="151"/>
    </row>
    <row r="179" spans="2:8" x14ac:dyDescent="0.25">
      <c r="B179" s="148" t="s">
        <v>230</v>
      </c>
      <c r="C179" s="149" t="s">
        <v>208</v>
      </c>
      <c r="D179" s="150" t="str">
        <f>+'DETALLE PROG. III'!C90</f>
        <v>MEJORAS CEN CINAI DEL CANTON (LEY 7313)</v>
      </c>
      <c r="E179" s="147">
        <f>SUM(E180:E182)</f>
        <v>2000000</v>
      </c>
    </row>
    <row r="180" spans="2:8" x14ac:dyDescent="0.25">
      <c r="B180" s="148"/>
      <c r="C180" s="149"/>
      <c r="D180" s="526" t="s">
        <v>186</v>
      </c>
      <c r="E180" s="151">
        <v>0</v>
      </c>
    </row>
    <row r="181" spans="2:8" x14ac:dyDescent="0.25">
      <c r="B181" s="148"/>
      <c r="C181" s="149"/>
      <c r="D181" s="526" t="s">
        <v>187</v>
      </c>
      <c r="E181" s="151">
        <v>0</v>
      </c>
    </row>
    <row r="182" spans="2:8" x14ac:dyDescent="0.25">
      <c r="B182" s="148"/>
      <c r="C182" s="149"/>
      <c r="D182" s="532" t="s">
        <v>189</v>
      </c>
      <c r="E182" s="151">
        <f>+'DETALLE PROG. III'!D90</f>
        <v>2000000</v>
      </c>
    </row>
    <row r="183" spans="2:8" x14ac:dyDescent="0.25">
      <c r="B183" s="148"/>
      <c r="C183" s="149"/>
      <c r="D183" s="532"/>
      <c r="E183" s="151"/>
    </row>
    <row r="184" spans="2:8" ht="27" x14ac:dyDescent="0.25">
      <c r="B184" s="148" t="s">
        <v>230</v>
      </c>
      <c r="C184" s="149" t="s">
        <v>235</v>
      </c>
      <c r="D184" s="150" t="str">
        <f>+'DETALLE PROG. III'!C96</f>
        <v>REMODELACION Y MEJORAS IGLESIA CATOLICA DE ESPAVEL (LEY 7313)</v>
      </c>
      <c r="E184" s="147">
        <f>SUM(E185:E187)</f>
        <v>0</v>
      </c>
    </row>
    <row r="185" spans="2:8" x14ac:dyDescent="0.25">
      <c r="B185" s="148"/>
      <c r="C185" s="149"/>
      <c r="D185" s="526" t="s">
        <v>186</v>
      </c>
      <c r="E185" s="151">
        <v>0</v>
      </c>
    </row>
    <row r="186" spans="2:8" x14ac:dyDescent="0.25">
      <c r="B186" s="148"/>
      <c r="C186" s="149"/>
      <c r="D186" s="526" t="s">
        <v>187</v>
      </c>
      <c r="E186" s="151">
        <v>0</v>
      </c>
    </row>
    <row r="187" spans="2:8" x14ac:dyDescent="0.25">
      <c r="B187" s="148"/>
      <c r="C187" s="149"/>
      <c r="D187" s="532" t="s">
        <v>189</v>
      </c>
      <c r="E187" s="151">
        <f>+'DETALLE PROG. III'!D97</f>
        <v>0</v>
      </c>
    </row>
    <row r="188" spans="2:8" x14ac:dyDescent="0.25">
      <c r="B188" s="148"/>
      <c r="C188" s="149"/>
      <c r="D188" s="532"/>
      <c r="E188" s="151"/>
    </row>
    <row r="189" spans="2:8" x14ac:dyDescent="0.25">
      <c r="B189" s="148"/>
      <c r="C189" s="149"/>
      <c r="D189" s="532"/>
      <c r="E189" s="151"/>
    </row>
    <row r="190" spans="2:8" x14ac:dyDescent="0.25">
      <c r="B190" s="145" t="s">
        <v>228</v>
      </c>
      <c r="C190" s="154" t="s">
        <v>191</v>
      </c>
      <c r="D190" s="150" t="s">
        <v>236</v>
      </c>
      <c r="E190" s="147">
        <f>+E191+E201+E206+E211+E216+E221+E226+E231+E236+E241</f>
        <v>1185846549.7400179</v>
      </c>
    </row>
    <row r="191" spans="2:8" x14ac:dyDescent="0.25">
      <c r="B191" s="148" t="s">
        <v>237</v>
      </c>
      <c r="C191" s="149" t="s">
        <v>183</v>
      </c>
      <c r="D191" s="150" t="s">
        <v>238</v>
      </c>
      <c r="E191" s="147">
        <f>SUM(E192:E199)</f>
        <v>587586408.48001802</v>
      </c>
      <c r="H191" s="115"/>
    </row>
    <row r="192" spans="2:8" x14ac:dyDescent="0.25">
      <c r="B192" s="148"/>
      <c r="C192" s="149"/>
      <c r="D192" s="526" t="s">
        <v>185</v>
      </c>
      <c r="E192" s="151">
        <f>+'DETALLE PROG. III'!D103</f>
        <v>267833938.16999999</v>
      </c>
      <c r="H192" s="115"/>
    </row>
    <row r="193" spans="2:5" x14ac:dyDescent="0.25">
      <c r="B193" s="148"/>
      <c r="C193" s="149"/>
      <c r="D193" s="526" t="s">
        <v>186</v>
      </c>
      <c r="E193" s="151">
        <f>+'DETALLE PROG. III'!D123</f>
        <v>194145654.04001799</v>
      </c>
    </row>
    <row r="194" spans="2:5" x14ac:dyDescent="0.25">
      <c r="B194" s="148"/>
      <c r="C194" s="149"/>
      <c r="D194" s="526" t="s">
        <v>187</v>
      </c>
      <c r="E194" s="151">
        <f>+'DETALLE PROG. III'!D169</f>
        <v>52100000</v>
      </c>
    </row>
    <row r="195" spans="2:5" x14ac:dyDescent="0.25">
      <c r="B195" s="148"/>
      <c r="C195" s="149"/>
      <c r="D195" s="526" t="s">
        <v>188</v>
      </c>
      <c r="E195" s="151">
        <f>+'DETALLE PROG. III'!D193</f>
        <v>22220320</v>
      </c>
    </row>
    <row r="196" spans="2:5" x14ac:dyDescent="0.25">
      <c r="B196" s="148"/>
      <c r="C196" s="149"/>
      <c r="D196" s="526" t="s">
        <v>189</v>
      </c>
      <c r="E196" s="151">
        <f>+'DETALLE PROG. III'!D199</f>
        <v>27496687.030000001</v>
      </c>
    </row>
    <row r="197" spans="2:5" x14ac:dyDescent="0.25">
      <c r="B197" s="148"/>
      <c r="C197" s="149"/>
      <c r="D197" s="526" t="s">
        <v>193</v>
      </c>
      <c r="E197" s="151">
        <f>+'DETALLE PROG. III'!D209</f>
        <v>4000000</v>
      </c>
    </row>
    <row r="198" spans="2:5" x14ac:dyDescent="0.25">
      <c r="B198" s="148"/>
      <c r="C198" s="149"/>
      <c r="D198" s="526" t="s">
        <v>190</v>
      </c>
      <c r="E198" s="151">
        <f>+'DETALLE PROG. III'!D213</f>
        <v>19789809.239999998</v>
      </c>
    </row>
    <row r="199" spans="2:5" x14ac:dyDescent="0.25">
      <c r="B199" s="148"/>
      <c r="C199" s="149"/>
      <c r="D199" s="526" t="s">
        <v>210</v>
      </c>
      <c r="E199" s="142">
        <f>+'DETALLE PROG. III'!D217</f>
        <v>0</v>
      </c>
    </row>
    <row r="200" spans="2:5" x14ac:dyDescent="0.25">
      <c r="B200" s="144"/>
      <c r="C200" s="154"/>
      <c r="D200" s="529"/>
      <c r="E200" s="153"/>
    </row>
    <row r="201" spans="2:5" ht="31.15" customHeight="1" x14ac:dyDescent="0.25">
      <c r="B201" s="148" t="s">
        <v>230</v>
      </c>
      <c r="C201" s="149" t="s">
        <v>191</v>
      </c>
      <c r="D201" s="150" t="str">
        <f>+'DETALLE PROG. III'!C221</f>
        <v>MANTENIMIENTO RUTINARIO DE LA RED VIAL CANTONAL (LEY 8114)</v>
      </c>
      <c r="E201" s="147">
        <f>SUM(E202:E204)</f>
        <v>82603654</v>
      </c>
    </row>
    <row r="202" spans="2:5" ht="15.6" customHeight="1" x14ac:dyDescent="0.25">
      <c r="B202" s="148"/>
      <c r="C202" s="149"/>
      <c r="D202" s="526" t="s">
        <v>186</v>
      </c>
      <c r="E202" s="151">
        <v>0</v>
      </c>
    </row>
    <row r="203" spans="2:5" ht="15.6" customHeight="1" x14ac:dyDescent="0.25">
      <c r="B203" s="148"/>
      <c r="C203" s="149"/>
      <c r="D203" s="526" t="s">
        <v>187</v>
      </c>
      <c r="E203" s="151">
        <f>+'DETALLE PROG. III'!D222</f>
        <v>40000000</v>
      </c>
    </row>
    <row r="204" spans="2:5" ht="15.6" customHeight="1" x14ac:dyDescent="0.25">
      <c r="B204" s="148"/>
      <c r="C204" s="149"/>
      <c r="D204" s="532" t="s">
        <v>189</v>
      </c>
      <c r="E204" s="151">
        <f>+'DETALLE PROG. III'!D227</f>
        <v>42603654</v>
      </c>
    </row>
    <row r="205" spans="2:5" ht="15.6" customHeight="1" x14ac:dyDescent="0.25">
      <c r="B205" s="148"/>
      <c r="C205" s="149"/>
      <c r="D205" s="533"/>
      <c r="E205" s="153"/>
    </row>
    <row r="206" spans="2:5" ht="27" x14ac:dyDescent="0.25">
      <c r="B206" s="148" t="s">
        <v>230</v>
      </c>
      <c r="C206" s="149" t="s">
        <v>194</v>
      </c>
      <c r="D206" s="155" t="str">
        <f>+'DETALLE PROG. III'!C234</f>
        <v>MANTENIMIENTO PERIÓDICO DE LA RED VIAL CANTONAL (LEY 8114)</v>
      </c>
      <c r="E206" s="147">
        <f>SUM(E207:E209)</f>
        <v>40000000</v>
      </c>
    </row>
    <row r="207" spans="2:5" ht="15.6" customHeight="1" x14ac:dyDescent="0.25">
      <c r="B207" s="148"/>
      <c r="C207" s="149"/>
      <c r="D207" s="526" t="str">
        <f>+'DETALLE PROG. III'!C234</f>
        <v>MANTENIMIENTO PERIÓDICO DE LA RED VIAL CANTONAL (LEY 8114)</v>
      </c>
      <c r="E207" s="151">
        <v>0</v>
      </c>
    </row>
    <row r="208" spans="2:5" ht="15.6" customHeight="1" x14ac:dyDescent="0.25">
      <c r="B208" s="148"/>
      <c r="C208" s="149"/>
      <c r="D208" s="526" t="s">
        <v>187</v>
      </c>
      <c r="E208" s="151">
        <f>+'DETALLE PROG. III'!D235</f>
        <v>20000000</v>
      </c>
    </row>
    <row r="209" spans="2:5" ht="15.6" customHeight="1" x14ac:dyDescent="0.25">
      <c r="B209" s="148"/>
      <c r="C209" s="149"/>
      <c r="D209" s="532" t="s">
        <v>189</v>
      </c>
      <c r="E209" s="151">
        <f>+'DETALLE PROG. III'!D238</f>
        <v>20000000</v>
      </c>
    </row>
    <row r="210" spans="2:5" ht="15.6" customHeight="1" x14ac:dyDescent="0.25">
      <c r="B210" s="148"/>
      <c r="C210" s="149"/>
      <c r="D210" s="533"/>
      <c r="E210" s="153"/>
    </row>
    <row r="211" spans="2:5" x14ac:dyDescent="0.25">
      <c r="B211" s="148" t="s">
        <v>230</v>
      </c>
      <c r="C211" s="149" t="s">
        <v>196</v>
      </c>
      <c r="D211" s="150" t="str">
        <f>+'DETALLE PROG. III'!C245</f>
        <v>MEJORAMIENTO DE LA RED VIAL CANTONAL (LEY 8114)</v>
      </c>
      <c r="E211" s="147">
        <f>SUM(E212:E214)</f>
        <v>438513887.25999999</v>
      </c>
    </row>
    <row r="212" spans="2:5" ht="15.6" customHeight="1" x14ac:dyDescent="0.25">
      <c r="B212" s="148"/>
      <c r="C212" s="149"/>
      <c r="D212" s="526" t="s">
        <v>186</v>
      </c>
      <c r="E212" s="151">
        <v>0</v>
      </c>
    </row>
    <row r="213" spans="2:5" ht="15.6" customHeight="1" x14ac:dyDescent="0.25">
      <c r="B213" s="148"/>
      <c r="C213" s="149"/>
      <c r="D213" s="526" t="s">
        <v>187</v>
      </c>
      <c r="E213" s="151">
        <v>0</v>
      </c>
    </row>
    <row r="214" spans="2:5" ht="15.6" customHeight="1" x14ac:dyDescent="0.25">
      <c r="B214" s="148"/>
      <c r="C214" s="149"/>
      <c r="D214" s="532" t="s">
        <v>189</v>
      </c>
      <c r="E214" s="151">
        <f>+'DETALLE PROG. III'!D246</f>
        <v>438513887.25999999</v>
      </c>
    </row>
    <row r="215" spans="2:5" ht="15.6" customHeight="1" x14ac:dyDescent="0.25">
      <c r="B215" s="148"/>
      <c r="C215" s="149"/>
      <c r="D215" s="533"/>
      <c r="E215" s="153"/>
    </row>
    <row r="216" spans="2:5" hidden="1" x14ac:dyDescent="0.25">
      <c r="B216" s="148" t="s">
        <v>230</v>
      </c>
      <c r="C216" s="149" t="s">
        <v>231</v>
      </c>
      <c r="D216" s="150" t="str">
        <f>+'DETALLE PROG. III'!C255</f>
        <v>REHABILITACION DE LA RED VIA CANTONAL (LEY 8114)</v>
      </c>
      <c r="E216" s="147">
        <f>SUM(E217:E219)</f>
        <v>0</v>
      </c>
    </row>
    <row r="217" spans="2:5" ht="15.6" hidden="1" customHeight="1" x14ac:dyDescent="0.25">
      <c r="B217" s="148"/>
      <c r="C217" s="149"/>
      <c r="D217" s="526" t="s">
        <v>186</v>
      </c>
      <c r="E217" s="151">
        <f>+'DETALLE PROG. III'!D256</f>
        <v>0</v>
      </c>
    </row>
    <row r="218" spans="2:5" ht="15.6" hidden="1" customHeight="1" x14ac:dyDescent="0.25">
      <c r="B218" s="148"/>
      <c r="C218" s="149"/>
      <c r="D218" s="526" t="s">
        <v>187</v>
      </c>
      <c r="E218" s="151">
        <v>0</v>
      </c>
    </row>
    <row r="219" spans="2:5" ht="15.6" hidden="1" customHeight="1" x14ac:dyDescent="0.25">
      <c r="B219" s="148"/>
      <c r="C219" s="149"/>
      <c r="D219" s="532" t="s">
        <v>189</v>
      </c>
      <c r="E219" s="151">
        <f>+'DETALLE PROG. III'!D259</f>
        <v>0</v>
      </c>
    </row>
    <row r="220" spans="2:5" ht="15.6" hidden="1" customHeight="1" x14ac:dyDescent="0.25">
      <c r="B220" s="148"/>
      <c r="C220" s="149"/>
      <c r="D220" s="533"/>
      <c r="E220" s="153"/>
    </row>
    <row r="221" spans="2:5" hidden="1" x14ac:dyDescent="0.25">
      <c r="B221" s="148" t="s">
        <v>230</v>
      </c>
      <c r="C221" s="149" t="s">
        <v>232</v>
      </c>
      <c r="D221" s="150" t="str">
        <f>+'DETALLE PROG. III'!C265</f>
        <v>RECONSTRUCCION DE LA RED VIAL CANTONAL (LEY 8114)</v>
      </c>
      <c r="E221" s="147">
        <f>SUM(E222:E224)</f>
        <v>0</v>
      </c>
    </row>
    <row r="222" spans="2:5" ht="15.6" hidden="1" customHeight="1" x14ac:dyDescent="0.25">
      <c r="B222" s="148"/>
      <c r="C222" s="149"/>
      <c r="D222" s="526" t="s">
        <v>186</v>
      </c>
      <c r="E222" s="151">
        <v>0</v>
      </c>
    </row>
    <row r="223" spans="2:5" ht="15.6" hidden="1" customHeight="1" x14ac:dyDescent="0.25">
      <c r="B223" s="148"/>
      <c r="C223" s="149"/>
      <c r="D223" s="526" t="s">
        <v>187</v>
      </c>
      <c r="E223" s="151">
        <v>0</v>
      </c>
    </row>
    <row r="224" spans="2:5" ht="15.6" hidden="1" customHeight="1" x14ac:dyDescent="0.25">
      <c r="B224" s="148"/>
      <c r="C224" s="149"/>
      <c r="D224" s="532" t="s">
        <v>189</v>
      </c>
      <c r="E224" s="151">
        <f>+'DETALLE PROG. III'!D266</f>
        <v>0</v>
      </c>
    </row>
    <row r="225" spans="2:5" ht="15.6" customHeight="1" x14ac:dyDescent="0.25">
      <c r="B225" s="148"/>
      <c r="C225" s="149"/>
      <c r="D225" s="533"/>
      <c r="E225" s="153"/>
    </row>
    <row r="226" spans="2:5" ht="27" x14ac:dyDescent="0.25">
      <c r="B226" s="148" t="s">
        <v>230</v>
      </c>
      <c r="C226" s="149" t="s">
        <v>233</v>
      </c>
      <c r="D226" s="150" t="str">
        <f>+'DETALLE PROG. III'!C271</f>
        <v>CONSTRUCCION DE RAMPAS EN ACERAS EN CUMPLIMIENTO A LA LEY 7600 (LEY 7313</v>
      </c>
      <c r="E226" s="147">
        <f>SUM(E227:E229)</f>
        <v>3000000</v>
      </c>
    </row>
    <row r="227" spans="2:5" ht="15.6" customHeight="1" x14ac:dyDescent="0.25">
      <c r="B227" s="148"/>
      <c r="C227" s="149"/>
      <c r="D227" s="526" t="s">
        <v>186</v>
      </c>
      <c r="E227" s="151">
        <v>0</v>
      </c>
    </row>
    <row r="228" spans="2:5" ht="15.6" customHeight="1" x14ac:dyDescent="0.25">
      <c r="B228" s="148"/>
      <c r="C228" s="149"/>
      <c r="D228" s="526" t="s">
        <v>187</v>
      </c>
      <c r="E228" s="151">
        <v>0</v>
      </c>
    </row>
    <row r="229" spans="2:5" ht="15.6" customHeight="1" x14ac:dyDescent="0.25">
      <c r="B229" s="148"/>
      <c r="C229" s="149"/>
      <c r="D229" s="532" t="s">
        <v>189</v>
      </c>
      <c r="E229" s="151">
        <f>+'DETALLE PROG. III'!D272</f>
        <v>3000000</v>
      </c>
    </row>
    <row r="230" spans="2:5" ht="15.6" customHeight="1" x14ac:dyDescent="0.25">
      <c r="B230" s="148"/>
      <c r="C230" s="149"/>
      <c r="D230" s="533"/>
      <c r="E230" s="153"/>
    </row>
    <row r="231" spans="2:5" ht="30.75" customHeight="1" x14ac:dyDescent="0.25">
      <c r="B231" s="148" t="s">
        <v>230</v>
      </c>
      <c r="C231" s="149" t="s">
        <v>234</v>
      </c>
      <c r="D231" s="150" t="str">
        <f>+'DETALLE PROG. III'!C276</f>
        <v>CUMPLIMIENTO LEY 9976 MOVILIDAD PEATONAL (BIENES INMUEBLES)</v>
      </c>
      <c r="E231" s="147">
        <f>SUM(E232:E234)</f>
        <v>25142600</v>
      </c>
    </row>
    <row r="232" spans="2:5" ht="15.6" customHeight="1" x14ac:dyDescent="0.25">
      <c r="B232" s="148"/>
      <c r="C232" s="149"/>
      <c r="D232" s="526" t="s">
        <v>186</v>
      </c>
      <c r="E232" s="151">
        <v>0</v>
      </c>
    </row>
    <row r="233" spans="2:5" ht="15.6" customHeight="1" x14ac:dyDescent="0.25">
      <c r="B233" s="148"/>
      <c r="C233" s="149"/>
      <c r="D233" s="526" t="s">
        <v>187</v>
      </c>
      <c r="E233" s="151">
        <v>0</v>
      </c>
    </row>
    <row r="234" spans="2:5" ht="15.6" customHeight="1" x14ac:dyDescent="0.25">
      <c r="B234" s="148"/>
      <c r="C234" s="149"/>
      <c r="D234" s="532" t="s">
        <v>189</v>
      </c>
      <c r="E234" s="151">
        <f>+'DETALLE PROG. III'!D279</f>
        <v>25142600</v>
      </c>
    </row>
    <row r="235" spans="2:5" ht="13.5" customHeight="1" x14ac:dyDescent="0.25">
      <c r="B235" s="148"/>
      <c r="C235" s="149"/>
      <c r="D235" s="533"/>
      <c r="E235" s="153"/>
    </row>
    <row r="236" spans="2:5" ht="16.149999999999999" customHeight="1" x14ac:dyDescent="0.25">
      <c r="B236" s="148" t="s">
        <v>230</v>
      </c>
      <c r="C236" s="149" t="s">
        <v>206</v>
      </c>
      <c r="D236" s="150" t="str">
        <f>+'DETALLE PROG. III'!C281</f>
        <v>LIMPIEZA Y RECABA ZANJOS DISTRITO DE BATAAN (LEY 7313</v>
      </c>
      <c r="E236" s="147">
        <f>SUM(E237:E239)</f>
        <v>9000000</v>
      </c>
    </row>
    <row r="237" spans="2:5" ht="15.6" customHeight="1" x14ac:dyDescent="0.25">
      <c r="B237" s="148"/>
      <c r="C237" s="149"/>
      <c r="D237" s="526" t="s">
        <v>186</v>
      </c>
      <c r="E237" s="151">
        <v>0</v>
      </c>
    </row>
    <row r="238" spans="2:5" ht="15.6" customHeight="1" x14ac:dyDescent="0.25">
      <c r="B238" s="148"/>
      <c r="C238" s="149"/>
      <c r="D238" s="526" t="s">
        <v>187</v>
      </c>
      <c r="E238" s="151">
        <v>0</v>
      </c>
    </row>
    <row r="239" spans="2:5" ht="15.6" customHeight="1" x14ac:dyDescent="0.25">
      <c r="B239" s="148"/>
      <c r="C239" s="149"/>
      <c r="D239" s="532" t="s">
        <v>189</v>
      </c>
      <c r="E239" s="151">
        <f>+'DETALLE PROG. III'!D282</f>
        <v>9000000</v>
      </c>
    </row>
    <row r="240" spans="2:5" ht="15.6" customHeight="1" x14ac:dyDescent="0.25">
      <c r="B240" s="148"/>
      <c r="C240" s="149"/>
      <c r="D240" s="533"/>
      <c r="E240" s="153"/>
    </row>
    <row r="241" spans="2:6" hidden="1" x14ac:dyDescent="0.25">
      <c r="B241" s="148" t="s">
        <v>230</v>
      </c>
      <c r="C241" s="149" t="s">
        <v>208</v>
      </c>
      <c r="D241" s="150" t="s">
        <v>239</v>
      </c>
      <c r="E241" s="147">
        <f>SUM(E242:E244)</f>
        <v>0</v>
      </c>
    </row>
    <row r="242" spans="2:6" ht="15.6" hidden="1" customHeight="1" x14ac:dyDescent="0.25">
      <c r="B242" s="148"/>
      <c r="C242" s="149"/>
      <c r="D242" s="526" t="s">
        <v>186</v>
      </c>
      <c r="E242" s="151">
        <v>0</v>
      </c>
    </row>
    <row r="243" spans="2:6" ht="15.6" hidden="1" customHeight="1" x14ac:dyDescent="0.25">
      <c r="B243" s="148"/>
      <c r="C243" s="149"/>
      <c r="D243" s="526" t="s">
        <v>187</v>
      </c>
      <c r="E243" s="151">
        <v>0</v>
      </c>
    </row>
    <row r="244" spans="2:6" ht="15.6" hidden="1" customHeight="1" x14ac:dyDescent="0.25">
      <c r="B244" s="148"/>
      <c r="C244" s="149"/>
      <c r="D244" s="532" t="s">
        <v>189</v>
      </c>
      <c r="E244" s="151">
        <v>0</v>
      </c>
    </row>
    <row r="245" spans="2:6" ht="15.6" hidden="1" customHeight="1" x14ac:dyDescent="0.25">
      <c r="B245" s="148"/>
      <c r="C245" s="149"/>
      <c r="D245" s="533"/>
      <c r="E245" s="153"/>
    </row>
    <row r="246" spans="2:6" x14ac:dyDescent="0.25">
      <c r="B246" s="145" t="s">
        <v>228</v>
      </c>
      <c r="C246" s="154" t="s">
        <v>232</v>
      </c>
      <c r="D246" s="150" t="s">
        <v>240</v>
      </c>
      <c r="E246" s="147">
        <f>+E247+E252+E257+E262+E267+E272+E277+E282+E287+E292+E297+E302+E307+E312+E317+E322+E327+E332+E337+E342+E347+E352+E357</f>
        <v>719259506.75999999</v>
      </c>
    </row>
    <row r="247" spans="2:6" x14ac:dyDescent="0.25">
      <c r="B247" s="148" t="s">
        <v>230</v>
      </c>
      <c r="C247" s="149" t="s">
        <v>183</v>
      </c>
      <c r="D247" s="156" t="str">
        <f>+'DETALLE PROG. III'!C288</f>
        <v>DIRECCION TECNICA Y ESTUDIOS</v>
      </c>
      <c r="E247" s="147">
        <f>SUM(E248:E251)</f>
        <v>9900000</v>
      </c>
    </row>
    <row r="248" spans="2:6" x14ac:dyDescent="0.25">
      <c r="B248" s="148"/>
      <c r="C248" s="149"/>
      <c r="D248" s="526" t="s">
        <v>186</v>
      </c>
      <c r="E248" s="151">
        <f>+'DETALLE PROG. III'!D289</f>
        <v>9900000</v>
      </c>
    </row>
    <row r="249" spans="2:6" x14ac:dyDescent="0.25">
      <c r="B249" s="148"/>
      <c r="C249" s="149"/>
      <c r="D249" s="526" t="s">
        <v>187</v>
      </c>
      <c r="E249" s="151">
        <v>0</v>
      </c>
    </row>
    <row r="250" spans="2:6" x14ac:dyDescent="0.25">
      <c r="B250" s="148"/>
      <c r="C250" s="149"/>
      <c r="D250" s="532" t="s">
        <v>189</v>
      </c>
      <c r="E250" s="151">
        <v>0</v>
      </c>
    </row>
    <row r="251" spans="2:6" x14ac:dyDescent="0.25">
      <c r="B251" s="148"/>
      <c r="C251" s="149"/>
      <c r="D251" s="532"/>
      <c r="E251" s="151"/>
    </row>
    <row r="252" spans="2:6" ht="27" x14ac:dyDescent="0.25">
      <c r="B252" s="148" t="s">
        <v>230</v>
      </c>
      <c r="C252" s="149" t="s">
        <v>191</v>
      </c>
      <c r="D252" s="156" t="str">
        <f>+'DETALLE PROG. III'!C294</f>
        <v>UTILIDAD PARA MEJORAR LA CALIDAD DEL SERVICIO DE LA RECOLECCION DE BASURA (RECOLECCION DE BASURA)</v>
      </c>
      <c r="E252" s="147">
        <f>SUM(E253:E255)</f>
        <v>47000000</v>
      </c>
    </row>
    <row r="253" spans="2:6" x14ac:dyDescent="0.25">
      <c r="B253" s="148"/>
      <c r="C253" s="149"/>
      <c r="D253" s="526" t="s">
        <v>186</v>
      </c>
      <c r="E253" s="151">
        <f>+'DETALLE PROG. III'!D295</f>
        <v>37462000</v>
      </c>
      <c r="F253" s="115"/>
    </row>
    <row r="254" spans="2:6" x14ac:dyDescent="0.25">
      <c r="B254" s="148"/>
      <c r="C254" s="149"/>
      <c r="D254" s="526" t="s">
        <v>187</v>
      </c>
      <c r="E254" s="151">
        <f>+'DETALLE PROG. III'!D311</f>
        <v>9538000</v>
      </c>
      <c r="F254" s="115"/>
    </row>
    <row r="255" spans="2:6" x14ac:dyDescent="0.25">
      <c r="B255" s="148"/>
      <c r="C255" s="149"/>
      <c r="D255" s="532" t="s">
        <v>189</v>
      </c>
      <c r="E255" s="151">
        <f>+'DETALLE PROG. III'!D323</f>
        <v>0</v>
      </c>
      <c r="F255" s="115"/>
    </row>
    <row r="256" spans="2:6" x14ac:dyDescent="0.25">
      <c r="B256" s="148"/>
      <c r="C256" s="149"/>
      <c r="D256" s="533"/>
      <c r="E256" s="153"/>
    </row>
    <row r="257" spans="2:5" x14ac:dyDescent="0.25">
      <c r="B257" s="148" t="s">
        <v>230</v>
      </c>
      <c r="C257" s="149" t="s">
        <v>194</v>
      </c>
      <c r="D257" s="156" t="str">
        <f>+'DETALLE PROG. III'!C327</f>
        <v>FORTALECIMIENTO AL CATASTRO MUNICIPAL (IBI)</v>
      </c>
      <c r="E257" s="147">
        <f>SUM(E258:E260)</f>
        <v>46000000</v>
      </c>
    </row>
    <row r="258" spans="2:5" x14ac:dyDescent="0.25">
      <c r="B258" s="148"/>
      <c r="C258" s="149"/>
      <c r="D258" s="526" t="s">
        <v>186</v>
      </c>
      <c r="E258" s="151">
        <f>+'DETALLE PROG. III'!D328</f>
        <v>46000000</v>
      </c>
    </row>
    <row r="259" spans="2:5" x14ac:dyDescent="0.25">
      <c r="B259" s="148"/>
      <c r="C259" s="149"/>
      <c r="D259" s="526" t="s">
        <v>187</v>
      </c>
      <c r="E259" s="151">
        <v>0</v>
      </c>
    </row>
    <row r="260" spans="2:5" x14ac:dyDescent="0.25">
      <c r="B260" s="148"/>
      <c r="C260" s="149"/>
      <c r="D260" s="532" t="s">
        <v>189</v>
      </c>
      <c r="E260" s="151">
        <v>0</v>
      </c>
    </row>
    <row r="261" spans="2:5" x14ac:dyDescent="0.25">
      <c r="B261" s="148"/>
      <c r="C261" s="149"/>
      <c r="D261" s="532"/>
      <c r="E261" s="151"/>
    </row>
    <row r="262" spans="2:5" ht="27" x14ac:dyDescent="0.25">
      <c r="B262" s="148" t="s">
        <v>230</v>
      </c>
      <c r="C262" s="149" t="s">
        <v>196</v>
      </c>
      <c r="D262" s="156" t="str">
        <f>+'DETALLE PROG. III'!C336</f>
        <v>UTILIDAD PARA MEJORAR LA CALIDAD DEL SERVICIO DE ASEO DE VIAS (ASEO VIAS Y SITIO PUBLICOS)</v>
      </c>
      <c r="E262" s="147">
        <f>SUM(E263:E265)</f>
        <v>35000</v>
      </c>
    </row>
    <row r="263" spans="2:5" x14ac:dyDescent="0.25">
      <c r="B263" s="148"/>
      <c r="C263" s="149"/>
      <c r="D263" s="526" t="s">
        <v>186</v>
      </c>
      <c r="E263" s="151">
        <f>+'DETALLE PROG. III'!D337</f>
        <v>35000</v>
      </c>
    </row>
    <row r="264" spans="2:5" x14ac:dyDescent="0.25">
      <c r="B264" s="148"/>
      <c r="C264" s="149"/>
      <c r="D264" s="526" t="s">
        <v>187</v>
      </c>
      <c r="E264" s="151">
        <v>0</v>
      </c>
    </row>
    <row r="265" spans="2:5" x14ac:dyDescent="0.25">
      <c r="B265" s="148"/>
      <c r="C265" s="149"/>
      <c r="D265" s="532" t="s">
        <v>189</v>
      </c>
      <c r="E265" s="151">
        <v>0</v>
      </c>
    </row>
    <row r="266" spans="2:5" x14ac:dyDescent="0.25">
      <c r="B266" s="148"/>
      <c r="C266" s="149"/>
      <c r="D266" s="532"/>
      <c r="E266" s="151"/>
    </row>
    <row r="267" spans="2:5" ht="27" x14ac:dyDescent="0.25">
      <c r="B267" s="148" t="s">
        <v>230</v>
      </c>
      <c r="C267" s="149" t="s">
        <v>231</v>
      </c>
      <c r="D267" s="156" t="str">
        <f>+'DETALLE PROG. III'!C341</f>
        <v>UTILIDAD PARA MEJORAR LA CALIDAD DEL SERVICIO DE CEMENTERIOS (SERVICIO DE CEMENTERIOS)</v>
      </c>
      <c r="E267" s="147">
        <f>SUM(E268:E270)</f>
        <v>420000</v>
      </c>
    </row>
    <row r="268" spans="2:5" x14ac:dyDescent="0.25">
      <c r="B268" s="148"/>
      <c r="C268" s="149"/>
      <c r="D268" s="526" t="s">
        <v>186</v>
      </c>
      <c r="E268" s="151">
        <f>+'DETALLE PROG. III'!D342</f>
        <v>420000</v>
      </c>
    </row>
    <row r="269" spans="2:5" x14ac:dyDescent="0.25">
      <c r="B269" s="148"/>
      <c r="C269" s="149"/>
      <c r="D269" s="526" t="s">
        <v>187</v>
      </c>
      <c r="E269" s="151">
        <v>0</v>
      </c>
    </row>
    <row r="270" spans="2:5" x14ac:dyDescent="0.25">
      <c r="B270" s="148"/>
      <c r="C270" s="149"/>
      <c r="D270" s="532" t="s">
        <v>189</v>
      </c>
      <c r="E270" s="151">
        <v>0</v>
      </c>
    </row>
    <row r="271" spans="2:5" x14ac:dyDescent="0.25">
      <c r="B271" s="148"/>
      <c r="C271" s="149"/>
      <c r="D271" s="532"/>
      <c r="E271" s="151"/>
    </row>
    <row r="272" spans="2:5" ht="15" customHeight="1" x14ac:dyDescent="0.25">
      <c r="B272" s="148" t="s">
        <v>230</v>
      </c>
      <c r="C272" s="149" t="s">
        <v>232</v>
      </c>
      <c r="D272" s="156" t="str">
        <f>+'DETALLE PROG. III'!C346</f>
        <v>MODERNIZACION Y DESARROLLO MUNICIPAL (LEY 7313)</v>
      </c>
      <c r="E272" s="147">
        <f>SUM(E273:E275)</f>
        <v>44300000</v>
      </c>
    </row>
    <row r="273" spans="2:5" x14ac:dyDescent="0.25">
      <c r="B273" s="148"/>
      <c r="C273" s="149"/>
      <c r="D273" s="526" t="s">
        <v>186</v>
      </c>
      <c r="E273" s="151">
        <v>0</v>
      </c>
    </row>
    <row r="274" spans="2:5" x14ac:dyDescent="0.25">
      <c r="B274" s="148"/>
      <c r="C274" s="149"/>
      <c r="D274" s="526" t="s">
        <v>187</v>
      </c>
      <c r="E274" s="151">
        <v>0</v>
      </c>
    </row>
    <row r="275" spans="2:5" x14ac:dyDescent="0.25">
      <c r="B275" s="148"/>
      <c r="C275" s="149"/>
      <c r="D275" s="532" t="s">
        <v>189</v>
      </c>
      <c r="E275" s="151">
        <f>+'DETALLE PROG. III'!D347</f>
        <v>44300000</v>
      </c>
    </row>
    <row r="276" spans="2:5" x14ac:dyDescent="0.25">
      <c r="B276" s="148"/>
      <c r="C276" s="149"/>
      <c r="D276" s="532"/>
      <c r="E276" s="151"/>
    </row>
    <row r="277" spans="2:5" x14ac:dyDescent="0.25">
      <c r="B277" s="148" t="s">
        <v>230</v>
      </c>
      <c r="C277" s="149" t="s">
        <v>233</v>
      </c>
      <c r="D277" s="156" t="str">
        <f>+'DETALLE PROG. III'!C360</f>
        <v>MATINA TRANSPARENTE (LEY 7313</v>
      </c>
      <c r="E277" s="147">
        <f>SUM(E278:E280)</f>
        <v>11000000</v>
      </c>
    </row>
    <row r="278" spans="2:5" x14ac:dyDescent="0.25">
      <c r="B278" s="148"/>
      <c r="C278" s="149"/>
      <c r="D278" s="526" t="s">
        <v>186</v>
      </c>
      <c r="E278" s="151">
        <f>+'DETALLE PROG. III'!D361</f>
        <v>11000000</v>
      </c>
    </row>
    <row r="279" spans="2:5" x14ac:dyDescent="0.25">
      <c r="B279" s="148"/>
      <c r="C279" s="149"/>
      <c r="D279" s="526" t="s">
        <v>187</v>
      </c>
      <c r="E279" s="151">
        <v>0</v>
      </c>
    </row>
    <row r="280" spans="2:5" x14ac:dyDescent="0.25">
      <c r="B280" s="148"/>
      <c r="C280" s="149"/>
      <c r="D280" s="532" t="s">
        <v>189</v>
      </c>
      <c r="E280" s="151">
        <v>0</v>
      </c>
    </row>
    <row r="281" spans="2:5" x14ac:dyDescent="0.25">
      <c r="B281" s="148"/>
      <c r="C281" s="149"/>
      <c r="D281" s="532"/>
      <c r="E281" s="151"/>
    </row>
    <row r="282" spans="2:5" x14ac:dyDescent="0.25">
      <c r="B282" s="148" t="s">
        <v>230</v>
      </c>
      <c r="C282" s="149" t="s">
        <v>234</v>
      </c>
      <c r="D282" s="156" t="str">
        <f>+'DETALLE PROG. III'!C372</f>
        <v>OFICINA MUNICIPAL DE SERVICIOS SOCIALES  (IBI)</v>
      </c>
      <c r="E282" s="147">
        <f>SUM(E283:E285)</f>
        <v>114400000</v>
      </c>
    </row>
    <row r="283" spans="2:5" x14ac:dyDescent="0.25">
      <c r="B283" s="148"/>
      <c r="C283" s="149"/>
      <c r="D283" s="526" t="s">
        <v>186</v>
      </c>
      <c r="E283" s="151">
        <f>+'DETALLE PROG. III'!D373</f>
        <v>40900000</v>
      </c>
    </row>
    <row r="284" spans="2:5" x14ac:dyDescent="0.25">
      <c r="B284" s="148"/>
      <c r="C284" s="149"/>
      <c r="D284" s="526" t="s">
        <v>187</v>
      </c>
      <c r="E284" s="151">
        <f>+'DETALLE PROG. III'!D378</f>
        <v>0</v>
      </c>
    </row>
    <row r="285" spans="2:5" x14ac:dyDescent="0.25">
      <c r="B285" s="148"/>
      <c r="C285" s="149"/>
      <c r="D285" s="532" t="s">
        <v>189</v>
      </c>
      <c r="E285" s="151">
        <f>+'DETALLE PROG. III'!D382</f>
        <v>73500000</v>
      </c>
    </row>
    <row r="286" spans="2:5" x14ac:dyDescent="0.25">
      <c r="B286" s="148"/>
      <c r="C286" s="149"/>
      <c r="D286" s="532"/>
      <c r="E286" s="151"/>
    </row>
    <row r="287" spans="2:5" ht="28.9" customHeight="1" x14ac:dyDescent="0.25">
      <c r="B287" s="148" t="s">
        <v>230</v>
      </c>
      <c r="C287" s="149" t="s">
        <v>206</v>
      </c>
      <c r="D287" s="156" t="str">
        <f>+'DETALLE PROG. III'!C387</f>
        <v>PLAN DE TECNOLOGIAS DE INFORMACION MUNICIPAL (LEY 7313</v>
      </c>
      <c r="E287" s="147">
        <f>SUM(E288:E290)</f>
        <v>50000000</v>
      </c>
    </row>
    <row r="288" spans="2:5" x14ac:dyDescent="0.25">
      <c r="B288" s="148"/>
      <c r="C288" s="149"/>
      <c r="D288" s="526" t="s">
        <v>186</v>
      </c>
      <c r="E288" s="151">
        <f>+'DETALLE PROG. III'!D388</f>
        <v>32000000</v>
      </c>
    </row>
    <row r="289" spans="2:5" x14ac:dyDescent="0.25">
      <c r="B289" s="148"/>
      <c r="C289" s="149"/>
      <c r="D289" s="526" t="s">
        <v>187</v>
      </c>
      <c r="E289" s="151">
        <v>0</v>
      </c>
    </row>
    <row r="290" spans="2:5" x14ac:dyDescent="0.25">
      <c r="B290" s="148"/>
      <c r="C290" s="149"/>
      <c r="D290" s="532" t="s">
        <v>189</v>
      </c>
      <c r="E290" s="151">
        <f>+'DETALLE PROG. III'!D391</f>
        <v>18000000</v>
      </c>
    </row>
    <row r="291" spans="2:5" x14ac:dyDescent="0.25">
      <c r="B291" s="148"/>
      <c r="C291" s="149"/>
      <c r="D291" s="532"/>
      <c r="E291" s="151"/>
    </row>
    <row r="292" spans="2:5" ht="27" x14ac:dyDescent="0.25">
      <c r="B292" s="148" t="s">
        <v>230</v>
      </c>
      <c r="C292" s="149" t="s">
        <v>208</v>
      </c>
      <c r="D292" s="156" t="str">
        <f>+'DETALLE PROG. III'!C398</f>
        <v>BOLSAS PERSONALIZADAS PARA LA RECOLECCION DE RESIDUOS VALORIZABLES (LEY 7313</v>
      </c>
      <c r="E292" s="147">
        <f>SUM(E293:E295)</f>
        <v>10000000</v>
      </c>
    </row>
    <row r="293" spans="2:5" x14ac:dyDescent="0.25">
      <c r="B293" s="148"/>
      <c r="C293" s="149"/>
      <c r="D293" s="526" t="s">
        <v>186</v>
      </c>
      <c r="E293" s="151">
        <v>0</v>
      </c>
    </row>
    <row r="294" spans="2:5" x14ac:dyDescent="0.25">
      <c r="B294" s="148"/>
      <c r="C294" s="149"/>
      <c r="D294" s="526" t="s">
        <v>187</v>
      </c>
      <c r="E294" s="151">
        <f>+'DETALLE PROG. III'!D399</f>
        <v>10000000</v>
      </c>
    </row>
    <row r="295" spans="2:5" x14ac:dyDescent="0.25">
      <c r="B295" s="148"/>
      <c r="C295" s="149"/>
      <c r="D295" s="532" t="s">
        <v>189</v>
      </c>
      <c r="E295" s="151">
        <v>0</v>
      </c>
    </row>
    <row r="296" spans="2:5" x14ac:dyDescent="0.25">
      <c r="B296" s="148"/>
      <c r="C296" s="149"/>
      <c r="D296" s="532"/>
      <c r="E296" s="151"/>
    </row>
    <row r="297" spans="2:5" ht="27" x14ac:dyDescent="0.25">
      <c r="B297" s="148" t="s">
        <v>230</v>
      </c>
      <c r="C297" s="149" t="s">
        <v>235</v>
      </c>
      <c r="D297" s="156" t="str">
        <f>+'DETALLE PROG. III'!C404</f>
        <v>PROTECCIÓN HUMANITARIA ANTE LA PANDEMIA COVID-19 (LEY 7313)</v>
      </c>
      <c r="E297" s="147">
        <f>SUM(E298:E300)</f>
        <v>45886883.649999999</v>
      </c>
    </row>
    <row r="298" spans="2:5" x14ac:dyDescent="0.25">
      <c r="B298" s="148"/>
      <c r="C298" s="149"/>
      <c r="D298" s="526" t="s">
        <v>186</v>
      </c>
      <c r="E298" s="151">
        <v>0</v>
      </c>
    </row>
    <row r="299" spans="2:5" x14ac:dyDescent="0.25">
      <c r="B299" s="148"/>
      <c r="C299" s="149"/>
      <c r="D299" s="526" t="s">
        <v>187</v>
      </c>
      <c r="E299" s="151">
        <f>+'DETALLE PROG. III'!D405</f>
        <v>45886883.649999999</v>
      </c>
    </row>
    <row r="300" spans="2:5" x14ac:dyDescent="0.25">
      <c r="B300" s="148"/>
      <c r="C300" s="149"/>
      <c r="D300" s="532" t="s">
        <v>189</v>
      </c>
      <c r="E300" s="151">
        <v>0</v>
      </c>
    </row>
    <row r="301" spans="2:5" x14ac:dyDescent="0.25">
      <c r="B301" s="148"/>
      <c r="C301" s="149"/>
      <c r="D301" s="532"/>
      <c r="E301" s="151"/>
    </row>
    <row r="302" spans="2:5" ht="27" x14ac:dyDescent="0.25">
      <c r="B302" s="148" t="s">
        <v>230</v>
      </c>
      <c r="C302" s="149" t="s">
        <v>241</v>
      </c>
      <c r="D302" s="156" t="str">
        <f>+'DETALLE PROG. III'!C410</f>
        <v>COMPRA DE TERRENO PLAN DE  LOTIFICACION VIVIENDA SOCIAL (LEY 7313)</v>
      </c>
      <c r="E302" s="147">
        <f>SUM(E303:E305)</f>
        <v>50000000</v>
      </c>
    </row>
    <row r="303" spans="2:5" x14ac:dyDescent="0.25">
      <c r="B303" s="148"/>
      <c r="C303" s="149"/>
      <c r="D303" s="526" t="s">
        <v>186</v>
      </c>
      <c r="E303" s="151">
        <v>0</v>
      </c>
    </row>
    <row r="304" spans="2:5" x14ac:dyDescent="0.25">
      <c r="B304" s="148"/>
      <c r="C304" s="149"/>
      <c r="D304" s="526" t="s">
        <v>187</v>
      </c>
      <c r="E304" s="151">
        <v>0</v>
      </c>
    </row>
    <row r="305" spans="2:5" x14ac:dyDescent="0.25">
      <c r="B305" s="148"/>
      <c r="C305" s="149"/>
      <c r="D305" s="532" t="s">
        <v>189</v>
      </c>
      <c r="E305" s="151">
        <f>+'DETALLE PROG. III'!D411</f>
        <v>50000000</v>
      </c>
    </row>
    <row r="306" spans="2:5" x14ac:dyDescent="0.25">
      <c r="B306" s="148"/>
      <c r="C306" s="149"/>
      <c r="D306" s="532"/>
      <c r="E306" s="151"/>
    </row>
    <row r="307" spans="2:5" ht="27" x14ac:dyDescent="0.25">
      <c r="B307" s="148" t="s">
        <v>230</v>
      </c>
      <c r="C307" s="149" t="s">
        <v>211</v>
      </c>
      <c r="D307" s="156" t="str">
        <f>+'DETALLE PROG. III'!C416</f>
        <v>MEJORAS CAMPOS DEPORTIVOS MUNICIPALES DEL CANTON (LEY 7313)</v>
      </c>
      <c r="E307" s="147">
        <f>SUM(E308:E310)</f>
        <v>72000000</v>
      </c>
    </row>
    <row r="308" spans="2:5" x14ac:dyDescent="0.25">
      <c r="B308" s="148"/>
      <c r="C308" s="149"/>
      <c r="D308" s="526" t="s">
        <v>186</v>
      </c>
      <c r="E308" s="151">
        <v>0</v>
      </c>
    </row>
    <row r="309" spans="2:5" x14ac:dyDescent="0.25">
      <c r="B309" s="148"/>
      <c r="C309" s="149"/>
      <c r="D309" s="526" t="s">
        <v>187</v>
      </c>
      <c r="E309" s="151">
        <v>0</v>
      </c>
    </row>
    <row r="310" spans="2:5" x14ac:dyDescent="0.25">
      <c r="B310" s="148"/>
      <c r="C310" s="149"/>
      <c r="D310" s="532" t="s">
        <v>189</v>
      </c>
      <c r="E310" s="151">
        <f>+'DETALLE PROG. III'!D417</f>
        <v>72000000</v>
      </c>
    </row>
    <row r="311" spans="2:5" x14ac:dyDescent="0.25">
      <c r="B311" s="148"/>
      <c r="C311" s="149"/>
      <c r="D311" s="532"/>
      <c r="E311" s="151"/>
    </row>
    <row r="312" spans="2:5" x14ac:dyDescent="0.25">
      <c r="B312" s="148" t="s">
        <v>230</v>
      </c>
      <c r="C312" s="149" t="s">
        <v>242</v>
      </c>
      <c r="D312" s="156" t="str">
        <f>+'DETALLE PROG. III'!C429</f>
        <v>COMPRA DE IMPLEMENTOS DEPORTIVOS  (LEY 7313)</v>
      </c>
      <c r="E312" s="147">
        <f>SUM(E313:E315)</f>
        <v>14494995.5</v>
      </c>
    </row>
    <row r="313" spans="2:5" x14ac:dyDescent="0.25">
      <c r="B313" s="148"/>
      <c r="C313" s="149"/>
      <c r="D313" s="526" t="s">
        <v>186</v>
      </c>
      <c r="E313" s="151">
        <v>0</v>
      </c>
    </row>
    <row r="314" spans="2:5" x14ac:dyDescent="0.25">
      <c r="B314" s="148"/>
      <c r="C314" s="149"/>
      <c r="D314" s="526" t="s">
        <v>187</v>
      </c>
      <c r="E314" s="151">
        <f>+'DETALLE PROG. III'!D430</f>
        <v>14494995.5</v>
      </c>
    </row>
    <row r="315" spans="2:5" x14ac:dyDescent="0.25">
      <c r="B315" s="148"/>
      <c r="C315" s="149"/>
      <c r="D315" s="532" t="s">
        <v>189</v>
      </c>
      <c r="E315" s="151">
        <v>0</v>
      </c>
    </row>
    <row r="316" spans="2:5" x14ac:dyDescent="0.25">
      <c r="B316" s="148"/>
      <c r="C316" s="149"/>
      <c r="D316" s="532"/>
      <c r="E316" s="151"/>
    </row>
    <row r="317" spans="2:5" ht="27" x14ac:dyDescent="0.25">
      <c r="B317" s="148" t="s">
        <v>230</v>
      </c>
      <c r="C317" s="149" t="s">
        <v>243</v>
      </c>
      <c r="D317" s="156" t="str">
        <f>+'DETALLE PROG. III'!C438</f>
        <v>REMODELACION Y MEJORAS PARQUES MUNICIPALES DEL CANTON (LEY 7313)</v>
      </c>
      <c r="E317" s="147">
        <f>SUM(E318:E320)</f>
        <v>86500000</v>
      </c>
    </row>
    <row r="318" spans="2:5" x14ac:dyDescent="0.25">
      <c r="B318" s="148"/>
      <c r="C318" s="149"/>
      <c r="D318" s="526" t="s">
        <v>186</v>
      </c>
      <c r="E318" s="151">
        <v>0</v>
      </c>
    </row>
    <row r="319" spans="2:5" x14ac:dyDescent="0.25">
      <c r="B319" s="148"/>
      <c r="C319" s="149"/>
      <c r="D319" s="526" t="s">
        <v>187</v>
      </c>
      <c r="E319" s="151">
        <v>0</v>
      </c>
    </row>
    <row r="320" spans="2:5" x14ac:dyDescent="0.25">
      <c r="B320" s="148"/>
      <c r="C320" s="149"/>
      <c r="D320" s="532" t="s">
        <v>189</v>
      </c>
      <c r="E320" s="151">
        <f>+'DETALLE PROG. III'!D439</f>
        <v>86500000</v>
      </c>
    </row>
    <row r="321" spans="2:5" x14ac:dyDescent="0.25">
      <c r="B321" s="148"/>
      <c r="C321" s="149"/>
      <c r="D321" s="532"/>
      <c r="E321" s="151"/>
    </row>
    <row r="322" spans="2:5" ht="40.5" x14ac:dyDescent="0.25">
      <c r="B322" s="148" t="s">
        <v>230</v>
      </c>
      <c r="C322" s="149" t="s">
        <v>213</v>
      </c>
      <c r="D322" s="156" t="str">
        <f>+'DETALLE PROG. III'!C447</f>
        <v>COMPRA DE MOTOBOMBA Y DESBROZADORA PARA ASOCIACION DESARROLLO INTEGRAL LARGA DISTANCIA (LEY 7313)</v>
      </c>
      <c r="E322" s="147">
        <f>SUM(E323:E325)</f>
        <v>1536592</v>
      </c>
    </row>
    <row r="323" spans="2:5" x14ac:dyDescent="0.25">
      <c r="B323" s="148"/>
      <c r="C323" s="149"/>
      <c r="D323" s="526" t="s">
        <v>186</v>
      </c>
      <c r="E323" s="151">
        <v>0</v>
      </c>
    </row>
    <row r="324" spans="2:5" x14ac:dyDescent="0.25">
      <c r="B324" s="148"/>
      <c r="C324" s="149"/>
      <c r="D324" s="526" t="s">
        <v>187</v>
      </c>
      <c r="E324" s="151">
        <v>0</v>
      </c>
    </row>
    <row r="325" spans="2:5" x14ac:dyDescent="0.25">
      <c r="B325" s="148"/>
      <c r="C325" s="149"/>
      <c r="D325" s="532" t="s">
        <v>189</v>
      </c>
      <c r="E325" s="151">
        <f>+'DETALLE PROG. III'!D448</f>
        <v>1536592</v>
      </c>
    </row>
    <row r="326" spans="2:5" x14ac:dyDescent="0.25">
      <c r="B326" s="148"/>
      <c r="C326" s="149"/>
      <c r="D326" s="532"/>
      <c r="E326" s="151"/>
    </row>
    <row r="327" spans="2:5" ht="27" x14ac:dyDescent="0.25">
      <c r="B327" s="148" t="s">
        <v>230</v>
      </c>
      <c r="C327" s="149" t="s">
        <v>244</v>
      </c>
      <c r="D327" s="156" t="str">
        <f>+'DETALLE PROG. III'!C452</f>
        <v>REMODELACION Y MEJORAS CAMERINO DE FUTBOL DEL CANTON (LEY 7313)</v>
      </c>
      <c r="E327" s="147">
        <f>SUM(E328:E330)</f>
        <v>6780000</v>
      </c>
    </row>
    <row r="328" spans="2:5" x14ac:dyDescent="0.25">
      <c r="B328" s="148"/>
      <c r="C328" s="149"/>
      <c r="D328" s="526" t="s">
        <v>186</v>
      </c>
      <c r="E328" s="151">
        <v>0</v>
      </c>
    </row>
    <row r="329" spans="2:5" x14ac:dyDescent="0.25">
      <c r="B329" s="148"/>
      <c r="C329" s="149"/>
      <c r="D329" s="526" t="s">
        <v>187</v>
      </c>
      <c r="E329" s="151">
        <v>0</v>
      </c>
    </row>
    <row r="330" spans="2:5" x14ac:dyDescent="0.25">
      <c r="B330" s="148"/>
      <c r="C330" s="149"/>
      <c r="D330" s="532" t="s">
        <v>189</v>
      </c>
      <c r="E330" s="151">
        <f>+'DETALLE PROG. III'!D453</f>
        <v>6780000</v>
      </c>
    </row>
    <row r="331" spans="2:5" x14ac:dyDescent="0.25">
      <c r="B331" s="148"/>
      <c r="C331" s="149"/>
      <c r="D331" s="532"/>
      <c r="E331" s="151"/>
    </row>
    <row r="332" spans="2:5" ht="27" x14ac:dyDescent="0.25">
      <c r="B332" s="148" t="s">
        <v>230</v>
      </c>
      <c r="C332" s="149" t="s">
        <v>245</v>
      </c>
      <c r="D332" s="156" t="str">
        <f>+'DETALLE PROG. III'!C459</f>
        <v>MEJORAS CEMENTERIO, CONSTRUCCION DE NICHOS Y COMPRA DE EQUIPO CEMENTERIO DE MATINA (LEY 7313)</v>
      </c>
      <c r="E332" s="147">
        <f>SUM(E333:E335)</f>
        <v>5500000</v>
      </c>
    </row>
    <row r="333" spans="2:5" x14ac:dyDescent="0.25">
      <c r="B333" s="148"/>
      <c r="C333" s="149"/>
      <c r="D333" s="526" t="s">
        <v>186</v>
      </c>
      <c r="E333" s="151">
        <v>0</v>
      </c>
    </row>
    <row r="334" spans="2:5" x14ac:dyDescent="0.25">
      <c r="B334" s="148"/>
      <c r="C334" s="149"/>
      <c r="D334" s="526" t="s">
        <v>187</v>
      </c>
      <c r="E334" s="151">
        <v>0</v>
      </c>
    </row>
    <row r="335" spans="2:5" x14ac:dyDescent="0.25">
      <c r="B335" s="148"/>
      <c r="C335" s="149"/>
      <c r="D335" s="532" t="s">
        <v>189</v>
      </c>
      <c r="E335" s="151">
        <f>+'DETALLE PROG. III'!D460</f>
        <v>5500000</v>
      </c>
    </row>
    <row r="336" spans="2:5" x14ac:dyDescent="0.25">
      <c r="B336" s="148"/>
      <c r="C336" s="149"/>
      <c r="D336" s="532"/>
      <c r="E336" s="151"/>
    </row>
    <row r="337" spans="2:5" ht="27" x14ac:dyDescent="0.25">
      <c r="B337" s="148" t="s">
        <v>230</v>
      </c>
      <c r="C337" s="149" t="s">
        <v>246</v>
      </c>
      <c r="D337" s="156" t="str">
        <f>+'DETALLE PROG. III'!C467</f>
        <v>EQUIPAMIENTO Y MOBILIARIO ASOCIACION DESARROLLO INTEGRAL DE LARGA DISTANCIA (LEY 7313)</v>
      </c>
      <c r="E337" s="147">
        <f>SUM(E338:E340)</f>
        <v>5582535.6099999994</v>
      </c>
    </row>
    <row r="338" spans="2:5" x14ac:dyDescent="0.25">
      <c r="B338" s="148"/>
      <c r="C338" s="149"/>
      <c r="D338" s="526" t="s">
        <v>186</v>
      </c>
      <c r="E338" s="151">
        <v>0</v>
      </c>
    </row>
    <row r="339" spans="2:5" x14ac:dyDescent="0.25">
      <c r="B339" s="148"/>
      <c r="C339" s="149"/>
      <c r="D339" s="526" t="s">
        <v>187</v>
      </c>
      <c r="E339" s="151">
        <v>0</v>
      </c>
    </row>
    <row r="340" spans="2:5" x14ac:dyDescent="0.25">
      <c r="B340" s="148"/>
      <c r="C340" s="149"/>
      <c r="D340" s="532" t="s">
        <v>189</v>
      </c>
      <c r="E340" s="151">
        <f>+'DETALLE PROG. III'!D468</f>
        <v>5582535.6099999994</v>
      </c>
    </row>
    <row r="341" spans="2:5" x14ac:dyDescent="0.25">
      <c r="B341" s="148"/>
      <c r="C341" s="149"/>
      <c r="D341" s="532"/>
      <c r="E341" s="151"/>
    </row>
    <row r="342" spans="2:5" ht="27" x14ac:dyDescent="0.25">
      <c r="B342" s="148" t="s">
        <v>230</v>
      </c>
      <c r="C342" s="149" t="s">
        <v>247</v>
      </c>
      <c r="D342" s="156" t="str">
        <f>+'DETALLE PROG. III'!C474</f>
        <v>COMPRA DE PLAY GROUND Y GIMNASION BIOSALUDABLE EN EL CANTON DE MATINA (LEY 7313)</v>
      </c>
      <c r="E342" s="147">
        <f>SUM(E343:E345)</f>
        <v>62423500</v>
      </c>
    </row>
    <row r="343" spans="2:5" x14ac:dyDescent="0.25">
      <c r="B343" s="148"/>
      <c r="C343" s="149"/>
      <c r="D343" s="526" t="s">
        <v>186</v>
      </c>
      <c r="E343" s="151">
        <v>0</v>
      </c>
    </row>
    <row r="344" spans="2:5" x14ac:dyDescent="0.25">
      <c r="B344" s="148"/>
      <c r="C344" s="149"/>
      <c r="D344" s="526" t="s">
        <v>187</v>
      </c>
      <c r="E344" s="151">
        <v>0</v>
      </c>
    </row>
    <row r="345" spans="2:5" x14ac:dyDescent="0.25">
      <c r="B345" s="148"/>
      <c r="C345" s="149"/>
      <c r="D345" s="532" t="s">
        <v>189</v>
      </c>
      <c r="E345" s="151">
        <f>+'DETALLE PROG. III'!D475</f>
        <v>62423500</v>
      </c>
    </row>
    <row r="346" spans="2:5" x14ac:dyDescent="0.25">
      <c r="B346" s="148"/>
      <c r="C346" s="149"/>
      <c r="D346" s="532"/>
      <c r="E346" s="151"/>
    </row>
    <row r="347" spans="2:5" ht="27" x14ac:dyDescent="0.25">
      <c r="B347" s="148" t="s">
        <v>230</v>
      </c>
      <c r="C347" s="149" t="s">
        <v>248</v>
      </c>
      <c r="D347" s="156" t="str">
        <f>+'DETALLE PROG. III'!C484</f>
        <v>REMODELACION, MEJORAS BOULEVARD DE BATAAN (LEY 7313)</v>
      </c>
      <c r="E347" s="147">
        <f>SUM(E348:E350)</f>
        <v>25000000</v>
      </c>
    </row>
    <row r="348" spans="2:5" x14ac:dyDescent="0.25">
      <c r="B348" s="148"/>
      <c r="C348" s="149"/>
      <c r="D348" s="526" t="s">
        <v>186</v>
      </c>
      <c r="E348" s="151">
        <v>0</v>
      </c>
    </row>
    <row r="349" spans="2:5" x14ac:dyDescent="0.25">
      <c r="B349" s="148"/>
      <c r="C349" s="149"/>
      <c r="D349" s="526" t="s">
        <v>187</v>
      </c>
      <c r="E349" s="151">
        <v>0</v>
      </c>
    </row>
    <row r="350" spans="2:5" x14ac:dyDescent="0.25">
      <c r="B350" s="148"/>
      <c r="C350" s="149"/>
      <c r="D350" s="532" t="s">
        <v>189</v>
      </c>
      <c r="E350" s="151">
        <f>+'DETALLE PROG. III'!D485</f>
        <v>25000000</v>
      </c>
    </row>
    <row r="351" spans="2:5" x14ac:dyDescent="0.25">
      <c r="B351" s="148"/>
      <c r="C351" s="149"/>
      <c r="D351" s="532"/>
      <c r="E351" s="151"/>
    </row>
    <row r="352" spans="2:5" ht="27" x14ac:dyDescent="0.25">
      <c r="B352" s="148" t="s">
        <v>230</v>
      </c>
      <c r="C352" s="149" t="s">
        <v>215</v>
      </c>
      <c r="D352" s="156" t="str">
        <f>+'DETALLE PROG. III'!C490</f>
        <v>COMPRA E INSTALACION TUBERIA AGUA POTABLE BARRIO LAS MACHAS (LEY 7313)</v>
      </c>
      <c r="E352" s="147">
        <f>SUM(E353:E355)</f>
        <v>7000000</v>
      </c>
    </row>
    <row r="353" spans="2:5" x14ac:dyDescent="0.25">
      <c r="B353" s="148"/>
      <c r="C353" s="149"/>
      <c r="D353" s="526" t="s">
        <v>186</v>
      </c>
      <c r="E353" s="151">
        <v>0</v>
      </c>
    </row>
    <row r="354" spans="2:5" x14ac:dyDescent="0.25">
      <c r="B354" s="148"/>
      <c r="C354" s="149"/>
      <c r="D354" s="526" t="s">
        <v>187</v>
      </c>
      <c r="E354" s="151">
        <v>0</v>
      </c>
    </row>
    <row r="355" spans="2:5" x14ac:dyDescent="0.25">
      <c r="B355" s="148"/>
      <c r="C355" s="149"/>
      <c r="D355" s="532" t="s">
        <v>189</v>
      </c>
      <c r="E355" s="151">
        <f>+'DETALLE PROG. III'!D491</f>
        <v>7000000</v>
      </c>
    </row>
    <row r="356" spans="2:5" x14ac:dyDescent="0.25">
      <c r="B356" s="148"/>
      <c r="C356" s="149"/>
      <c r="D356" s="532"/>
      <c r="E356" s="151"/>
    </row>
    <row r="357" spans="2:5" ht="27" x14ac:dyDescent="0.25">
      <c r="B357" s="148" t="s">
        <v>230</v>
      </c>
      <c r="C357" s="149" t="s">
        <v>217</v>
      </c>
      <c r="D357" s="156" t="str">
        <f>+'DETALLE PROG. III'!C496</f>
        <v>COMPRA MOBILIARIO SALON COMUNAL DEL CANTON (LEY 7313)</v>
      </c>
      <c r="E357" s="147">
        <f>SUM(E358:E360)</f>
        <v>3500000</v>
      </c>
    </row>
    <row r="358" spans="2:5" x14ac:dyDescent="0.25">
      <c r="B358" s="148"/>
      <c r="C358" s="149"/>
      <c r="D358" s="526" t="s">
        <v>186</v>
      </c>
      <c r="E358" s="151">
        <v>0</v>
      </c>
    </row>
    <row r="359" spans="2:5" x14ac:dyDescent="0.25">
      <c r="B359" s="148"/>
      <c r="C359" s="149"/>
      <c r="D359" s="526" t="s">
        <v>187</v>
      </c>
      <c r="E359" s="151">
        <v>0</v>
      </c>
    </row>
    <row r="360" spans="2:5" x14ac:dyDescent="0.25">
      <c r="B360" s="148"/>
      <c r="C360" s="149"/>
      <c r="D360" s="532" t="s">
        <v>189</v>
      </c>
      <c r="E360" s="151">
        <f>+'DETALLE PROG. III'!D497</f>
        <v>3500000</v>
      </c>
    </row>
    <row r="361" spans="2:5" x14ac:dyDescent="0.25">
      <c r="B361" s="148"/>
      <c r="C361" s="149"/>
      <c r="D361" s="532"/>
      <c r="E361" s="151"/>
    </row>
    <row r="362" spans="2:5" x14ac:dyDescent="0.25">
      <c r="B362" s="148"/>
      <c r="C362" s="149"/>
      <c r="D362" s="532"/>
      <c r="E362" s="151"/>
    </row>
    <row r="363" spans="2:5" x14ac:dyDescent="0.25">
      <c r="B363" s="148"/>
      <c r="C363" s="149"/>
      <c r="D363" s="532"/>
      <c r="E363" s="151"/>
    </row>
    <row r="364" spans="2:5" x14ac:dyDescent="0.25">
      <c r="B364" s="145" t="s">
        <v>228</v>
      </c>
      <c r="C364" s="154" t="s">
        <v>233</v>
      </c>
      <c r="D364" s="150" t="s">
        <v>249</v>
      </c>
      <c r="E364" s="147">
        <f>+E365</f>
        <v>60427614.960000001</v>
      </c>
    </row>
    <row r="365" spans="2:5" x14ac:dyDescent="0.25">
      <c r="B365" s="148" t="s">
        <v>230</v>
      </c>
      <c r="C365" s="149" t="s">
        <v>183</v>
      </c>
      <c r="D365" s="150" t="str">
        <f>+'DETALLE PROG. III'!C504</f>
        <v>SUMAS IMPROBADAS EN PRESUPUESTO ORDINARIO 2022</v>
      </c>
      <c r="E365" s="147">
        <f>SUM(E366:E367)</f>
        <v>60427614.960000001</v>
      </c>
    </row>
    <row r="366" spans="2:5" x14ac:dyDescent="0.25">
      <c r="B366" s="148"/>
      <c r="C366" s="149"/>
      <c r="D366" s="534" t="s">
        <v>198</v>
      </c>
      <c r="E366" s="151">
        <v>0</v>
      </c>
    </row>
    <row r="367" spans="2:5" x14ac:dyDescent="0.25">
      <c r="B367" s="148"/>
      <c r="C367" s="149"/>
      <c r="D367" s="532" t="s">
        <v>250</v>
      </c>
      <c r="E367" s="151">
        <f>+'DETALLE PROG. III'!D505</f>
        <v>60427614.960000001</v>
      </c>
    </row>
    <row r="368" spans="2:5" x14ac:dyDescent="0.25">
      <c r="B368" s="148"/>
      <c r="C368" s="149"/>
      <c r="D368" s="532"/>
      <c r="E368" s="151"/>
    </row>
    <row r="369" spans="2:8" x14ac:dyDescent="0.25">
      <c r="B369" s="148" t="s">
        <v>230</v>
      </c>
      <c r="C369" s="149" t="s">
        <v>183</v>
      </c>
      <c r="D369" s="150" t="s">
        <v>251</v>
      </c>
      <c r="E369" s="147">
        <f>SUM(E370:E371)</f>
        <v>0</v>
      </c>
    </row>
    <row r="370" spans="2:8" x14ac:dyDescent="0.25">
      <c r="B370" s="148"/>
      <c r="C370" s="149"/>
      <c r="D370" s="534" t="s">
        <v>198</v>
      </c>
      <c r="E370" s="151">
        <v>0</v>
      </c>
    </row>
    <row r="371" spans="2:8" x14ac:dyDescent="0.25">
      <c r="B371" s="148"/>
      <c r="C371" s="149"/>
      <c r="D371" s="532" t="s">
        <v>250</v>
      </c>
      <c r="E371" s="151">
        <v>0</v>
      </c>
    </row>
    <row r="372" spans="2:8" x14ac:dyDescent="0.25">
      <c r="B372" s="148"/>
      <c r="C372" s="149"/>
      <c r="D372" s="532"/>
      <c r="E372" s="151"/>
    </row>
    <row r="373" spans="2:8" ht="14.25" thickBot="1" x14ac:dyDescent="0.3">
      <c r="B373" s="148"/>
      <c r="C373" s="149"/>
      <c r="D373" s="532"/>
      <c r="E373" s="151"/>
    </row>
    <row r="374" spans="2:8" ht="17.25" thickBot="1" x14ac:dyDescent="0.35">
      <c r="B374" s="783" t="s">
        <v>252</v>
      </c>
      <c r="C374" s="784"/>
      <c r="D374" s="785"/>
      <c r="E374" s="460">
        <f>+E133+E190+E246+E364</f>
        <v>2105533671.4600179</v>
      </c>
      <c r="H374" s="115"/>
    </row>
    <row r="375" spans="2:8" ht="22.15" customHeight="1" thickBot="1" x14ac:dyDescent="0.3">
      <c r="H375" s="115"/>
    </row>
    <row r="376" spans="2:8" ht="18" hidden="1" thickBot="1" x14ac:dyDescent="0.35">
      <c r="B376" s="786" t="s">
        <v>253</v>
      </c>
      <c r="C376" s="787"/>
      <c r="D376" s="787"/>
      <c r="E376" s="788"/>
    </row>
    <row r="377" spans="2:8" hidden="1" x14ac:dyDescent="0.25">
      <c r="B377" s="137" t="s">
        <v>228</v>
      </c>
      <c r="C377" s="128" t="s">
        <v>183</v>
      </c>
      <c r="D377" s="150" t="s">
        <v>254</v>
      </c>
      <c r="E377" s="157" t="s">
        <v>255</v>
      </c>
    </row>
    <row r="378" spans="2:8" hidden="1" x14ac:dyDescent="0.25">
      <c r="B378" s="152" t="s">
        <v>230</v>
      </c>
      <c r="C378" s="158" t="s">
        <v>183</v>
      </c>
      <c r="D378" s="533" t="s">
        <v>256</v>
      </c>
      <c r="E378" s="157"/>
    </row>
    <row r="379" spans="2:8" hidden="1" x14ac:dyDescent="0.25">
      <c r="B379" s="152" t="s">
        <v>230</v>
      </c>
      <c r="C379" s="158" t="s">
        <v>191</v>
      </c>
      <c r="D379" s="533" t="s">
        <v>256</v>
      </c>
      <c r="E379" s="157"/>
    </row>
    <row r="380" spans="2:8" hidden="1" x14ac:dyDescent="0.25">
      <c r="B380" s="140"/>
      <c r="C380" s="128"/>
      <c r="D380" s="529"/>
      <c r="E380" s="157"/>
    </row>
    <row r="381" spans="2:8" ht="27" hidden="1" x14ac:dyDescent="0.25">
      <c r="B381" s="137" t="s">
        <v>228</v>
      </c>
      <c r="C381" s="128" t="s">
        <v>191</v>
      </c>
      <c r="D381" s="150" t="s">
        <v>257</v>
      </c>
      <c r="E381" s="157" t="s">
        <v>255</v>
      </c>
    </row>
    <row r="382" spans="2:8" hidden="1" x14ac:dyDescent="0.25">
      <c r="B382" s="152" t="s">
        <v>230</v>
      </c>
      <c r="C382" s="158" t="s">
        <v>183</v>
      </c>
      <c r="D382" s="533" t="s">
        <v>256</v>
      </c>
      <c r="E382" s="157"/>
    </row>
    <row r="383" spans="2:8" hidden="1" x14ac:dyDescent="0.25">
      <c r="B383" s="152" t="s">
        <v>230</v>
      </c>
      <c r="C383" s="158" t="s">
        <v>191</v>
      </c>
      <c r="D383" s="533" t="s">
        <v>256</v>
      </c>
      <c r="E383" s="157"/>
    </row>
    <row r="384" spans="2:8" hidden="1" x14ac:dyDescent="0.25">
      <c r="B384" s="140"/>
      <c r="C384" s="128"/>
      <c r="D384" s="529"/>
      <c r="E384" s="157"/>
    </row>
    <row r="385" spans="2:5" ht="27" hidden="1" x14ac:dyDescent="0.25">
      <c r="B385" s="137" t="s">
        <v>228</v>
      </c>
      <c r="C385" s="128" t="s">
        <v>194</v>
      </c>
      <c r="D385" s="150" t="s">
        <v>258</v>
      </c>
      <c r="E385" s="157" t="s">
        <v>255</v>
      </c>
    </row>
    <row r="386" spans="2:5" hidden="1" x14ac:dyDescent="0.25">
      <c r="B386" s="152" t="s">
        <v>230</v>
      </c>
      <c r="C386" s="158" t="s">
        <v>183</v>
      </c>
      <c r="D386" s="533" t="s">
        <v>256</v>
      </c>
      <c r="E386" s="157"/>
    </row>
    <row r="387" spans="2:5" hidden="1" x14ac:dyDescent="0.25">
      <c r="B387" s="152" t="s">
        <v>230</v>
      </c>
      <c r="C387" s="158" t="s">
        <v>191</v>
      </c>
      <c r="D387" s="533" t="s">
        <v>256</v>
      </c>
      <c r="E387" s="157"/>
    </row>
    <row r="388" spans="2:5" hidden="1" x14ac:dyDescent="0.25">
      <c r="B388" s="140"/>
      <c r="C388" s="128"/>
      <c r="D388" s="529"/>
      <c r="E388" s="157"/>
    </row>
    <row r="389" spans="2:5" ht="27" hidden="1" x14ac:dyDescent="0.25">
      <c r="B389" s="137" t="s">
        <v>228</v>
      </c>
      <c r="C389" s="128" t="s">
        <v>196</v>
      </c>
      <c r="D389" s="150" t="s">
        <v>259</v>
      </c>
      <c r="E389" s="157" t="s">
        <v>255</v>
      </c>
    </row>
    <row r="390" spans="2:5" hidden="1" x14ac:dyDescent="0.25">
      <c r="B390" s="152" t="s">
        <v>230</v>
      </c>
      <c r="C390" s="158" t="s">
        <v>183</v>
      </c>
      <c r="D390" s="533" t="s">
        <v>256</v>
      </c>
      <c r="E390" s="157"/>
    </row>
    <row r="391" spans="2:5" hidden="1" x14ac:dyDescent="0.25">
      <c r="B391" s="152" t="s">
        <v>230</v>
      </c>
      <c r="C391" s="158" t="s">
        <v>191</v>
      </c>
      <c r="D391" s="533" t="s">
        <v>256</v>
      </c>
      <c r="E391" s="157"/>
    </row>
    <row r="392" spans="2:5" hidden="1" x14ac:dyDescent="0.25">
      <c r="B392" s="140"/>
      <c r="C392" s="128"/>
      <c r="D392" s="529"/>
      <c r="E392" s="157"/>
    </row>
    <row r="393" spans="2:5" ht="27" hidden="1" x14ac:dyDescent="0.25">
      <c r="B393" s="137" t="s">
        <v>228</v>
      </c>
      <c r="C393" s="128" t="s">
        <v>231</v>
      </c>
      <c r="D393" s="150" t="s">
        <v>260</v>
      </c>
      <c r="E393" s="157" t="s">
        <v>255</v>
      </c>
    </row>
    <row r="394" spans="2:5" hidden="1" x14ac:dyDescent="0.25">
      <c r="B394" s="152" t="s">
        <v>230</v>
      </c>
      <c r="C394" s="158" t="s">
        <v>183</v>
      </c>
      <c r="D394" s="533" t="s">
        <v>256</v>
      </c>
      <c r="E394" s="157"/>
    </row>
    <row r="395" spans="2:5" hidden="1" x14ac:dyDescent="0.25">
      <c r="B395" s="152" t="s">
        <v>230</v>
      </c>
      <c r="C395" s="158" t="s">
        <v>191</v>
      </c>
      <c r="D395" s="533" t="s">
        <v>256</v>
      </c>
      <c r="E395" s="157"/>
    </row>
    <row r="396" spans="2:5" hidden="1" x14ac:dyDescent="0.25">
      <c r="B396" s="140"/>
      <c r="C396" s="128"/>
      <c r="D396" s="529"/>
      <c r="E396" s="157"/>
    </row>
    <row r="397" spans="2:5" ht="27" hidden="1" x14ac:dyDescent="0.25">
      <c r="B397" s="137" t="s">
        <v>228</v>
      </c>
      <c r="C397" s="128" t="s">
        <v>232</v>
      </c>
      <c r="D397" s="150" t="s">
        <v>261</v>
      </c>
      <c r="E397" s="157" t="s">
        <v>255</v>
      </c>
    </row>
    <row r="398" spans="2:5" hidden="1" x14ac:dyDescent="0.25">
      <c r="B398" s="152" t="s">
        <v>230</v>
      </c>
      <c r="C398" s="158" t="s">
        <v>183</v>
      </c>
      <c r="D398" s="533" t="s">
        <v>256</v>
      </c>
      <c r="E398" s="157"/>
    </row>
    <row r="399" spans="2:5" hidden="1" x14ac:dyDescent="0.25">
      <c r="B399" s="152" t="s">
        <v>230</v>
      </c>
      <c r="C399" s="158" t="s">
        <v>191</v>
      </c>
      <c r="D399" s="533" t="s">
        <v>256</v>
      </c>
      <c r="E399" s="157"/>
    </row>
    <row r="400" spans="2:5" hidden="1" x14ac:dyDescent="0.25">
      <c r="B400" s="140"/>
      <c r="C400" s="128"/>
      <c r="D400" s="529"/>
      <c r="E400" s="157"/>
    </row>
    <row r="401" spans="2:5" ht="27.75" hidden="1" thickBot="1" x14ac:dyDescent="0.3">
      <c r="B401" s="137" t="s">
        <v>228</v>
      </c>
      <c r="C401" s="128" t="s">
        <v>233</v>
      </c>
      <c r="D401" s="150" t="s">
        <v>262</v>
      </c>
      <c r="E401" s="157" t="s">
        <v>255</v>
      </c>
    </row>
    <row r="402" spans="2:5" ht="18" thickBot="1" x14ac:dyDescent="0.35">
      <c r="B402" s="780" t="s">
        <v>263</v>
      </c>
      <c r="C402" s="781"/>
      <c r="D402" s="782"/>
      <c r="E402" s="461">
        <f>+E30+E130+E374+0.02</f>
        <v>4416135851.9981184</v>
      </c>
    </row>
    <row r="403" spans="2:5" x14ac:dyDescent="0.25">
      <c r="E403" s="159">
        <f>+INGRESOS!C8</f>
        <v>4416135852</v>
      </c>
    </row>
    <row r="404" spans="2:5" x14ac:dyDescent="0.25">
      <c r="E404" s="159">
        <f>+E402-E403</f>
        <v>-1.8815994262695313E-3</v>
      </c>
    </row>
    <row r="405" spans="2:5" x14ac:dyDescent="0.25">
      <c r="E405" s="160">
        <f>-E404</f>
        <v>1.8815994262695313E-3</v>
      </c>
    </row>
    <row r="406" spans="2:5" x14ac:dyDescent="0.25">
      <c r="E406" s="160"/>
    </row>
    <row r="407" spans="2:5" x14ac:dyDescent="0.25">
      <c r="E407" s="160"/>
    </row>
  </sheetData>
  <autoFilter ref="B33:E128" xr:uid="{00000000-0009-0000-0000-000003000000}"/>
  <mergeCells count="13">
    <mergeCell ref="B402:D402"/>
    <mergeCell ref="B1:E1"/>
    <mergeCell ref="B2:E2"/>
    <mergeCell ref="B3:E3"/>
    <mergeCell ref="B30:D30"/>
    <mergeCell ref="B32:E32"/>
    <mergeCell ref="B130:D130"/>
    <mergeCell ref="B132:E132"/>
    <mergeCell ref="B374:D374"/>
    <mergeCell ref="B376:E376"/>
    <mergeCell ref="B4:E4"/>
    <mergeCell ref="B6:E6"/>
    <mergeCell ref="B8:E8"/>
  </mergeCells>
  <pageMargins left="0.43307086614173229" right="0.19685039370078741" top="0.82677165354330717" bottom="0.82677165354330717" header="0.35433070866141736" footer="1.0236220472440944"/>
  <pageSetup scale="95" orientation="portrait" r:id="rId1"/>
  <headerFooter alignWithMargins="0">
    <oddHeader xml:space="preserve">&amp;L
&amp;R
</oddHeader>
    <oddFooter xml:space="preserve">&amp;L
&amp;10
&amp;C&amp;12
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83"/>
  <sheetViews>
    <sheetView showGridLines="0" workbookViewId="0">
      <selection activeCell="H15" sqref="H15"/>
    </sheetView>
  </sheetViews>
  <sheetFormatPr baseColWidth="10" defaultColWidth="11.42578125" defaultRowHeight="13.5" x14ac:dyDescent="0.25"/>
  <cols>
    <col min="1" max="1" width="3.140625" style="338" customWidth="1"/>
    <col min="2" max="2" width="3.140625" style="339" customWidth="1"/>
    <col min="3" max="3" width="3.140625" style="337" customWidth="1"/>
    <col min="4" max="4" width="59.7109375" style="343" customWidth="1"/>
    <col min="5" max="5" width="20" style="452" hidden="1" customWidth="1"/>
    <col min="6" max="6" width="17.85546875" style="452" hidden="1" customWidth="1"/>
    <col min="7" max="7" width="19.28515625" style="452" hidden="1" customWidth="1"/>
    <col min="8" max="8" width="21.7109375" style="452" customWidth="1"/>
    <col min="9" max="9" width="22.140625" style="335" customWidth="1"/>
    <col min="10" max="16384" width="11.42578125" style="335"/>
  </cols>
  <sheetData>
    <row r="1" spans="1:9" ht="17.25" x14ac:dyDescent="0.2">
      <c r="A1" s="793" t="s">
        <v>0</v>
      </c>
      <c r="B1" s="793"/>
      <c r="C1" s="793"/>
      <c r="D1" s="793"/>
      <c r="E1" s="793"/>
      <c r="F1" s="793"/>
      <c r="G1" s="793"/>
      <c r="H1" s="793"/>
    </row>
    <row r="2" spans="1:9" ht="17.25" x14ac:dyDescent="0.2">
      <c r="A2" s="793" t="s">
        <v>1</v>
      </c>
      <c r="B2" s="793"/>
      <c r="C2" s="793"/>
      <c r="D2" s="793"/>
      <c r="E2" s="793"/>
      <c r="F2" s="793"/>
      <c r="G2" s="793"/>
      <c r="H2" s="793"/>
    </row>
    <row r="3" spans="1:9" ht="18" customHeight="1" x14ac:dyDescent="0.2">
      <c r="A3" s="794" t="str">
        <f>INGRESOS!$A$3</f>
        <v>PRESUPUESTO ORDINARIO 2022</v>
      </c>
      <c r="B3" s="794"/>
      <c r="C3" s="794"/>
      <c r="D3" s="794"/>
      <c r="E3" s="794"/>
      <c r="F3" s="794"/>
      <c r="G3" s="794"/>
      <c r="H3" s="794"/>
    </row>
    <row r="4" spans="1:9" ht="17.25" x14ac:dyDescent="0.2">
      <c r="A4" s="794"/>
      <c r="B4" s="794"/>
      <c r="C4" s="794"/>
      <c r="D4" s="794"/>
      <c r="E4" s="794"/>
      <c r="F4" s="794"/>
      <c r="G4" s="794"/>
      <c r="H4" s="794"/>
    </row>
    <row r="5" spans="1:9" ht="17.25" x14ac:dyDescent="0.2">
      <c r="A5" s="431"/>
      <c r="B5" s="431"/>
      <c r="C5" s="431"/>
      <c r="D5" s="431"/>
      <c r="E5" s="450"/>
      <c r="F5" s="450"/>
      <c r="G5" s="450"/>
      <c r="H5" s="450"/>
    </row>
    <row r="6" spans="1:9" ht="16.5" x14ac:dyDescent="0.3">
      <c r="A6" s="773" t="s">
        <v>264</v>
      </c>
      <c r="B6" s="773"/>
      <c r="C6" s="773"/>
      <c r="D6" s="773"/>
      <c r="E6" s="773"/>
      <c r="F6" s="773"/>
      <c r="G6" s="773"/>
      <c r="H6" s="773"/>
    </row>
    <row r="7" spans="1:9" ht="16.5" x14ac:dyDescent="0.3">
      <c r="A7" s="462"/>
      <c r="B7" s="462"/>
      <c r="C7" s="462"/>
      <c r="D7" s="462"/>
      <c r="E7" s="463" t="s">
        <v>265</v>
      </c>
      <c r="F7" s="463" t="s">
        <v>266</v>
      </c>
      <c r="G7" s="463" t="s">
        <v>267</v>
      </c>
      <c r="H7" s="462"/>
    </row>
    <row r="8" spans="1:9" ht="16.5" x14ac:dyDescent="0.3">
      <c r="A8" s="469" t="s">
        <v>268</v>
      </c>
      <c r="B8" s="469"/>
      <c r="C8" s="469"/>
      <c r="D8" s="470"/>
      <c r="E8" s="471">
        <f>+E51+E118+E10+E182</f>
        <v>1556076250.3914001</v>
      </c>
      <c r="F8" s="471">
        <f>+F51+F118+F10+F182</f>
        <v>754525930.13670003</v>
      </c>
      <c r="G8" s="471">
        <f>+G51+G118+G10+G182</f>
        <v>2105533671.4600179</v>
      </c>
      <c r="H8" s="471">
        <f>+H51+H118+H10+H182+0.01</f>
        <v>4416135851.9981184</v>
      </c>
      <c r="I8" s="345"/>
    </row>
    <row r="9" spans="1:9" x14ac:dyDescent="0.25">
      <c r="E9" s="337"/>
      <c r="F9" s="337"/>
      <c r="G9" s="337"/>
      <c r="I9" s="345"/>
    </row>
    <row r="10" spans="1:9" x14ac:dyDescent="0.25">
      <c r="A10" s="338" t="s">
        <v>269</v>
      </c>
      <c r="E10" s="453">
        <f>+E12+E36+E42</f>
        <v>0</v>
      </c>
      <c r="F10" s="453">
        <f>+F12+F36+F42</f>
        <v>0</v>
      </c>
      <c r="G10" s="453">
        <f>+G12+G36+G42</f>
        <v>0</v>
      </c>
      <c r="H10" s="453">
        <f>+H12+H36+H42</f>
        <v>0</v>
      </c>
    </row>
    <row r="12" spans="1:9" x14ac:dyDescent="0.25">
      <c r="B12" s="339" t="s">
        <v>270</v>
      </c>
      <c r="E12" s="451">
        <f>+E14+E20+E22+E24</f>
        <v>0</v>
      </c>
      <c r="F12" s="451">
        <f>+F14+F20+F22+F24</f>
        <v>0</v>
      </c>
      <c r="G12" s="451">
        <f>+G14+G20+G22+G24</f>
        <v>0</v>
      </c>
      <c r="H12" s="451">
        <f>+H14+H20+H22+H24</f>
        <v>0</v>
      </c>
    </row>
    <row r="14" spans="1:9" x14ac:dyDescent="0.25">
      <c r="C14" s="337" t="s">
        <v>271</v>
      </c>
      <c r="H14" s="455">
        <f>SUM(E14:G14)</f>
        <v>0</v>
      </c>
    </row>
    <row r="16" spans="1:9" x14ac:dyDescent="0.25">
      <c r="D16" s="343" t="s">
        <v>272</v>
      </c>
    </row>
    <row r="17" spans="1:8" x14ac:dyDescent="0.25">
      <c r="D17" s="343" t="s">
        <v>273</v>
      </c>
    </row>
    <row r="18" spans="1:8" x14ac:dyDescent="0.25">
      <c r="D18" s="343" t="s">
        <v>274</v>
      </c>
    </row>
    <row r="20" spans="1:8" s="336" customFormat="1" x14ac:dyDescent="0.25">
      <c r="A20" s="338"/>
      <c r="B20" s="339"/>
      <c r="C20" s="337" t="s">
        <v>275</v>
      </c>
      <c r="D20" s="343"/>
      <c r="E20" s="452"/>
      <c r="F20" s="452"/>
      <c r="G20" s="452"/>
      <c r="H20" s="455">
        <f>SUM(E20:G20)</f>
        <v>0</v>
      </c>
    </row>
    <row r="22" spans="1:8" s="336" customFormat="1" x14ac:dyDescent="0.25">
      <c r="A22" s="338"/>
      <c r="B22" s="339"/>
      <c r="C22" s="337" t="s">
        <v>276</v>
      </c>
      <c r="D22" s="343"/>
      <c r="E22" s="452"/>
      <c r="F22" s="452"/>
      <c r="G22" s="452"/>
      <c r="H22" s="455">
        <f>SUM(E22:G22)</f>
        <v>0</v>
      </c>
    </row>
    <row r="24" spans="1:8" s="336" customFormat="1" x14ac:dyDescent="0.25">
      <c r="A24" s="338"/>
      <c r="B24" s="339"/>
      <c r="C24" s="337" t="s">
        <v>277</v>
      </c>
      <c r="D24" s="343"/>
      <c r="E24" s="452">
        <f>SUM(E30:E34)</f>
        <v>0</v>
      </c>
      <c r="F24" s="452"/>
      <c r="G24" s="452"/>
      <c r="H24" s="455">
        <f>SUM(E24:G24)</f>
        <v>0</v>
      </c>
    </row>
    <row r="26" spans="1:8" s="336" customFormat="1" x14ac:dyDescent="0.25">
      <c r="A26" s="338"/>
      <c r="B26" s="339"/>
      <c r="C26" s="337"/>
      <c r="D26" s="343" t="s">
        <v>278</v>
      </c>
      <c r="E26" s="452"/>
      <c r="F26" s="452"/>
      <c r="G26" s="452"/>
      <c r="H26" s="452"/>
    </row>
    <row r="27" spans="1:8" s="336" customFormat="1" x14ac:dyDescent="0.25">
      <c r="A27" s="338"/>
      <c r="B27" s="339"/>
      <c r="C27" s="337"/>
      <c r="D27" s="343" t="s">
        <v>279</v>
      </c>
      <c r="E27" s="452"/>
      <c r="F27" s="452"/>
      <c r="G27" s="452"/>
      <c r="H27" s="452"/>
    </row>
    <row r="28" spans="1:8" s="336" customFormat="1" x14ac:dyDescent="0.25">
      <c r="A28" s="338"/>
      <c r="B28" s="339"/>
      <c r="C28" s="337"/>
      <c r="D28" s="343" t="s">
        <v>280</v>
      </c>
      <c r="E28" s="452"/>
      <c r="F28" s="452"/>
      <c r="G28" s="452"/>
      <c r="H28" s="452"/>
    </row>
    <row r="30" spans="1:8" s="336" customFormat="1" x14ac:dyDescent="0.25">
      <c r="A30" s="338"/>
      <c r="B30" s="339"/>
      <c r="C30" s="337" t="s">
        <v>281</v>
      </c>
      <c r="D30" s="343"/>
      <c r="E30" s="452"/>
      <c r="F30" s="452"/>
      <c r="G30" s="452"/>
      <c r="H30" s="455">
        <f>SUM(E30:G30)</f>
        <v>0</v>
      </c>
    </row>
    <row r="31" spans="1:8" s="336" customFormat="1" x14ac:dyDescent="0.25">
      <c r="A31" s="338"/>
      <c r="B31" s="339"/>
      <c r="C31" s="337" t="s">
        <v>282</v>
      </c>
      <c r="D31" s="343"/>
      <c r="E31" s="452"/>
      <c r="F31" s="452"/>
      <c r="G31" s="452"/>
      <c r="H31" s="455">
        <f>SUM(E31:G31)</f>
        <v>0</v>
      </c>
    </row>
    <row r="32" spans="1:8" s="336" customFormat="1" x14ac:dyDescent="0.25">
      <c r="A32" s="338"/>
      <c r="B32" s="339"/>
      <c r="C32" s="337" t="s">
        <v>283</v>
      </c>
      <c r="D32" s="343"/>
      <c r="E32" s="452"/>
      <c r="F32" s="452"/>
      <c r="G32" s="452"/>
      <c r="H32" s="455">
        <f>SUM(E32:G32)</f>
        <v>0</v>
      </c>
    </row>
    <row r="33" spans="1:8" s="336" customFormat="1" x14ac:dyDescent="0.25">
      <c r="A33" s="338"/>
      <c r="B33" s="339"/>
      <c r="C33" s="337" t="s">
        <v>284</v>
      </c>
      <c r="D33" s="343"/>
      <c r="E33" s="452"/>
      <c r="F33" s="452"/>
      <c r="G33" s="452"/>
      <c r="H33" s="455">
        <f>SUM(E33:G33)</f>
        <v>0</v>
      </c>
    </row>
    <row r="34" spans="1:8" s="336" customFormat="1" x14ac:dyDescent="0.25">
      <c r="A34" s="338"/>
      <c r="B34" s="339"/>
      <c r="C34" s="337" t="s">
        <v>285</v>
      </c>
      <c r="D34" s="343"/>
      <c r="E34" s="452"/>
      <c r="F34" s="452"/>
      <c r="G34" s="452"/>
      <c r="H34" s="455">
        <f>SUM(E34:G34)</f>
        <v>0</v>
      </c>
    </row>
    <row r="36" spans="1:8" x14ac:dyDescent="0.25">
      <c r="B36" s="339" t="s">
        <v>286</v>
      </c>
      <c r="E36" s="451">
        <f>+E38+E39+E40</f>
        <v>0</v>
      </c>
      <c r="F36" s="451">
        <f>+F38+F39+F40</f>
        <v>0</v>
      </c>
      <c r="G36" s="451">
        <f>+G38+G39+G40</f>
        <v>0</v>
      </c>
      <c r="H36" s="451">
        <f>+H38+H39+H40</f>
        <v>0</v>
      </c>
    </row>
    <row r="38" spans="1:8" x14ac:dyDescent="0.25">
      <c r="C38" s="337" t="s">
        <v>287</v>
      </c>
      <c r="H38" s="455">
        <f>SUM(E38:G38)</f>
        <v>0</v>
      </c>
    </row>
    <row r="39" spans="1:8" x14ac:dyDescent="0.25">
      <c r="C39" s="337" t="s">
        <v>288</v>
      </c>
      <c r="H39" s="455">
        <f>SUM(E39:G39)</f>
        <v>0</v>
      </c>
    </row>
    <row r="40" spans="1:8" x14ac:dyDescent="0.25">
      <c r="C40" s="337" t="s">
        <v>289</v>
      </c>
      <c r="H40" s="455">
        <f>SUM(E40:G40)</f>
        <v>0</v>
      </c>
    </row>
    <row r="42" spans="1:8" x14ac:dyDescent="0.25">
      <c r="B42" s="339" t="s">
        <v>290</v>
      </c>
      <c r="E42" s="451">
        <f>+E44+E45+E46+E47+E48+E49</f>
        <v>0</v>
      </c>
      <c r="F42" s="451">
        <f>+F44+F45+F46+F47+F48+F49</f>
        <v>0</v>
      </c>
      <c r="G42" s="451">
        <f>+G44+G45+G46+G47+G48+G49</f>
        <v>0</v>
      </c>
      <c r="H42" s="451">
        <f>+H44+H45+H46+H47+H48+H49</f>
        <v>0</v>
      </c>
    </row>
    <row r="44" spans="1:8" x14ac:dyDescent="0.25">
      <c r="C44" s="337" t="s">
        <v>291</v>
      </c>
      <c r="H44" s="455">
        <f>SUM(E44:G44)</f>
        <v>0</v>
      </c>
    </row>
    <row r="45" spans="1:8" x14ac:dyDescent="0.25">
      <c r="C45" s="337" t="s">
        <v>292</v>
      </c>
      <c r="H45" s="455">
        <f>SUM(E45:G45)</f>
        <v>0</v>
      </c>
    </row>
    <row r="46" spans="1:8" x14ac:dyDescent="0.25">
      <c r="C46" s="337" t="s">
        <v>293</v>
      </c>
      <c r="H46" s="455">
        <f>SUM(E46:G46)</f>
        <v>0</v>
      </c>
    </row>
    <row r="47" spans="1:8" x14ac:dyDescent="0.25">
      <c r="C47" s="337" t="s">
        <v>294</v>
      </c>
      <c r="H47" s="455">
        <f>SUM(E47:G47)</f>
        <v>0</v>
      </c>
    </row>
    <row r="48" spans="1:8" x14ac:dyDescent="0.25">
      <c r="C48" s="337" t="s">
        <v>295</v>
      </c>
      <c r="H48" s="455">
        <f>SUM(E48:G48)</f>
        <v>0</v>
      </c>
    </row>
    <row r="49" spans="1:8" x14ac:dyDescent="0.25">
      <c r="C49" s="337" t="s">
        <v>296</v>
      </c>
      <c r="H49" s="452">
        <v>0</v>
      </c>
    </row>
    <row r="51" spans="1:8" x14ac:dyDescent="0.25">
      <c r="A51" s="338" t="s">
        <v>297</v>
      </c>
      <c r="E51" s="453">
        <f>+E53+E109</f>
        <v>0</v>
      </c>
      <c r="F51" s="453">
        <f>+F53+F109</f>
        <v>533393304.74240005</v>
      </c>
      <c r="G51" s="453">
        <f>+G53+G109</f>
        <v>1242881549.7400179</v>
      </c>
      <c r="H51" s="453">
        <f>+H53+H109</f>
        <v>1776274854.4824181</v>
      </c>
    </row>
    <row r="53" spans="1:8" x14ac:dyDescent="0.25">
      <c r="B53" s="339" t="s">
        <v>298</v>
      </c>
      <c r="E53" s="451">
        <f>+E55+E60+E66+E73+E79+E88+E92+E97+E107</f>
        <v>0</v>
      </c>
      <c r="F53" s="451">
        <f>+F55+F60+F66+F73+F79+F88+F92+F97+F107</f>
        <v>3824128</v>
      </c>
      <c r="G53" s="451">
        <f>+G55+G60+G66+G73+G79+G88+G92+G97+G107</f>
        <v>1185846549.7400179</v>
      </c>
      <c r="H53" s="451">
        <f>+H55+H60+H66+H73+H79+H88+H92+H97+H107</f>
        <v>1189670677.7400179</v>
      </c>
    </row>
    <row r="54" spans="1:8" x14ac:dyDescent="0.25">
      <c r="E54" s="455"/>
      <c r="F54" s="455"/>
      <c r="G54" s="455"/>
      <c r="H54" s="455"/>
    </row>
    <row r="55" spans="1:8" x14ac:dyDescent="0.25">
      <c r="C55" s="337" t="s">
        <v>299</v>
      </c>
      <c r="E55" s="455"/>
      <c r="F55" s="455">
        <f>+'0BJ PROGR. I-II Y III'!T374</f>
        <v>2900000</v>
      </c>
      <c r="G55" s="455"/>
      <c r="H55" s="455">
        <f>SUM(E55:G55)</f>
        <v>2900000</v>
      </c>
    </row>
    <row r="56" spans="1:8" x14ac:dyDescent="0.25">
      <c r="E56" s="455"/>
      <c r="F56" s="455"/>
      <c r="G56" s="455"/>
      <c r="H56" s="455"/>
    </row>
    <row r="57" spans="1:8" x14ac:dyDescent="0.25">
      <c r="D57" s="343" t="s">
        <v>300</v>
      </c>
      <c r="E57" s="455"/>
      <c r="F57" s="455"/>
      <c r="G57" s="455"/>
      <c r="H57" s="455"/>
    </row>
    <row r="58" spans="1:8" x14ac:dyDescent="0.25">
      <c r="D58" s="343" t="s">
        <v>301</v>
      </c>
      <c r="E58" s="455"/>
      <c r="F58" s="455"/>
      <c r="G58" s="455"/>
      <c r="H58" s="455"/>
    </row>
    <row r="59" spans="1:8" x14ac:dyDescent="0.25">
      <c r="E59" s="455"/>
      <c r="F59" s="455"/>
      <c r="G59" s="455"/>
      <c r="H59" s="455"/>
    </row>
    <row r="60" spans="1:8" x14ac:dyDescent="0.25">
      <c r="C60" s="337" t="s">
        <v>302</v>
      </c>
      <c r="E60" s="455"/>
      <c r="F60" s="455"/>
      <c r="G60" s="455"/>
      <c r="H60" s="455">
        <f>SUM(E60:G60)</f>
        <v>0</v>
      </c>
    </row>
    <row r="61" spans="1:8" x14ac:dyDescent="0.25">
      <c r="E61" s="455"/>
      <c r="F61" s="455"/>
      <c r="G61" s="455"/>
      <c r="H61" s="455"/>
    </row>
    <row r="62" spans="1:8" x14ac:dyDescent="0.25">
      <c r="D62" s="343" t="s">
        <v>303</v>
      </c>
      <c r="E62" s="455"/>
      <c r="F62" s="455"/>
      <c r="G62" s="455"/>
      <c r="H62" s="455"/>
    </row>
    <row r="63" spans="1:8" x14ac:dyDescent="0.25">
      <c r="D63" s="343" t="s">
        <v>304</v>
      </c>
      <c r="E63" s="455"/>
      <c r="F63" s="455"/>
      <c r="G63" s="455"/>
      <c r="H63" s="455"/>
    </row>
    <row r="64" spans="1:8" x14ac:dyDescent="0.25">
      <c r="D64" s="343" t="s">
        <v>305</v>
      </c>
      <c r="E64" s="455"/>
      <c r="F64" s="455"/>
      <c r="G64" s="455"/>
      <c r="H64" s="455"/>
    </row>
    <row r="65" spans="3:8" x14ac:dyDescent="0.25">
      <c r="E65" s="455"/>
      <c r="F65" s="455"/>
      <c r="G65" s="455"/>
      <c r="H65" s="455"/>
    </row>
    <row r="66" spans="3:8" x14ac:dyDescent="0.25">
      <c r="C66" s="337" t="s">
        <v>306</v>
      </c>
      <c r="E66" s="455"/>
      <c r="F66" s="455"/>
      <c r="G66" s="455"/>
      <c r="H66" s="455">
        <f>SUM(E66:G66)</f>
        <v>0</v>
      </c>
    </row>
    <row r="67" spans="3:8" x14ac:dyDescent="0.25">
      <c r="E67" s="455"/>
      <c r="F67" s="455"/>
      <c r="G67" s="455"/>
      <c r="H67" s="455"/>
    </row>
    <row r="68" spans="3:8" x14ac:dyDescent="0.25">
      <c r="D68" s="343" t="s">
        <v>307</v>
      </c>
      <c r="E68" s="455"/>
      <c r="F68" s="455"/>
      <c r="G68" s="455"/>
      <c r="H68" s="455"/>
    </row>
    <row r="69" spans="3:8" x14ac:dyDescent="0.25">
      <c r="D69" s="343" t="s">
        <v>308</v>
      </c>
      <c r="E69" s="455"/>
      <c r="F69" s="455"/>
      <c r="G69" s="455"/>
      <c r="H69" s="455"/>
    </row>
    <row r="70" spans="3:8" x14ac:dyDescent="0.25">
      <c r="D70" s="343" t="s">
        <v>309</v>
      </c>
      <c r="E70" s="455"/>
      <c r="F70" s="455"/>
      <c r="G70" s="455"/>
      <c r="H70" s="455"/>
    </row>
    <row r="71" spans="3:8" x14ac:dyDescent="0.25">
      <c r="D71" s="343" t="s">
        <v>310</v>
      </c>
      <c r="E71" s="455"/>
      <c r="F71" s="455"/>
      <c r="G71" s="455"/>
      <c r="H71" s="455"/>
    </row>
    <row r="72" spans="3:8" x14ac:dyDescent="0.25">
      <c r="E72" s="455"/>
      <c r="F72" s="455"/>
      <c r="G72" s="455"/>
      <c r="H72" s="455"/>
    </row>
    <row r="73" spans="3:8" x14ac:dyDescent="0.25">
      <c r="C73" s="337" t="s">
        <v>311</v>
      </c>
      <c r="E73" s="455"/>
      <c r="F73" s="455"/>
      <c r="G73" s="455"/>
      <c r="H73" s="455">
        <f>SUM(E73:G73)</f>
        <v>0</v>
      </c>
    </row>
    <row r="74" spans="3:8" x14ac:dyDescent="0.25">
      <c r="E74" s="455"/>
      <c r="F74" s="455"/>
      <c r="G74" s="455"/>
      <c r="H74" s="455"/>
    </row>
    <row r="75" spans="3:8" x14ac:dyDescent="0.25">
      <c r="D75" s="343" t="s">
        <v>312</v>
      </c>
      <c r="E75" s="455"/>
      <c r="F75" s="455"/>
      <c r="G75" s="455"/>
      <c r="H75" s="455"/>
    </row>
    <row r="76" spans="3:8" x14ac:dyDescent="0.25">
      <c r="D76" s="343" t="s">
        <v>313</v>
      </c>
      <c r="E76" s="455"/>
      <c r="F76" s="455"/>
      <c r="G76" s="455"/>
      <c r="H76" s="455"/>
    </row>
    <row r="77" spans="3:8" x14ac:dyDescent="0.25">
      <c r="D77" s="343" t="s">
        <v>314</v>
      </c>
      <c r="E77" s="455"/>
      <c r="F77" s="455"/>
      <c r="G77" s="455"/>
      <c r="H77" s="455"/>
    </row>
    <row r="78" spans="3:8" x14ac:dyDescent="0.25">
      <c r="E78" s="455"/>
      <c r="F78" s="455"/>
      <c r="G78" s="455"/>
      <c r="H78" s="455"/>
    </row>
    <row r="79" spans="3:8" x14ac:dyDescent="0.25">
      <c r="C79" s="337" t="s">
        <v>315</v>
      </c>
      <c r="E79" s="455">
        <f>SUM(E81:E86)</f>
        <v>0</v>
      </c>
      <c r="F79" s="455">
        <f>SUM(F81:F86)</f>
        <v>924128</v>
      </c>
      <c r="G79" s="455">
        <f>SUM(G81:G86)</f>
        <v>1185846549.7400179</v>
      </c>
      <c r="H79" s="455">
        <f>SUM(E79:G79)</f>
        <v>1186770677.7400179</v>
      </c>
    </row>
    <row r="81" spans="1:8" x14ac:dyDescent="0.25">
      <c r="D81" s="343" t="s">
        <v>316</v>
      </c>
      <c r="F81" s="452">
        <f>+'0BJ PROGR. I-II Y III'!R374</f>
        <v>924128</v>
      </c>
      <c r="G81" s="452">
        <f>+'DETALLE PROG. III'!D101</f>
        <v>1185846549.7400179</v>
      </c>
      <c r="H81" s="452">
        <f t="shared" ref="H81:H86" si="0">SUM(E81:G81)</f>
        <v>1186770677.7400179</v>
      </c>
    </row>
    <row r="82" spans="1:8" x14ac:dyDescent="0.25">
      <c r="D82" s="343" t="s">
        <v>317</v>
      </c>
      <c r="H82" s="455">
        <f t="shared" si="0"/>
        <v>0</v>
      </c>
    </row>
    <row r="83" spans="1:8" x14ac:dyDescent="0.25">
      <c r="D83" s="343" t="s">
        <v>318</v>
      </c>
      <c r="H83" s="455">
        <f t="shared" si="0"/>
        <v>0</v>
      </c>
    </row>
    <row r="84" spans="1:8" x14ac:dyDescent="0.25">
      <c r="D84" s="343" t="s">
        <v>319</v>
      </c>
      <c r="H84" s="455">
        <f t="shared" si="0"/>
        <v>0</v>
      </c>
    </row>
    <row r="85" spans="1:8" x14ac:dyDescent="0.25">
      <c r="D85" s="343" t="s">
        <v>320</v>
      </c>
      <c r="H85" s="455">
        <f t="shared" si="0"/>
        <v>0</v>
      </c>
    </row>
    <row r="86" spans="1:8" x14ac:dyDescent="0.25">
      <c r="D86" s="343" t="s">
        <v>321</v>
      </c>
      <c r="H86" s="455">
        <f t="shared" si="0"/>
        <v>0</v>
      </c>
    </row>
    <row r="88" spans="1:8" x14ac:dyDescent="0.25">
      <c r="C88" s="337" t="s">
        <v>322</v>
      </c>
      <c r="E88" s="455">
        <f>+E90</f>
        <v>0</v>
      </c>
      <c r="F88" s="455">
        <f>+F90</f>
        <v>0</v>
      </c>
      <c r="G88" s="455">
        <f>+G90</f>
        <v>0</v>
      </c>
      <c r="H88" s="455">
        <f>+H90</f>
        <v>0</v>
      </c>
    </row>
    <row r="90" spans="1:8" x14ac:dyDescent="0.25">
      <c r="D90" s="343" t="s">
        <v>323</v>
      </c>
      <c r="H90" s="455">
        <f>SUM(E90:G90)</f>
        <v>0</v>
      </c>
    </row>
    <row r="92" spans="1:8" x14ac:dyDescent="0.25">
      <c r="C92" s="337" t="s">
        <v>324</v>
      </c>
      <c r="E92" s="455">
        <v>0</v>
      </c>
      <c r="F92" s="455">
        <v>0</v>
      </c>
      <c r="G92" s="455">
        <v>0</v>
      </c>
      <c r="H92" s="455">
        <f>SUM(E92:G92)</f>
        <v>0</v>
      </c>
    </row>
    <row r="94" spans="1:8" x14ac:dyDescent="0.25">
      <c r="D94" s="343" t="s">
        <v>325</v>
      </c>
      <c r="H94" s="452">
        <v>0</v>
      </c>
    </row>
    <row r="95" spans="1:8" x14ac:dyDescent="0.25">
      <c r="D95" s="343" t="s">
        <v>326</v>
      </c>
    </row>
    <row r="96" spans="1:8" x14ac:dyDescent="0.25">
      <c r="A96" s="338" t="s">
        <v>327</v>
      </c>
    </row>
    <row r="97" spans="2:8" x14ac:dyDescent="0.25">
      <c r="C97" s="337" t="s">
        <v>328</v>
      </c>
      <c r="E97" s="455">
        <v>0</v>
      </c>
      <c r="F97" s="455">
        <v>0</v>
      </c>
      <c r="G97" s="455">
        <v>0</v>
      </c>
      <c r="H97" s="455">
        <f>SUM(E97:G97)</f>
        <v>0</v>
      </c>
    </row>
    <row r="99" spans="2:8" x14ac:dyDescent="0.25">
      <c r="D99" s="343" t="s">
        <v>329</v>
      </c>
    </row>
    <row r="100" spans="2:8" x14ac:dyDescent="0.25">
      <c r="D100" s="343" t="s">
        <v>330</v>
      </c>
    </row>
    <row r="101" spans="2:8" x14ac:dyDescent="0.25">
      <c r="D101" s="343" t="s">
        <v>331</v>
      </c>
    </row>
    <row r="102" spans="2:8" x14ac:dyDescent="0.25">
      <c r="D102" s="343" t="s">
        <v>332</v>
      </c>
    </row>
    <row r="103" spans="2:8" x14ac:dyDescent="0.25">
      <c r="D103" s="343" t="s">
        <v>333</v>
      </c>
    </row>
    <row r="104" spans="2:8" x14ac:dyDescent="0.25">
      <c r="D104" s="343" t="s">
        <v>334</v>
      </c>
    </row>
    <row r="105" spans="2:8" x14ac:dyDescent="0.25">
      <c r="D105" s="343" t="s">
        <v>335</v>
      </c>
    </row>
    <row r="107" spans="2:8" x14ac:dyDescent="0.25">
      <c r="C107" s="337" t="s">
        <v>336</v>
      </c>
      <c r="E107" s="455">
        <v>0</v>
      </c>
      <c r="F107" s="455">
        <v>0</v>
      </c>
      <c r="G107" s="455">
        <v>0</v>
      </c>
      <c r="H107" s="455">
        <f>SUM(E107:G107)</f>
        <v>0</v>
      </c>
    </row>
    <row r="109" spans="2:8" x14ac:dyDescent="0.25">
      <c r="B109" s="339" t="s">
        <v>337</v>
      </c>
      <c r="E109" s="451">
        <f>+E111+E112+E113+E114+E115+E116</f>
        <v>0</v>
      </c>
      <c r="F109" s="451">
        <f>+F111+F112+F113+F114+F115+F116</f>
        <v>529569176.74240005</v>
      </c>
      <c r="G109" s="451">
        <f>+G111+G112+G113+G114+G115+G116</f>
        <v>57035000</v>
      </c>
      <c r="H109" s="451">
        <f>+H111+H112+H113+H114+H115+H116</f>
        <v>586604176.74240005</v>
      </c>
    </row>
    <row r="111" spans="2:8" x14ac:dyDescent="0.25">
      <c r="C111" s="337" t="s">
        <v>338</v>
      </c>
      <c r="E111" s="452">
        <v>0</v>
      </c>
      <c r="F111" s="452">
        <f>+'0BJ PROGR. I-II Y III'!P374+'0BJ PROGR. I-II Y III'!Q374+'0BJ PROGR. I-II Y III'!AC374</f>
        <v>503690183.09290004</v>
      </c>
      <c r="G111" s="452">
        <f>+'DETALLE PROG. III'!D294+'DETALLE PROG. III'!D336+'DETALLE PROG. III'!D398</f>
        <v>57035000</v>
      </c>
      <c r="H111" s="455">
        <f t="shared" ref="H111:H116" si="1">SUM(E111:G111)</f>
        <v>560725183.09290004</v>
      </c>
    </row>
    <row r="112" spans="2:8" x14ac:dyDescent="0.25">
      <c r="C112" s="337" t="s">
        <v>339</v>
      </c>
      <c r="F112" s="452">
        <f>+'0BJ PROGR. I-II Y III'!AB374</f>
        <v>535000</v>
      </c>
      <c r="H112" s="455">
        <f t="shared" si="1"/>
        <v>535000</v>
      </c>
    </row>
    <row r="113" spans="1:8" x14ac:dyDescent="0.25">
      <c r="C113" s="337" t="s">
        <v>340</v>
      </c>
      <c r="H113" s="455">
        <f t="shared" si="1"/>
        <v>0</v>
      </c>
    </row>
    <row r="114" spans="1:8" x14ac:dyDescent="0.25">
      <c r="C114" s="337" t="s">
        <v>341</v>
      </c>
      <c r="F114" s="452">
        <f>+'0BJ PROGR. I-II Y III'!AE374</f>
        <v>25343993.649499997</v>
      </c>
      <c r="H114" s="455">
        <f t="shared" si="1"/>
        <v>25343993.649499997</v>
      </c>
    </row>
    <row r="115" spans="1:8" x14ac:dyDescent="0.25">
      <c r="C115" s="337" t="s">
        <v>342</v>
      </c>
      <c r="H115" s="455">
        <f t="shared" si="1"/>
        <v>0</v>
      </c>
    </row>
    <row r="116" spans="1:8" x14ac:dyDescent="0.25">
      <c r="C116" s="337" t="s">
        <v>343</v>
      </c>
      <c r="H116" s="455">
        <f t="shared" si="1"/>
        <v>0</v>
      </c>
    </row>
    <row r="118" spans="1:8" x14ac:dyDescent="0.25">
      <c r="A118" s="338" t="s">
        <v>344</v>
      </c>
      <c r="E118" s="453">
        <f>+E120+E129+E137+E146+E165</f>
        <v>1556076250.3914001</v>
      </c>
      <c r="F118" s="453">
        <f>+F120+F129+F137+F146+F165</f>
        <v>221132625.39430001</v>
      </c>
      <c r="G118" s="453">
        <f>+G120+G129+G137+G146+G165</f>
        <v>802224506.75999999</v>
      </c>
      <c r="H118" s="453">
        <f>+H120+H129+H137+H146+H165</f>
        <v>2579433382.5456996</v>
      </c>
    </row>
    <row r="120" spans="1:8" x14ac:dyDescent="0.25">
      <c r="B120" s="339" t="s">
        <v>345</v>
      </c>
      <c r="E120" s="451">
        <f>+E122+E123+E124+E125+E126+E127</f>
        <v>1556076250.3914001</v>
      </c>
      <c r="F120" s="451">
        <f>+F122+F123+F124+F125+F126+F127</f>
        <v>2500000</v>
      </c>
      <c r="G120" s="451">
        <f>+G122+G123+G124+G125+G126+G127</f>
        <v>369739127.61000001</v>
      </c>
      <c r="H120" s="451">
        <f>+H122+H123+H124+H125+H126+H127</f>
        <v>1928315378.0014</v>
      </c>
    </row>
    <row r="122" spans="1:8" x14ac:dyDescent="0.25">
      <c r="C122" s="337" t="s">
        <v>346</v>
      </c>
      <c r="G122" s="452">
        <f>+'DETALLE PROG. III'!D410</f>
        <v>50000000</v>
      </c>
      <c r="H122" s="455">
        <f t="shared" ref="H122:H127" si="2">SUM(E122:G122)</f>
        <v>50000000</v>
      </c>
    </row>
    <row r="123" spans="1:8" x14ac:dyDescent="0.25">
      <c r="C123" s="337" t="s">
        <v>347</v>
      </c>
      <c r="F123" s="452">
        <f>+'0BJ PROGR. I-II Y III'!AG374</f>
        <v>2500000</v>
      </c>
      <c r="G123" s="452">
        <f>+'DETALLE PROG. III'!D41+'DETALLE PROG. III'!D48+'DETALLE PROG. III'!D53+'DETALLE PROG. III'!D64+'DETALLE PROG. III'!D71+'DETALLE PROG. III'!D78+'DETALLE PROG. III'!D96+'DETALLE PROG. III'!D288+'DETALLE PROG. III'!D327+'DETALLE PROG. III'!D341+'DETALLE PROG. III'!D346+'DETALLE PROG. III'!D360+'DETALLE PROG. III'!D387+'DETALLE PROG. III'!D447+'DETALLE PROG. III'!D459+'DETALLE PROG. III'!D467+'DETALLE PROG. III'!D484+'DETALLE PROG. III'!D496</f>
        <v>312739127.61000001</v>
      </c>
      <c r="H123" s="455">
        <f t="shared" si="2"/>
        <v>315239127.61000001</v>
      </c>
    </row>
    <row r="124" spans="1:8" x14ac:dyDescent="0.25">
      <c r="C124" s="337" t="s">
        <v>348</v>
      </c>
      <c r="G124" s="452">
        <f>+'DETALLE PROG. III'!D490</f>
        <v>7000000</v>
      </c>
      <c r="H124" s="455">
        <f t="shared" si="2"/>
        <v>7000000</v>
      </c>
    </row>
    <row r="125" spans="1:8" x14ac:dyDescent="0.25">
      <c r="C125" s="337" t="s">
        <v>349</v>
      </c>
      <c r="H125" s="455">
        <f t="shared" si="2"/>
        <v>0</v>
      </c>
    </row>
    <row r="126" spans="1:8" x14ac:dyDescent="0.25">
      <c r="C126" s="337" t="s">
        <v>350</v>
      </c>
      <c r="H126" s="455">
        <f t="shared" si="2"/>
        <v>0</v>
      </c>
    </row>
    <row r="127" spans="1:8" x14ac:dyDescent="0.25">
      <c r="C127" s="337" t="s">
        <v>351</v>
      </c>
      <c r="E127" s="452">
        <f>+'0BJ PROGR. I-II Y III'!N374+0.01</f>
        <v>1556076250.3914001</v>
      </c>
      <c r="H127" s="455">
        <f t="shared" si="2"/>
        <v>1556076250.3914001</v>
      </c>
    </row>
    <row r="129" spans="2:8" x14ac:dyDescent="0.25">
      <c r="B129" s="339" t="s">
        <v>352</v>
      </c>
      <c r="E129" s="451">
        <f>+E131+E132+E133+E134+E135</f>
        <v>0</v>
      </c>
      <c r="F129" s="451">
        <f>+F131+F132+F133+F134+F135</f>
        <v>8029000</v>
      </c>
      <c r="G129" s="451">
        <f>+G131+G132+G133+G134+G135</f>
        <v>0</v>
      </c>
      <c r="H129" s="451">
        <f>+H131+H132+H133+H134+H135</f>
        <v>8029000</v>
      </c>
    </row>
    <row r="131" spans="2:8" x14ac:dyDescent="0.25">
      <c r="C131" s="337" t="s">
        <v>353</v>
      </c>
      <c r="H131" s="455">
        <f>SUM(E131:G131)</f>
        <v>0</v>
      </c>
    </row>
    <row r="132" spans="2:8" x14ac:dyDescent="0.25">
      <c r="C132" s="337" t="s">
        <v>354</v>
      </c>
      <c r="H132" s="455">
        <f>SUM(E132:G132)</f>
        <v>0</v>
      </c>
    </row>
    <row r="133" spans="2:8" x14ac:dyDescent="0.25">
      <c r="C133" s="337" t="s">
        <v>355</v>
      </c>
      <c r="F133" s="452">
        <f>+'0BJ PROGR. I-II Y III'!S374</f>
        <v>8029000</v>
      </c>
      <c r="H133" s="455">
        <f>SUM(E133:G133)</f>
        <v>8029000</v>
      </c>
    </row>
    <row r="134" spans="2:8" x14ac:dyDescent="0.25">
      <c r="C134" s="337" t="s">
        <v>356</v>
      </c>
      <c r="H134" s="455">
        <f>SUM(E134:G134)</f>
        <v>0</v>
      </c>
    </row>
    <row r="135" spans="2:8" x14ac:dyDescent="0.25">
      <c r="C135" s="337" t="s">
        <v>357</v>
      </c>
      <c r="H135" s="455">
        <f>SUM(E135:G135)</f>
        <v>0</v>
      </c>
    </row>
    <row r="137" spans="2:8" x14ac:dyDescent="0.25">
      <c r="B137" s="339" t="s">
        <v>358</v>
      </c>
      <c r="E137" s="451">
        <f>+E139+E140+E141+E142+E143+E144</f>
        <v>0</v>
      </c>
      <c r="F137" s="451">
        <f>+F139+F140+F141+F142+F143+F144</f>
        <v>73064059.332700014</v>
      </c>
      <c r="G137" s="451">
        <f>+G139+G140+G141+G142+G143+G144</f>
        <v>265198495.5</v>
      </c>
      <c r="H137" s="451">
        <f>+H139+H140+H141+H142+H143+H144</f>
        <v>338262554.83270001</v>
      </c>
    </row>
    <row r="139" spans="2:8" x14ac:dyDescent="0.25">
      <c r="C139" s="337" t="s">
        <v>359</v>
      </c>
      <c r="G139" s="452">
        <f>+'DETALLE PROG. III'!D416+'DETALLE PROG. III'!D429+'DETALLE PROG. III'!D438+'DETALLE PROG. III'!D452+'DETALLE PROG. III'!D474</f>
        <v>242198495.5</v>
      </c>
      <c r="H139" s="455">
        <f t="shared" ref="H139:H144" si="3">SUM(E139:G139)</f>
        <v>242198495.5</v>
      </c>
    </row>
    <row r="140" spans="2:8" x14ac:dyDescent="0.25">
      <c r="C140" s="337" t="s">
        <v>360</v>
      </c>
      <c r="F140" s="452">
        <f>+'0BJ PROGR. I-II Y III'!W374</f>
        <v>73064059.332700014</v>
      </c>
      <c r="G140" s="452">
        <f>+'DETALLE PROG. III'!D35+'DETALLE PROG. III'!D58</f>
        <v>23000000</v>
      </c>
      <c r="H140" s="455">
        <f t="shared" si="3"/>
        <v>96064059.332700014</v>
      </c>
    </row>
    <row r="141" spans="2:8" x14ac:dyDescent="0.25">
      <c r="C141" s="337" t="s">
        <v>361</v>
      </c>
      <c r="H141" s="455">
        <f t="shared" si="3"/>
        <v>0</v>
      </c>
    </row>
    <row r="142" spans="2:8" x14ac:dyDescent="0.25">
      <c r="C142" s="337" t="s">
        <v>362</v>
      </c>
      <c r="H142" s="455">
        <f t="shared" si="3"/>
        <v>0</v>
      </c>
    </row>
    <row r="143" spans="2:8" x14ac:dyDescent="0.25">
      <c r="C143" s="337" t="s">
        <v>363</v>
      </c>
      <c r="H143" s="455">
        <f t="shared" si="3"/>
        <v>0</v>
      </c>
    </row>
    <row r="144" spans="2:8" x14ac:dyDescent="0.25">
      <c r="C144" s="337" t="s">
        <v>364</v>
      </c>
      <c r="H144" s="455">
        <f t="shared" si="3"/>
        <v>0</v>
      </c>
    </row>
    <row r="146" spans="2:8" x14ac:dyDescent="0.25">
      <c r="B146" s="339" t="s">
        <v>365</v>
      </c>
      <c r="E146" s="451">
        <f>+E148+E153+E158+E159+E160+E161+E162+E163</f>
        <v>0</v>
      </c>
      <c r="F146" s="451">
        <f>+F148+F153+F158+F159+F160+F161+F162+F163</f>
        <v>0</v>
      </c>
      <c r="G146" s="451">
        <f>+G148+G153+G158+G159+G160+G161+G162+G163</f>
        <v>7000000</v>
      </c>
      <c r="H146" s="451">
        <f>+H148+H153+H158+H159+H160+H161+H162+H163</f>
        <v>7000000</v>
      </c>
    </row>
    <row r="148" spans="2:8" x14ac:dyDescent="0.25">
      <c r="C148" s="337" t="s">
        <v>366</v>
      </c>
      <c r="G148" s="452">
        <f>+'DETALLE PROG. III'!D90+'DETALLE PROG. III'!D84</f>
        <v>7000000</v>
      </c>
      <c r="H148" s="455">
        <f>SUM(E148:G148)</f>
        <v>7000000</v>
      </c>
    </row>
    <row r="150" spans="2:8" x14ac:dyDescent="0.25">
      <c r="D150" s="343" t="s">
        <v>367</v>
      </c>
    </row>
    <row r="151" spans="2:8" x14ac:dyDescent="0.25">
      <c r="D151" s="343" t="s">
        <v>368</v>
      </c>
    </row>
    <row r="153" spans="2:8" x14ac:dyDescent="0.25">
      <c r="C153" s="337" t="s">
        <v>369</v>
      </c>
      <c r="H153" s="455">
        <f>SUM(E153:G153)</f>
        <v>0</v>
      </c>
    </row>
    <row r="155" spans="2:8" x14ac:dyDescent="0.25">
      <c r="D155" s="343" t="s">
        <v>370</v>
      </c>
    </row>
    <row r="156" spans="2:8" x14ac:dyDescent="0.25">
      <c r="D156" s="343" t="s">
        <v>371</v>
      </c>
    </row>
    <row r="158" spans="2:8" x14ac:dyDescent="0.25">
      <c r="C158" s="337" t="s">
        <v>372</v>
      </c>
      <c r="H158" s="455">
        <f t="shared" ref="H158:H163" si="4">SUM(E158:G158)</f>
        <v>0</v>
      </c>
    </row>
    <row r="159" spans="2:8" x14ac:dyDescent="0.25">
      <c r="C159" s="337" t="s">
        <v>373</v>
      </c>
      <c r="H159" s="455">
        <f t="shared" si="4"/>
        <v>0</v>
      </c>
    </row>
    <row r="160" spans="2:8" x14ac:dyDescent="0.25">
      <c r="C160" s="337" t="s">
        <v>374</v>
      </c>
      <c r="H160" s="455">
        <f t="shared" si="4"/>
        <v>0</v>
      </c>
    </row>
    <row r="161" spans="2:8" x14ac:dyDescent="0.25">
      <c r="C161" s="337" t="s">
        <v>375</v>
      </c>
      <c r="H161" s="455">
        <f t="shared" si="4"/>
        <v>0</v>
      </c>
    </row>
    <row r="162" spans="2:8" x14ac:dyDescent="0.25">
      <c r="C162" s="337" t="s">
        <v>376</v>
      </c>
      <c r="H162" s="455">
        <f t="shared" si="4"/>
        <v>0</v>
      </c>
    </row>
    <row r="163" spans="2:8" x14ac:dyDescent="0.25">
      <c r="C163" s="337" t="s">
        <v>377</v>
      </c>
      <c r="H163" s="455">
        <f t="shared" si="4"/>
        <v>0</v>
      </c>
    </row>
    <row r="165" spans="2:8" x14ac:dyDescent="0.25">
      <c r="B165" s="339" t="s">
        <v>378</v>
      </c>
      <c r="E165" s="451">
        <f>+E167+E169+E176+E177+E178+E179+E180</f>
        <v>0</v>
      </c>
      <c r="F165" s="451">
        <f>+F167+F169+F176+F177+F178+F179+F180</f>
        <v>137539566.0616</v>
      </c>
      <c r="G165" s="451">
        <f>+G167+G169+G176+G177+G178+G179+G180</f>
        <v>160286883.65000001</v>
      </c>
      <c r="H165" s="451">
        <f>+H167+H169+H176+H177+H178+H179+H180</f>
        <v>297826449.71160001</v>
      </c>
    </row>
    <row r="167" spans="2:8" x14ac:dyDescent="0.25">
      <c r="C167" s="337" t="s">
        <v>379</v>
      </c>
      <c r="H167" s="455">
        <f>SUM(E167:G167)</f>
        <v>0</v>
      </c>
    </row>
    <row r="169" spans="2:8" x14ac:dyDescent="0.25">
      <c r="C169" s="337" t="s">
        <v>380</v>
      </c>
      <c r="H169" s="455">
        <f>SUM(E169:G169)</f>
        <v>0</v>
      </c>
    </row>
    <row r="171" spans="2:8" x14ac:dyDescent="0.25">
      <c r="D171" s="343" t="s">
        <v>381</v>
      </c>
    </row>
    <row r="172" spans="2:8" x14ac:dyDescent="0.25">
      <c r="D172" s="343" t="s">
        <v>382</v>
      </c>
    </row>
    <row r="173" spans="2:8" x14ac:dyDescent="0.25">
      <c r="D173" s="343" t="s">
        <v>383</v>
      </c>
    </row>
    <row r="174" spans="2:8" x14ac:dyDescent="0.25">
      <c r="D174" s="343" t="s">
        <v>384</v>
      </c>
    </row>
    <row r="176" spans="2:8" x14ac:dyDescent="0.25">
      <c r="C176" s="337" t="s">
        <v>385</v>
      </c>
      <c r="H176" s="455">
        <f>SUM(E176:G176)</f>
        <v>0</v>
      </c>
    </row>
    <row r="177" spans="1:8" ht="12.75" customHeight="1" x14ac:dyDescent="0.25">
      <c r="C177" s="337" t="s">
        <v>386</v>
      </c>
      <c r="H177" s="455">
        <f>SUM(E177:G177)</f>
        <v>0</v>
      </c>
    </row>
    <row r="178" spans="1:8" ht="12.75" customHeight="1" x14ac:dyDescent="0.25">
      <c r="C178" s="337" t="s">
        <v>387</v>
      </c>
      <c r="H178" s="455">
        <f>SUM(E178:G178)</f>
        <v>0</v>
      </c>
    </row>
    <row r="179" spans="1:8" ht="12.75" customHeight="1" x14ac:dyDescent="0.25">
      <c r="C179" s="337" t="s">
        <v>388</v>
      </c>
      <c r="H179" s="455">
        <f>SUM(E179:G179)</f>
        <v>0</v>
      </c>
    </row>
    <row r="180" spans="1:8" x14ac:dyDescent="0.25">
      <c r="C180" s="337" t="s">
        <v>389</v>
      </c>
      <c r="F180" s="452">
        <f>+'0BJ PROGR. I-II Y III'!AA374</f>
        <v>137539566.0616</v>
      </c>
      <c r="G180" s="452">
        <f>+'DETALLE PROG. III'!D372+'DETALLE PROG. III'!D404</f>
        <v>160286883.65000001</v>
      </c>
      <c r="H180" s="455">
        <f>SUM(E180:G180)</f>
        <v>297826449.71160001</v>
      </c>
    </row>
    <row r="182" spans="1:8" x14ac:dyDescent="0.25">
      <c r="A182" s="338" t="s">
        <v>390</v>
      </c>
      <c r="E182" s="452">
        <v>0</v>
      </c>
      <c r="F182" s="452">
        <v>0</v>
      </c>
      <c r="G182" s="452">
        <f>+'DETALLE PROG. III'!D507</f>
        <v>60427614.960000001</v>
      </c>
      <c r="H182" s="453">
        <f>SUM(E182:G182)</f>
        <v>60427614.960000001</v>
      </c>
    </row>
    <row r="183" spans="1:8" x14ac:dyDescent="0.25">
      <c r="A183" s="340"/>
      <c r="B183" s="341"/>
      <c r="C183" s="342"/>
      <c r="D183" s="344"/>
      <c r="E183" s="454"/>
      <c r="F183" s="454"/>
      <c r="G183" s="454"/>
      <c r="H183" s="454"/>
    </row>
  </sheetData>
  <mergeCells count="5">
    <mergeCell ref="A1:H1"/>
    <mergeCell ref="A2:H2"/>
    <mergeCell ref="A3:H3"/>
    <mergeCell ref="A4:H4"/>
    <mergeCell ref="A6:H6"/>
  </mergeCells>
  <printOptions horizontalCentered="1"/>
  <pageMargins left="0.39370078740157483" right="0.39370078740157483" top="0.59055118110236227" bottom="0.78740157480314965" header="0.39370078740157483" footer="0.98425196850393704"/>
  <pageSetup scale="8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485"/>
  <sheetViews>
    <sheetView topLeftCell="A346" zoomScale="80" zoomScaleNormal="80" zoomScaleSheetLayoutView="100" workbookViewId="0">
      <selection activeCell="T382" sqref="T382"/>
    </sheetView>
  </sheetViews>
  <sheetFormatPr baseColWidth="10" defaultColWidth="11.42578125" defaultRowHeight="12" customHeight="1" x14ac:dyDescent="0.2"/>
  <cols>
    <col min="1" max="1" width="2.28515625" style="3" customWidth="1"/>
    <col min="2" max="2" width="1" style="3" customWidth="1"/>
    <col min="3" max="3" width="2.28515625" style="3" customWidth="1"/>
    <col min="4" max="4" width="1.5703125" style="3" customWidth="1"/>
    <col min="5" max="5" width="1.42578125" style="3" customWidth="1"/>
    <col min="6" max="6" width="2.140625" style="3" customWidth="1"/>
    <col min="7" max="7" width="6.7109375" style="3" customWidth="1"/>
    <col min="8" max="8" width="1.140625" style="3" customWidth="1"/>
    <col min="9" max="9" width="6.7109375" style="3" hidden="1" customWidth="1"/>
    <col min="10" max="10" width="1.7109375" style="3" customWidth="1"/>
    <col min="11" max="11" width="26.140625" style="4" customWidth="1"/>
    <col min="12" max="12" width="18.5703125" style="9" customWidth="1"/>
    <col min="13" max="13" width="7.42578125" style="42" customWidth="1"/>
    <col min="14" max="14" width="16.140625" style="9" customWidth="1"/>
    <col min="15" max="15" width="7.5703125" style="42" customWidth="1"/>
    <col min="16" max="16" width="16.42578125" style="3" customWidth="1"/>
    <col min="17" max="17" width="8.28515625" style="42" bestFit="1" customWidth="1"/>
    <col min="18" max="18" width="17.42578125" style="3" customWidth="1"/>
    <col min="19" max="19" width="8.7109375" style="42" customWidth="1"/>
    <col min="20" max="20" width="8.28515625" style="3" customWidth="1"/>
    <col min="21" max="21" width="20.5703125" style="9" customWidth="1"/>
    <col min="22" max="22" width="1.7109375" style="3" customWidth="1"/>
    <col min="23" max="23" width="11.42578125" style="3"/>
    <col min="24" max="24" width="2.7109375" style="1" customWidth="1"/>
    <col min="25" max="25" width="11.42578125" style="1" customWidth="1"/>
    <col min="26" max="26" width="0.7109375" style="1" customWidth="1"/>
    <col min="27" max="16384" width="11.42578125" style="1"/>
  </cols>
  <sheetData>
    <row r="1" spans="1:27" ht="17.100000000000001" customHeight="1" x14ac:dyDescent="0.2">
      <c r="A1" s="775" t="s">
        <v>0</v>
      </c>
      <c r="B1" s="775"/>
      <c r="C1" s="775"/>
      <c r="D1" s="775"/>
      <c r="E1" s="775"/>
      <c r="F1" s="775"/>
      <c r="G1" s="775"/>
      <c r="H1" s="775"/>
      <c r="I1" s="775"/>
      <c r="J1" s="775"/>
      <c r="K1" s="775"/>
      <c r="L1" s="775"/>
      <c r="M1" s="775"/>
      <c r="N1" s="775"/>
      <c r="O1" s="775"/>
      <c r="P1" s="775"/>
      <c r="Q1" s="775"/>
      <c r="R1" s="775"/>
      <c r="S1" s="775"/>
    </row>
    <row r="2" spans="1:27" ht="17.100000000000001" customHeight="1" x14ac:dyDescent="0.2">
      <c r="A2" s="775" t="s">
        <v>1</v>
      </c>
      <c r="B2" s="775"/>
      <c r="C2" s="775"/>
      <c r="D2" s="775"/>
      <c r="E2" s="775"/>
      <c r="F2" s="775"/>
      <c r="G2" s="775"/>
      <c r="H2" s="775"/>
      <c r="I2" s="775"/>
      <c r="J2" s="775"/>
      <c r="K2" s="775"/>
      <c r="L2" s="775"/>
      <c r="M2" s="775"/>
      <c r="N2" s="775"/>
      <c r="O2" s="775"/>
      <c r="P2" s="775"/>
      <c r="Q2" s="775"/>
      <c r="R2" s="775"/>
      <c r="S2" s="775"/>
    </row>
    <row r="3" spans="1:27" ht="17.100000000000001" customHeight="1" x14ac:dyDescent="0.2">
      <c r="A3" s="777" t="str">
        <f>INGRESOS!$A$3</f>
        <v>PRESUPUESTO ORDINARIO 2022</v>
      </c>
      <c r="B3" s="777"/>
      <c r="C3" s="777"/>
      <c r="D3" s="777"/>
      <c r="E3" s="777"/>
      <c r="F3" s="777"/>
      <c r="G3" s="777"/>
      <c r="H3" s="777"/>
      <c r="I3" s="777"/>
      <c r="J3" s="777"/>
      <c r="K3" s="777"/>
      <c r="L3" s="777"/>
      <c r="M3" s="777"/>
      <c r="N3" s="777"/>
      <c r="O3" s="777"/>
      <c r="P3" s="777"/>
      <c r="Q3" s="777"/>
      <c r="R3" s="777"/>
      <c r="S3" s="777"/>
    </row>
    <row r="4" spans="1:27" ht="17.100000000000001" customHeight="1" x14ac:dyDescent="0.2">
      <c r="A4" s="777" t="s">
        <v>391</v>
      </c>
      <c r="B4" s="777"/>
      <c r="C4" s="777"/>
      <c r="D4" s="777"/>
      <c r="E4" s="777"/>
      <c r="F4" s="777"/>
      <c r="G4" s="777"/>
      <c r="H4" s="777"/>
      <c r="I4" s="777"/>
      <c r="J4" s="777"/>
      <c r="K4" s="777"/>
      <c r="L4" s="777"/>
      <c r="M4" s="777"/>
      <c r="N4" s="777"/>
      <c r="O4" s="777"/>
      <c r="P4" s="777"/>
      <c r="Q4" s="777"/>
      <c r="R4" s="777"/>
      <c r="S4" s="777"/>
    </row>
    <row r="5" spans="1:27" ht="17.100000000000001" customHeight="1" x14ac:dyDescent="0.2">
      <c r="A5" s="514"/>
      <c r="B5" s="514"/>
      <c r="C5" s="514"/>
      <c r="D5" s="514"/>
      <c r="E5" s="514"/>
      <c r="F5" s="514"/>
      <c r="G5" s="514"/>
      <c r="H5" s="514"/>
      <c r="I5" s="514"/>
      <c r="J5" s="514"/>
      <c r="K5" s="514"/>
      <c r="L5" s="514"/>
      <c r="M5" s="514"/>
      <c r="N5" s="514"/>
      <c r="O5" s="514"/>
      <c r="P5" s="514"/>
      <c r="Q5" s="514"/>
      <c r="R5" s="514"/>
      <c r="S5" s="514"/>
    </row>
    <row r="6" spans="1:27" ht="17.100000000000001" customHeight="1" x14ac:dyDescent="0.2">
      <c r="A6" s="795"/>
      <c r="B6" s="795"/>
      <c r="C6" s="795"/>
      <c r="D6" s="795"/>
      <c r="E6" s="795"/>
      <c r="F6" s="795"/>
      <c r="G6" s="795"/>
      <c r="H6" s="795"/>
      <c r="I6" s="795"/>
      <c r="J6" s="795"/>
      <c r="K6" s="795"/>
      <c r="L6" s="795"/>
      <c r="M6" s="795"/>
      <c r="N6" s="795"/>
      <c r="O6" s="795"/>
      <c r="P6" s="795"/>
      <c r="Q6" s="795"/>
      <c r="R6" s="795"/>
      <c r="S6" s="795"/>
    </row>
    <row r="7" spans="1:27" ht="42.75" customHeight="1" x14ac:dyDescent="0.2">
      <c r="A7" s="797" t="s">
        <v>956</v>
      </c>
      <c r="B7" s="797"/>
      <c r="C7" s="797"/>
      <c r="D7" s="797"/>
      <c r="E7" s="797"/>
      <c r="F7" s="797"/>
      <c r="G7" s="797"/>
      <c r="H7" s="797"/>
      <c r="I7" s="797"/>
      <c r="J7" s="797"/>
      <c r="K7" s="797"/>
      <c r="L7" s="797"/>
      <c r="M7" s="797"/>
      <c r="N7" s="797"/>
      <c r="O7" s="797"/>
      <c r="P7" s="797"/>
      <c r="Q7" s="797"/>
      <c r="R7" s="797"/>
      <c r="S7" s="797"/>
      <c r="U7" s="32"/>
    </row>
    <row r="8" spans="1:27" ht="58.5" customHeight="1" thickBot="1" x14ac:dyDescent="0.3">
      <c r="A8" s="796" t="s">
        <v>1764</v>
      </c>
      <c r="B8" s="796"/>
      <c r="C8" s="796"/>
      <c r="D8" s="796"/>
      <c r="E8" s="796"/>
      <c r="F8" s="796"/>
      <c r="G8" s="796"/>
      <c r="H8" s="770"/>
      <c r="I8" s="771"/>
      <c r="J8" s="770"/>
      <c r="K8" s="772" t="s">
        <v>392</v>
      </c>
      <c r="L8" s="769" t="s">
        <v>167</v>
      </c>
      <c r="M8" s="490" t="s">
        <v>171</v>
      </c>
      <c r="N8" s="489" t="s">
        <v>168</v>
      </c>
      <c r="O8" s="490" t="s">
        <v>171</v>
      </c>
      <c r="P8" s="491" t="s">
        <v>169</v>
      </c>
      <c r="Q8" s="490" t="s">
        <v>171</v>
      </c>
      <c r="R8" s="491" t="s">
        <v>263</v>
      </c>
      <c r="S8" s="490" t="s">
        <v>171</v>
      </c>
    </row>
    <row r="9" spans="1:27" ht="17.100000000000001" customHeight="1" thickBot="1" x14ac:dyDescent="0.3">
      <c r="A9" s="65"/>
      <c r="B9" s="65"/>
      <c r="C9" s="65"/>
      <c r="D9" s="65"/>
      <c r="E9" s="65"/>
      <c r="F9" s="65"/>
      <c r="G9" s="65"/>
      <c r="H9" s="65"/>
      <c r="I9" s="65"/>
      <c r="J9" s="65"/>
      <c r="L9" s="571"/>
      <c r="M9" s="570"/>
      <c r="N9" s="571"/>
      <c r="O9" s="570"/>
      <c r="P9" s="65"/>
      <c r="Q9" s="570"/>
      <c r="R9" s="65"/>
      <c r="S9" s="570"/>
      <c r="U9" s="32"/>
    </row>
    <row r="10" spans="1:27" s="2" customFormat="1" ht="17.100000000000001" customHeight="1" thickBot="1" x14ac:dyDescent="0.3">
      <c r="A10" s="572" t="s">
        <v>958</v>
      </c>
      <c r="B10" s="573" t="s">
        <v>959</v>
      </c>
      <c r="C10" s="573"/>
      <c r="D10" s="573"/>
      <c r="E10" s="573"/>
      <c r="F10" s="573"/>
      <c r="G10" s="573"/>
      <c r="H10" s="573"/>
      <c r="I10" s="573"/>
      <c r="J10" s="573"/>
      <c r="K10" s="574"/>
      <c r="L10" s="575">
        <f>+L12+L166+L197+0.01</f>
        <v>1534416250.3913999</v>
      </c>
      <c r="M10" s="576">
        <f t="shared" ref="M10:S10" si="0">+M12+M166+M197</f>
        <v>0.34745675898696371</v>
      </c>
      <c r="N10" s="575">
        <f t="shared" si="0"/>
        <v>712055535.13670003</v>
      </c>
      <c r="O10" s="576">
        <f t="shared" si="0"/>
        <v>0.16123949964413445</v>
      </c>
      <c r="P10" s="575">
        <f t="shared" si="0"/>
        <v>4000000</v>
      </c>
      <c r="Q10" s="576">
        <f t="shared" si="0"/>
        <v>9.0576923673898438E-4</v>
      </c>
      <c r="R10" s="575">
        <f t="shared" si="0"/>
        <v>2250471785.5180998</v>
      </c>
      <c r="S10" s="576">
        <f t="shared" si="0"/>
        <v>0.50960202786783715</v>
      </c>
      <c r="T10" s="43"/>
      <c r="U10" s="32"/>
      <c r="V10" s="6"/>
      <c r="W10" s="6"/>
    </row>
    <row r="11" spans="1:27" s="2" customFormat="1" ht="17.100000000000001" customHeight="1" x14ac:dyDescent="0.25">
      <c r="A11" s="535"/>
      <c r="B11" s="577"/>
      <c r="C11" s="577"/>
      <c r="D11" s="577"/>
      <c r="E11" s="577"/>
      <c r="F11" s="577"/>
      <c r="G11" s="577"/>
      <c r="H11" s="577"/>
      <c r="I11" s="577"/>
      <c r="J11" s="577"/>
      <c r="K11" s="578"/>
      <c r="L11" s="579"/>
      <c r="M11" s="580"/>
      <c r="N11" s="579"/>
      <c r="O11" s="580"/>
      <c r="P11" s="579"/>
      <c r="Q11" s="580"/>
      <c r="R11" s="579"/>
      <c r="S11" s="580"/>
      <c r="T11" s="43"/>
      <c r="U11" s="32"/>
      <c r="V11" s="6"/>
      <c r="W11" s="6"/>
    </row>
    <row r="12" spans="1:27" ht="17.100000000000001" customHeight="1" x14ac:dyDescent="0.25">
      <c r="A12" s="65"/>
      <c r="B12" s="535" t="s">
        <v>960</v>
      </c>
      <c r="C12" s="577" t="s">
        <v>961</v>
      </c>
      <c r="D12" s="577"/>
      <c r="E12" s="577"/>
      <c r="F12" s="577"/>
      <c r="G12" s="65"/>
      <c r="H12" s="65"/>
      <c r="I12" s="65"/>
      <c r="J12" s="65"/>
      <c r="K12" s="581"/>
      <c r="L12" s="582">
        <f t="shared" ref="L12:Q12" si="1">+L14+L52</f>
        <v>1050209336.0463998</v>
      </c>
      <c r="M12" s="583">
        <f t="shared" si="1"/>
        <v>0.23781182718172578</v>
      </c>
      <c r="N12" s="582">
        <f t="shared" si="1"/>
        <v>689607176.13670003</v>
      </c>
      <c r="O12" s="583">
        <f t="shared" si="1"/>
        <v>0.15615624139476625</v>
      </c>
      <c r="P12" s="582">
        <f t="shared" si="1"/>
        <v>0</v>
      </c>
      <c r="Q12" s="583">
        <f t="shared" si="1"/>
        <v>0</v>
      </c>
      <c r="R12" s="582">
        <f>+L12+N12+P12</f>
        <v>1739816512.1830997</v>
      </c>
      <c r="S12" s="583">
        <f>+S14+S52</f>
        <v>0.39396806857649208</v>
      </c>
      <c r="W12" s="9"/>
    </row>
    <row r="13" spans="1:27" ht="17.100000000000001" customHeight="1" x14ac:dyDescent="0.25">
      <c r="A13" s="65"/>
      <c r="B13" s="65"/>
      <c r="C13" s="65"/>
      <c r="D13" s="65"/>
      <c r="E13" s="65"/>
      <c r="F13" s="65"/>
      <c r="G13" s="65"/>
      <c r="H13" s="65"/>
      <c r="I13" s="65"/>
      <c r="J13" s="65"/>
      <c r="K13" s="581"/>
      <c r="L13" s="571"/>
      <c r="M13" s="570"/>
      <c r="N13" s="571"/>
      <c r="O13" s="570"/>
      <c r="P13" s="571"/>
      <c r="Q13" s="570"/>
      <c r="R13" s="571"/>
      <c r="S13" s="570"/>
      <c r="W13" s="9"/>
    </row>
    <row r="14" spans="1:27" ht="17.100000000000001" customHeight="1" x14ac:dyDescent="0.25">
      <c r="A14" s="65"/>
      <c r="B14" s="65"/>
      <c r="C14" s="535" t="s">
        <v>962</v>
      </c>
      <c r="D14" s="577" t="s">
        <v>173</v>
      </c>
      <c r="E14" s="577"/>
      <c r="F14" s="65"/>
      <c r="G14" s="535"/>
      <c r="H14" s="535"/>
      <c r="I14" s="65"/>
      <c r="J14" s="65"/>
      <c r="K14" s="581"/>
      <c r="L14" s="579">
        <f t="shared" ref="L14:S14" si="2">+L16+L38</f>
        <v>872088519.05639982</v>
      </c>
      <c r="M14" s="580">
        <f t="shared" si="2"/>
        <v>0.19747773806863664</v>
      </c>
      <c r="N14" s="579">
        <f t="shared" si="2"/>
        <v>291431452.2967</v>
      </c>
      <c r="O14" s="580">
        <f t="shared" si="2"/>
        <v>6.5992411027128911E-2</v>
      </c>
      <c r="P14" s="579">
        <f t="shared" si="2"/>
        <v>0</v>
      </c>
      <c r="Q14" s="580">
        <f t="shared" si="2"/>
        <v>0</v>
      </c>
      <c r="R14" s="579">
        <f t="shared" si="2"/>
        <v>1163519971.3530998</v>
      </c>
      <c r="S14" s="580">
        <f t="shared" si="2"/>
        <v>0.26347014909576555</v>
      </c>
      <c r="T14" s="32"/>
      <c r="W14" s="9"/>
      <c r="Y14" s="178"/>
      <c r="AA14" s="178"/>
    </row>
    <row r="15" spans="1:27" ht="17.100000000000001" customHeight="1" x14ac:dyDescent="0.25">
      <c r="A15" s="65"/>
      <c r="B15" s="65"/>
      <c r="C15" s="65"/>
      <c r="D15" s="65"/>
      <c r="E15" s="65"/>
      <c r="F15" s="65"/>
      <c r="G15" s="65"/>
      <c r="H15" s="65"/>
      <c r="I15" s="535">
        <v>0</v>
      </c>
      <c r="J15" s="535"/>
      <c r="K15" s="584" t="s">
        <v>173</v>
      </c>
      <c r="L15" s="571"/>
      <c r="M15" s="570"/>
      <c r="N15" s="571"/>
      <c r="O15" s="570"/>
      <c r="P15" s="571"/>
      <c r="Q15" s="570"/>
      <c r="R15" s="571"/>
      <c r="S15" s="570"/>
      <c r="W15" s="9"/>
      <c r="Y15" s="178"/>
      <c r="AA15" s="178"/>
    </row>
    <row r="16" spans="1:27" ht="17.100000000000001" customHeight="1" x14ac:dyDescent="0.25">
      <c r="A16" s="65"/>
      <c r="B16" s="65"/>
      <c r="C16" s="65"/>
      <c r="D16" s="585" t="s">
        <v>963</v>
      </c>
      <c r="E16" s="65" t="s">
        <v>964</v>
      </c>
      <c r="F16" s="65"/>
      <c r="G16" s="65"/>
      <c r="H16" s="65"/>
      <c r="I16" s="65"/>
      <c r="J16" s="65"/>
      <c r="K16" s="581"/>
      <c r="L16" s="579">
        <f>SUM(L18:L37)</f>
        <v>742581027.76139987</v>
      </c>
      <c r="M16" s="580">
        <f>SUM(M18:M37)</f>
        <v>0.16815176268307344</v>
      </c>
      <c r="N16" s="579">
        <f t="shared" ref="N16:S16" si="3">SUM(N18:N37)</f>
        <v>246361070.5117</v>
      </c>
      <c r="O16" s="580">
        <f t="shared" si="3"/>
        <v>5.57865696998954E-2</v>
      </c>
      <c r="P16" s="579">
        <f t="shared" si="3"/>
        <v>0</v>
      </c>
      <c r="Q16" s="580">
        <f t="shared" si="3"/>
        <v>0</v>
      </c>
      <c r="R16" s="579">
        <f t="shared" si="3"/>
        <v>988942098.2730999</v>
      </c>
      <c r="S16" s="580">
        <f t="shared" si="3"/>
        <v>0.22393833238296884</v>
      </c>
      <c r="T16" s="42"/>
      <c r="W16" s="9"/>
      <c r="Y16" s="178"/>
      <c r="AA16" s="178"/>
    </row>
    <row r="17" spans="1:27" ht="17.100000000000001" customHeight="1" x14ac:dyDescent="0.25">
      <c r="A17" s="65"/>
      <c r="B17" s="65"/>
      <c r="C17" s="65"/>
      <c r="D17" s="586"/>
      <c r="E17" s="586"/>
      <c r="F17" s="65"/>
      <c r="G17" s="535" t="s">
        <v>963</v>
      </c>
      <c r="H17" s="535"/>
      <c r="I17" s="535" t="s">
        <v>395</v>
      </c>
      <c r="J17" s="535"/>
      <c r="K17" s="584" t="s">
        <v>396</v>
      </c>
      <c r="L17" s="579"/>
      <c r="M17" s="570"/>
      <c r="N17" s="579"/>
      <c r="O17" s="580"/>
      <c r="P17" s="579"/>
      <c r="Q17" s="580"/>
      <c r="R17" s="579"/>
      <c r="S17" s="580"/>
      <c r="W17" s="9"/>
      <c r="X17"/>
      <c r="Y17" s="178"/>
      <c r="AA17" s="178"/>
    </row>
    <row r="18" spans="1:27" ht="17.100000000000001" customHeight="1" x14ac:dyDescent="0.25">
      <c r="A18" s="65"/>
      <c r="B18" s="65"/>
      <c r="C18" s="65"/>
      <c r="D18" s="586"/>
      <c r="E18" s="586"/>
      <c r="F18" s="65"/>
      <c r="G18" s="585" t="s">
        <v>963</v>
      </c>
      <c r="H18" s="585"/>
      <c r="I18" s="585" t="s">
        <v>397</v>
      </c>
      <c r="J18" s="585"/>
      <c r="K18" s="581" t="s">
        <v>398</v>
      </c>
      <c r="L18" s="571">
        <f>+'C.E PROG. I-II Y III'!O16</f>
        <v>379858101.94999999</v>
      </c>
      <c r="M18" s="570">
        <f>+L18/$R$374*100%</f>
        <v>8.6015945768092697E-2</v>
      </c>
      <c r="N18" s="571">
        <f>+'C.E PROG. I-II Y III'!AJ16</f>
        <v>132526243.13</v>
      </c>
      <c r="O18" s="570">
        <f>+N18/$R$374*100%</f>
        <v>3.000954852193629E-2</v>
      </c>
      <c r="P18" s="571">
        <v>0</v>
      </c>
      <c r="Q18" s="570">
        <f>+P18/$R$374*100%</f>
        <v>0</v>
      </c>
      <c r="R18" s="571">
        <f t="shared" ref="R18:S22" si="4">+L18+N18+P18</f>
        <v>512384345.07999998</v>
      </c>
      <c r="S18" s="570">
        <f>+M18+O18+Q18</f>
        <v>0.11602549429002898</v>
      </c>
      <c r="W18" s="9"/>
      <c r="Y18" s="178"/>
      <c r="AA18" s="178"/>
    </row>
    <row r="19" spans="1:27" ht="17.100000000000001" customHeight="1" x14ac:dyDescent="0.25">
      <c r="A19" s="65"/>
      <c r="B19" s="65"/>
      <c r="C19" s="65"/>
      <c r="D19" s="586"/>
      <c r="E19" s="586"/>
      <c r="F19" s="65"/>
      <c r="G19" s="585" t="s">
        <v>963</v>
      </c>
      <c r="H19" s="585"/>
      <c r="I19" s="585" t="s">
        <v>399</v>
      </c>
      <c r="J19" s="585"/>
      <c r="K19" s="581" t="s">
        <v>400</v>
      </c>
      <c r="L19" s="571">
        <f>+'C.E PROG. I-II Y III'!O17</f>
        <v>0</v>
      </c>
      <c r="M19" s="570">
        <f t="shared" ref="M19:M37" si="5">+L19/$R$374*100%</f>
        <v>0</v>
      </c>
      <c r="N19" s="571">
        <f>+'C.E PROG. I-II Y III'!AJ17</f>
        <v>0</v>
      </c>
      <c r="O19" s="570">
        <f>+N19/$R$374*100%</f>
        <v>0</v>
      </c>
      <c r="P19" s="571">
        <f>+'C.E PROG. I-II Y III'!AL17</f>
        <v>0</v>
      </c>
      <c r="Q19" s="570">
        <f>+P19/$R$374*100%</f>
        <v>0</v>
      </c>
      <c r="R19" s="571">
        <f t="shared" si="4"/>
        <v>0</v>
      </c>
      <c r="S19" s="570">
        <f t="shared" si="4"/>
        <v>0</v>
      </c>
      <c r="W19" s="9"/>
      <c r="Y19" s="178"/>
      <c r="AA19" s="178"/>
    </row>
    <row r="20" spans="1:27" ht="17.100000000000001" customHeight="1" x14ac:dyDescent="0.25">
      <c r="A20" s="65"/>
      <c r="B20" s="65"/>
      <c r="C20" s="65"/>
      <c r="D20" s="586"/>
      <c r="E20" s="586"/>
      <c r="F20" s="65"/>
      <c r="G20" s="585" t="s">
        <v>963</v>
      </c>
      <c r="H20" s="585"/>
      <c r="I20" s="585" t="s">
        <v>401</v>
      </c>
      <c r="J20" s="585"/>
      <c r="K20" s="581" t="s">
        <v>402</v>
      </c>
      <c r="L20" s="571">
        <f>+'C.E PROG. I-II Y III'!O18</f>
        <v>0</v>
      </c>
      <c r="M20" s="570">
        <f t="shared" si="5"/>
        <v>0</v>
      </c>
      <c r="N20" s="571">
        <f>+'C.E PROG. I-II Y III'!AJ18</f>
        <v>0</v>
      </c>
      <c r="O20" s="570">
        <f>+N20/$R$374*100%</f>
        <v>0</v>
      </c>
      <c r="P20" s="571">
        <f>+'C.E PROG. I-II Y III'!AL18</f>
        <v>0</v>
      </c>
      <c r="Q20" s="570">
        <f>+P20/$R$374*100%</f>
        <v>0</v>
      </c>
      <c r="R20" s="571">
        <f t="shared" si="4"/>
        <v>0</v>
      </c>
      <c r="S20" s="570">
        <f t="shared" si="4"/>
        <v>0</v>
      </c>
      <c r="W20" s="9"/>
      <c r="Y20" s="178"/>
      <c r="AA20" s="178"/>
    </row>
    <row r="21" spans="1:27" ht="17.100000000000001" customHeight="1" x14ac:dyDescent="0.25">
      <c r="A21" s="65"/>
      <c r="B21" s="65"/>
      <c r="C21" s="65"/>
      <c r="D21" s="586"/>
      <c r="E21" s="586"/>
      <c r="F21" s="65"/>
      <c r="G21" s="585" t="s">
        <v>963</v>
      </c>
      <c r="H21" s="585"/>
      <c r="I21" s="585" t="s">
        <v>403</v>
      </c>
      <c r="J21" s="585"/>
      <c r="K21" s="581" t="s">
        <v>404</v>
      </c>
      <c r="L21" s="571">
        <f>+'C.E PROG. I-II Y III'!O19</f>
        <v>0</v>
      </c>
      <c r="M21" s="570">
        <f t="shared" si="5"/>
        <v>0</v>
      </c>
      <c r="N21" s="571">
        <f>+'C.E PROG. I-II Y III'!AJ19</f>
        <v>0</v>
      </c>
      <c r="O21" s="570">
        <f>+N21/$R$374*100%</f>
        <v>0</v>
      </c>
      <c r="P21" s="571">
        <f>+'C.E PROG. I-II Y III'!AL19</f>
        <v>0</v>
      </c>
      <c r="Q21" s="570">
        <f>+P21/$R$374*100%</f>
        <v>0</v>
      </c>
      <c r="R21" s="571">
        <f t="shared" si="4"/>
        <v>0</v>
      </c>
      <c r="S21" s="570">
        <f t="shared" si="4"/>
        <v>0</v>
      </c>
      <c r="W21" s="9"/>
      <c r="X21"/>
      <c r="Y21" s="178"/>
      <c r="AA21" s="178"/>
    </row>
    <row r="22" spans="1:27" ht="17.100000000000001" customHeight="1" x14ac:dyDescent="0.25">
      <c r="A22" s="65"/>
      <c r="B22" s="65"/>
      <c r="C22" s="65"/>
      <c r="D22" s="586"/>
      <c r="E22" s="586"/>
      <c r="F22" s="65"/>
      <c r="G22" s="585" t="s">
        <v>963</v>
      </c>
      <c r="H22" s="585"/>
      <c r="I22" s="585" t="s">
        <v>405</v>
      </c>
      <c r="J22" s="585"/>
      <c r="K22" s="581" t="s">
        <v>406</v>
      </c>
      <c r="L22" s="571">
        <f>+'C.E PROG. I-II Y III'!O20</f>
        <v>0</v>
      </c>
      <c r="M22" s="570">
        <f t="shared" si="5"/>
        <v>0</v>
      </c>
      <c r="N22" s="571">
        <f>+'C.E PROG. I-II Y III'!AJ20</f>
        <v>0</v>
      </c>
      <c r="O22" s="570">
        <f>+N22/$R$374*100%</f>
        <v>0</v>
      </c>
      <c r="P22" s="571">
        <f>+'C.E PROG. I-II Y III'!AL20</f>
        <v>0</v>
      </c>
      <c r="Q22" s="570">
        <f>+P22/$R$374*100%</f>
        <v>0</v>
      </c>
      <c r="R22" s="571">
        <f t="shared" si="4"/>
        <v>0</v>
      </c>
      <c r="S22" s="570">
        <f t="shared" si="4"/>
        <v>0</v>
      </c>
      <c r="W22" s="9"/>
      <c r="Y22" s="178"/>
      <c r="AA22" s="178"/>
    </row>
    <row r="23" spans="1:27" ht="17.100000000000001" customHeight="1" x14ac:dyDescent="0.25">
      <c r="A23" s="65"/>
      <c r="B23" s="65"/>
      <c r="C23" s="65"/>
      <c r="D23" s="586"/>
      <c r="E23" s="586"/>
      <c r="F23" s="65"/>
      <c r="G23" s="535" t="s">
        <v>963</v>
      </c>
      <c r="H23" s="535"/>
      <c r="I23" s="535" t="s">
        <v>407</v>
      </c>
      <c r="J23" s="535"/>
      <c r="K23" s="584" t="s">
        <v>408</v>
      </c>
      <c r="L23" s="571"/>
      <c r="M23" s="580"/>
      <c r="N23" s="571"/>
      <c r="O23" s="570"/>
      <c r="P23" s="571"/>
      <c r="Q23" s="580"/>
      <c r="R23" s="579"/>
      <c r="S23" s="580"/>
      <c r="T23" s="32"/>
      <c r="W23" s="9"/>
      <c r="Y23" s="178"/>
      <c r="AA23" s="178"/>
    </row>
    <row r="24" spans="1:27" ht="17.100000000000001" customHeight="1" x14ac:dyDescent="0.25">
      <c r="A24" s="65"/>
      <c r="B24" s="65"/>
      <c r="C24" s="65"/>
      <c r="D24" s="586"/>
      <c r="E24" s="586"/>
      <c r="F24" s="65"/>
      <c r="G24" s="585" t="s">
        <v>963</v>
      </c>
      <c r="H24" s="585"/>
      <c r="I24" s="585" t="s">
        <v>409</v>
      </c>
      <c r="J24" s="585"/>
      <c r="K24" s="581" t="s">
        <v>410</v>
      </c>
      <c r="L24" s="571">
        <f>+'C.E PROG. I-II Y III'!O22</f>
        <v>0</v>
      </c>
      <c r="M24" s="570">
        <f t="shared" si="5"/>
        <v>0</v>
      </c>
      <c r="N24" s="571">
        <f>+'C.E PROG. I-II Y III'!AJ22</f>
        <v>0</v>
      </c>
      <c r="O24" s="570">
        <f>+N24/$R$374*100%</f>
        <v>0</v>
      </c>
      <c r="P24" s="571">
        <f>+'C.E PROG. I-II Y III'!AL22</f>
        <v>0</v>
      </c>
      <c r="Q24" s="570">
        <f>+P24/$R$374*100%</f>
        <v>0</v>
      </c>
      <c r="R24" s="571">
        <f t="shared" ref="R24:S28" si="6">+L24+N24+P24</f>
        <v>0</v>
      </c>
      <c r="S24" s="570">
        <f t="shared" si="6"/>
        <v>0</v>
      </c>
      <c r="W24" s="9"/>
      <c r="Y24" s="178"/>
      <c r="AA24" s="178"/>
    </row>
    <row r="25" spans="1:27" ht="17.100000000000001" customHeight="1" x14ac:dyDescent="0.25">
      <c r="A25" s="65"/>
      <c r="B25" s="65"/>
      <c r="C25" s="65"/>
      <c r="D25" s="586"/>
      <c r="E25" s="586"/>
      <c r="F25" s="65"/>
      <c r="G25" s="585" t="s">
        <v>963</v>
      </c>
      <c r="H25" s="585"/>
      <c r="I25" s="585" t="s">
        <v>411</v>
      </c>
      <c r="J25" s="585"/>
      <c r="K25" s="581" t="s">
        <v>412</v>
      </c>
      <c r="L25" s="571">
        <f>+'C.E PROG. I-II Y III'!O23</f>
        <v>0</v>
      </c>
      <c r="M25" s="570">
        <f t="shared" si="5"/>
        <v>0</v>
      </c>
      <c r="N25" s="571">
        <f>+'C.E PROG. I-II Y III'!AJ23</f>
        <v>0</v>
      </c>
      <c r="O25" s="570">
        <f>+N25/$R$374*100%</f>
        <v>0</v>
      </c>
      <c r="P25" s="571">
        <f>+'C.E PROG. I-II Y III'!AL23</f>
        <v>0</v>
      </c>
      <c r="Q25" s="570">
        <f>+P25/$R$374*100%</f>
        <v>0</v>
      </c>
      <c r="R25" s="571">
        <f t="shared" si="6"/>
        <v>0</v>
      </c>
      <c r="S25" s="570">
        <f t="shared" si="6"/>
        <v>0</v>
      </c>
      <c r="W25" s="9"/>
      <c r="X25"/>
      <c r="Y25" s="178"/>
      <c r="AA25" s="178"/>
    </row>
    <row r="26" spans="1:27" ht="17.100000000000001" customHeight="1" x14ac:dyDescent="0.25">
      <c r="A26" s="65"/>
      <c r="B26" s="65"/>
      <c r="C26" s="65"/>
      <c r="D26" s="586"/>
      <c r="E26" s="586"/>
      <c r="F26" s="65"/>
      <c r="G26" s="585" t="s">
        <v>963</v>
      </c>
      <c r="H26" s="585"/>
      <c r="I26" s="585" t="s">
        <v>413</v>
      </c>
      <c r="J26" s="585"/>
      <c r="K26" s="581" t="s">
        <v>414</v>
      </c>
      <c r="L26" s="571">
        <f>+'C.E PROG. I-II Y III'!O24</f>
        <v>0</v>
      </c>
      <c r="M26" s="570">
        <f t="shared" si="5"/>
        <v>0</v>
      </c>
      <c r="N26" s="571">
        <f>+'C.E PROG. I-II Y III'!AJ24</f>
        <v>0</v>
      </c>
      <c r="O26" s="570">
        <f>+N26/$R$374*100%</f>
        <v>0</v>
      </c>
      <c r="P26" s="571">
        <f>+'C.E PROG. I-II Y III'!AL24</f>
        <v>0</v>
      </c>
      <c r="Q26" s="570">
        <f>+P26/$R$374*100%</f>
        <v>0</v>
      </c>
      <c r="R26" s="571">
        <f t="shared" si="6"/>
        <v>0</v>
      </c>
      <c r="S26" s="570">
        <f t="shared" si="6"/>
        <v>0</v>
      </c>
      <c r="W26" s="9"/>
      <c r="Y26" s="178"/>
      <c r="AA26" s="178"/>
    </row>
    <row r="27" spans="1:27" ht="17.100000000000001" customHeight="1" x14ac:dyDescent="0.25">
      <c r="A27" s="65"/>
      <c r="B27" s="65"/>
      <c r="C27" s="65"/>
      <c r="D27" s="586"/>
      <c r="E27" s="586"/>
      <c r="F27" s="65"/>
      <c r="G27" s="585" t="s">
        <v>963</v>
      </c>
      <c r="H27" s="585"/>
      <c r="I27" s="585" t="s">
        <v>415</v>
      </c>
      <c r="J27" s="585"/>
      <c r="K27" s="581" t="s">
        <v>416</v>
      </c>
      <c r="L27" s="571">
        <f>+'C.E PROG. I-II Y III'!O25</f>
        <v>2893690.44</v>
      </c>
      <c r="M27" s="570">
        <f t="shared" si="5"/>
        <v>6.5525394529942387E-4</v>
      </c>
      <c r="N27" s="571">
        <f>+'C.E PROG. I-II Y III'!AJ25</f>
        <v>866135.7</v>
      </c>
      <c r="O27" s="570">
        <f>+N27/$R$374*100%</f>
        <v>1.9612976797534648E-4</v>
      </c>
      <c r="P27" s="571">
        <f>+'C.E PROG. I-II Y III'!AL25</f>
        <v>0</v>
      </c>
      <c r="Q27" s="570">
        <f>+P27/$R$374*100%</f>
        <v>0</v>
      </c>
      <c r="R27" s="571">
        <f t="shared" si="6"/>
        <v>3759826.1399999997</v>
      </c>
      <c r="S27" s="570">
        <f t="shared" si="6"/>
        <v>8.5138371327477035E-4</v>
      </c>
      <c r="W27" s="9"/>
      <c r="Y27" s="178"/>
      <c r="AA27" s="178"/>
    </row>
    <row r="28" spans="1:27" ht="17.100000000000001" customHeight="1" x14ac:dyDescent="0.25">
      <c r="A28" s="65"/>
      <c r="B28" s="65"/>
      <c r="C28" s="65"/>
      <c r="D28" s="586"/>
      <c r="E28" s="586"/>
      <c r="F28" s="65"/>
      <c r="G28" s="585" t="s">
        <v>963</v>
      </c>
      <c r="H28" s="585"/>
      <c r="I28" s="585" t="s">
        <v>417</v>
      </c>
      <c r="J28" s="585"/>
      <c r="K28" s="581" t="s">
        <v>418</v>
      </c>
      <c r="L28" s="571">
        <f>+'C.E PROG. I-II Y III'!O26</f>
        <v>27879567</v>
      </c>
      <c r="M28" s="570">
        <f t="shared" si="5"/>
        <v>6.3131135305508441E-3</v>
      </c>
      <c r="N28" s="571">
        <f>+'C.E PROG. I-II Y III'!AJ26</f>
        <v>0</v>
      </c>
      <c r="O28" s="570">
        <f>+N28/$R$374*100%</f>
        <v>0</v>
      </c>
      <c r="P28" s="571">
        <f>+'C.E PROG. I-II Y III'!AL26</f>
        <v>0</v>
      </c>
      <c r="Q28" s="570">
        <f>+P28/$R$374*100%</f>
        <v>0</v>
      </c>
      <c r="R28" s="571">
        <f t="shared" si="6"/>
        <v>27879567</v>
      </c>
      <c r="S28" s="570">
        <f t="shared" si="6"/>
        <v>6.3131135305508441E-3</v>
      </c>
      <c r="W28" s="9"/>
      <c r="Y28" s="178"/>
      <c r="AA28" s="178"/>
    </row>
    <row r="29" spans="1:27" ht="17.100000000000001" customHeight="1" x14ac:dyDescent="0.25">
      <c r="A29" s="65"/>
      <c r="B29" s="65"/>
      <c r="C29" s="65"/>
      <c r="D29" s="586"/>
      <c r="E29" s="586"/>
      <c r="F29" s="65"/>
      <c r="G29" s="535" t="s">
        <v>963</v>
      </c>
      <c r="H29" s="535"/>
      <c r="I29" s="535" t="s">
        <v>419</v>
      </c>
      <c r="J29" s="535"/>
      <c r="K29" s="584" t="s">
        <v>420</v>
      </c>
      <c r="L29" s="571"/>
      <c r="M29" s="580"/>
      <c r="N29" s="571"/>
      <c r="O29" s="570"/>
      <c r="P29" s="571"/>
      <c r="Q29" s="580"/>
      <c r="R29" s="579"/>
      <c r="S29" s="580"/>
      <c r="W29" s="9"/>
      <c r="X29"/>
      <c r="Y29" s="178"/>
      <c r="AA29" s="178"/>
    </row>
    <row r="30" spans="1:27" ht="17.100000000000001" customHeight="1" x14ac:dyDescent="0.25">
      <c r="A30" s="65"/>
      <c r="B30" s="65"/>
      <c r="C30" s="65"/>
      <c r="D30" s="586"/>
      <c r="E30" s="586"/>
      <c r="F30" s="65"/>
      <c r="G30" s="585" t="s">
        <v>963</v>
      </c>
      <c r="H30" s="585"/>
      <c r="I30" s="585" t="s">
        <v>421</v>
      </c>
      <c r="J30" s="585"/>
      <c r="K30" s="581" t="s">
        <v>422</v>
      </c>
      <c r="L30" s="571">
        <f>+'C.E PROG. I-II Y III'!O28</f>
        <v>161486649.63999999</v>
      </c>
      <c r="M30" s="570">
        <f t="shared" si="5"/>
        <v>3.656740984698964E-2</v>
      </c>
      <c r="N30" s="571">
        <f>+'C.E PROG. I-II Y III'!AJ28</f>
        <v>75942870</v>
      </c>
      <c r="O30" s="570">
        <f>+N30/$R$374*100%</f>
        <v>1.7196678848916978E-2</v>
      </c>
      <c r="P30" s="571">
        <f>+'C.E PROG. I-II Y III'!AL28</f>
        <v>0</v>
      </c>
      <c r="Q30" s="570">
        <f>+P30/$R$374*100%</f>
        <v>0</v>
      </c>
      <c r="R30" s="571">
        <f t="shared" ref="R30:S34" si="7">+L30+N30+P30</f>
        <v>237429519.63999999</v>
      </c>
      <c r="S30" s="570">
        <f t="shared" si="7"/>
        <v>5.3764088695906619E-2</v>
      </c>
      <c r="W30" s="9"/>
      <c r="Y30" s="178"/>
      <c r="AA30" s="178"/>
    </row>
    <row r="31" spans="1:27" ht="17.100000000000001" customHeight="1" x14ac:dyDescent="0.25">
      <c r="A31" s="65"/>
      <c r="B31" s="65"/>
      <c r="C31" s="65"/>
      <c r="D31" s="586"/>
      <c r="E31" s="586"/>
      <c r="F31" s="65"/>
      <c r="G31" s="585" t="s">
        <v>963</v>
      </c>
      <c r="H31" s="585"/>
      <c r="I31" s="585" t="s">
        <v>423</v>
      </c>
      <c r="J31" s="585"/>
      <c r="K31" s="581" t="s">
        <v>424</v>
      </c>
      <c r="L31" s="571">
        <f>+'C.E PROG. I-II Y III'!O29</f>
        <v>64071171</v>
      </c>
      <c r="M31" s="570">
        <f t="shared" si="5"/>
        <v>1.4508423913410737E-2</v>
      </c>
      <c r="N31" s="571">
        <f>+'C.E PROG. I-II Y III'!AJ29</f>
        <v>0</v>
      </c>
      <c r="O31" s="570">
        <f>+N31/$R$374*100%</f>
        <v>0</v>
      </c>
      <c r="P31" s="571">
        <f>+'C.E PROG. I-II Y III'!AL29</f>
        <v>0</v>
      </c>
      <c r="Q31" s="570">
        <f>+P31/$R$374*100%</f>
        <v>0</v>
      </c>
      <c r="R31" s="571">
        <f t="shared" si="7"/>
        <v>64071171</v>
      </c>
      <c r="S31" s="570">
        <f t="shared" si="7"/>
        <v>1.4508423913410737E-2</v>
      </c>
      <c r="W31" s="9"/>
      <c r="Y31" s="178"/>
      <c r="AA31" s="178"/>
    </row>
    <row r="32" spans="1:27" ht="17.100000000000001" customHeight="1" x14ac:dyDescent="0.25">
      <c r="A32" s="65"/>
      <c r="B32" s="65"/>
      <c r="C32" s="65"/>
      <c r="D32" s="586"/>
      <c r="E32" s="586"/>
      <c r="F32" s="65"/>
      <c r="G32" s="585" t="s">
        <v>963</v>
      </c>
      <c r="H32" s="585"/>
      <c r="I32" s="585" t="s">
        <v>425</v>
      </c>
      <c r="J32" s="585"/>
      <c r="K32" s="581" t="s">
        <v>426</v>
      </c>
      <c r="L32" s="571">
        <f>+'C.E PROG. I-II Y III'!O30</f>
        <v>55322943.717299998</v>
      </c>
      <c r="M32" s="570">
        <f t="shared" si="5"/>
        <v>1.2527455126243151E-2</v>
      </c>
      <c r="N32" s="571">
        <f>+'C.E PROG. I-II Y III'!AJ30</f>
        <v>19253142.867900003</v>
      </c>
      <c r="O32" s="570">
        <f>+N32/$R$374*100%</f>
        <v>4.359726130071101E-3</v>
      </c>
      <c r="P32" s="571">
        <f>+'C.E PROG. I-II Y III'!AL30</f>
        <v>0</v>
      </c>
      <c r="Q32" s="570">
        <f>+P32/$R$374*100%</f>
        <v>0</v>
      </c>
      <c r="R32" s="571">
        <f t="shared" si="7"/>
        <v>74576086.585199997</v>
      </c>
      <c r="S32" s="570">
        <f t="shared" si="7"/>
        <v>1.6887181256314252E-2</v>
      </c>
      <c r="W32" s="9"/>
      <c r="Y32" s="178"/>
      <c r="AA32" s="178"/>
    </row>
    <row r="33" spans="1:27" ht="17.100000000000001" customHeight="1" x14ac:dyDescent="0.25">
      <c r="A33" s="65"/>
      <c r="B33" s="65"/>
      <c r="C33" s="65"/>
      <c r="D33" s="586"/>
      <c r="E33" s="586"/>
      <c r="F33" s="65"/>
      <c r="G33" s="585" t="s">
        <v>963</v>
      </c>
      <c r="H33" s="585"/>
      <c r="I33" s="585" t="s">
        <v>427</v>
      </c>
      <c r="J33" s="585"/>
      <c r="K33" s="581" t="s">
        <v>428</v>
      </c>
      <c r="L33" s="571">
        <f>+'C.E PROG. I-II Y III'!O31</f>
        <v>51068904.0141</v>
      </c>
      <c r="M33" s="570">
        <f t="shared" si="5"/>
        <v>1.1564160552486952E-2</v>
      </c>
      <c r="N33" s="571">
        <f>+'C.E PROG. I-II Y III'!AJ31</f>
        <v>17772678.8138</v>
      </c>
      <c r="O33" s="570">
        <f>+N33/$R$374*100%</f>
        <v>4.0244864309956861E-3</v>
      </c>
      <c r="P33" s="571">
        <f>+'C.E PROG. I-II Y III'!AL31</f>
        <v>0</v>
      </c>
      <c r="Q33" s="570">
        <f>+P33/$R$374*100%</f>
        <v>0</v>
      </c>
      <c r="R33" s="571">
        <f t="shared" si="7"/>
        <v>68841582.827899992</v>
      </c>
      <c r="S33" s="570">
        <f t="shared" si="7"/>
        <v>1.5588646983482638E-2</v>
      </c>
      <c r="W33" s="9"/>
      <c r="X33"/>
      <c r="Y33" s="178"/>
      <c r="AA33" s="178"/>
    </row>
    <row r="34" spans="1:27" ht="17.100000000000001" customHeight="1" x14ac:dyDescent="0.25">
      <c r="A34" s="65"/>
      <c r="B34" s="65"/>
      <c r="C34" s="65"/>
      <c r="D34" s="586"/>
      <c r="E34" s="586"/>
      <c r="F34" s="65"/>
      <c r="G34" s="585" t="s">
        <v>963</v>
      </c>
      <c r="H34" s="585"/>
      <c r="I34" s="585" t="s">
        <v>429</v>
      </c>
      <c r="J34" s="585"/>
      <c r="K34" s="581" t="s">
        <v>430</v>
      </c>
      <c r="L34" s="571">
        <f>+'C.E PROG. I-II Y III'!O32</f>
        <v>0</v>
      </c>
      <c r="M34" s="570">
        <f t="shared" si="5"/>
        <v>0</v>
      </c>
      <c r="N34" s="571">
        <f>+'C.E PROG. I-II Y III'!AJ32</f>
        <v>0</v>
      </c>
      <c r="O34" s="570">
        <f>+N34/$R$374*100%</f>
        <v>0</v>
      </c>
      <c r="P34" s="571">
        <f>+'C.E PROG. I-II Y III'!AL32</f>
        <v>0</v>
      </c>
      <c r="Q34" s="570">
        <f>+P34/$R$374*100%</f>
        <v>0</v>
      </c>
      <c r="R34" s="571">
        <f t="shared" si="7"/>
        <v>0</v>
      </c>
      <c r="S34" s="570">
        <f t="shared" si="7"/>
        <v>0</v>
      </c>
      <c r="W34" s="9"/>
      <c r="Y34" s="178"/>
      <c r="AA34" s="178"/>
    </row>
    <row r="35" spans="1:27" ht="17.100000000000001" customHeight="1" x14ac:dyDescent="0.25">
      <c r="A35" s="65"/>
      <c r="B35" s="65"/>
      <c r="C35" s="65"/>
      <c r="D35" s="586"/>
      <c r="E35" s="586"/>
      <c r="F35" s="65"/>
      <c r="G35" s="535" t="s">
        <v>963</v>
      </c>
      <c r="H35" s="535"/>
      <c r="I35" s="535" t="s">
        <v>431</v>
      </c>
      <c r="J35" s="535"/>
      <c r="K35" s="584" t="s">
        <v>432</v>
      </c>
      <c r="L35" s="571"/>
      <c r="M35" s="570"/>
      <c r="N35" s="571"/>
      <c r="O35" s="570"/>
      <c r="P35" s="571"/>
      <c r="Q35" s="570"/>
      <c r="R35" s="579"/>
      <c r="S35" s="580"/>
      <c r="W35" s="9"/>
      <c r="Y35" s="178"/>
      <c r="AA35" s="178"/>
    </row>
    <row r="36" spans="1:27" ht="17.100000000000001" customHeight="1" x14ac:dyDescent="0.25">
      <c r="A36" s="65"/>
      <c r="B36" s="65"/>
      <c r="C36" s="65"/>
      <c r="D36" s="586"/>
      <c r="E36" s="586"/>
      <c r="F36" s="65"/>
      <c r="G36" s="585" t="s">
        <v>963</v>
      </c>
      <c r="H36" s="585"/>
      <c r="I36" s="585" t="s">
        <v>433</v>
      </c>
      <c r="J36" s="585"/>
      <c r="K36" s="581" t="s">
        <v>434</v>
      </c>
      <c r="L36" s="571">
        <f>+'C.E PROG. I-II Y III'!O34</f>
        <v>0</v>
      </c>
      <c r="M36" s="570">
        <f t="shared" si="5"/>
        <v>0</v>
      </c>
      <c r="N36" s="571">
        <f>+'C.E PROG. I-II Y III'!AJ34</f>
        <v>0</v>
      </c>
      <c r="O36" s="570">
        <f>+N36/$R$374*100%</f>
        <v>0</v>
      </c>
      <c r="P36" s="571">
        <f>+'C.E PROG. I-II Y III'!AL34</f>
        <v>0</v>
      </c>
      <c r="Q36" s="570">
        <f>+P36/$R$374*100%</f>
        <v>0</v>
      </c>
      <c r="R36" s="571">
        <f>+L36+N36+P36</f>
        <v>0</v>
      </c>
      <c r="S36" s="570">
        <f>+M36+O36+Q36</f>
        <v>0</v>
      </c>
      <c r="W36" s="9"/>
      <c r="Y36" s="178"/>
      <c r="AA36" s="178"/>
    </row>
    <row r="37" spans="1:27" ht="17.100000000000001" customHeight="1" x14ac:dyDescent="0.25">
      <c r="A37" s="65"/>
      <c r="B37" s="65"/>
      <c r="C37" s="65"/>
      <c r="D37" s="586"/>
      <c r="E37" s="586"/>
      <c r="F37" s="65"/>
      <c r="G37" s="585" t="s">
        <v>963</v>
      </c>
      <c r="H37" s="585"/>
      <c r="I37" s="585" t="s">
        <v>435</v>
      </c>
      <c r="J37" s="585"/>
      <c r="K37" s="581" t="s">
        <v>436</v>
      </c>
      <c r="L37" s="571">
        <f>+'C.E PROG. I-II Y III'!O35</f>
        <v>0</v>
      </c>
      <c r="M37" s="570">
        <f t="shared" si="5"/>
        <v>0</v>
      </c>
      <c r="N37" s="571">
        <f>+'C.E PROG. I-II Y III'!AJ35</f>
        <v>0</v>
      </c>
      <c r="O37" s="570">
        <f>+N37/$R$374*100%</f>
        <v>0</v>
      </c>
      <c r="P37" s="571">
        <f>+'C.E PROG. I-II Y III'!AL35</f>
        <v>0</v>
      </c>
      <c r="Q37" s="570">
        <f>+P37/$R$374*100%</f>
        <v>0</v>
      </c>
      <c r="R37" s="571">
        <f>+L37+N37+P37</f>
        <v>0</v>
      </c>
      <c r="S37" s="570">
        <f>+M37+O37+Q37</f>
        <v>0</v>
      </c>
      <c r="W37" s="9"/>
      <c r="X37"/>
      <c r="Y37" s="178"/>
      <c r="AA37" s="178"/>
    </row>
    <row r="38" spans="1:27" ht="17.100000000000001" customHeight="1" x14ac:dyDescent="0.25">
      <c r="A38" s="65"/>
      <c r="B38" s="65"/>
      <c r="C38" s="65"/>
      <c r="D38" s="585" t="s">
        <v>965</v>
      </c>
      <c r="E38" s="65" t="s">
        <v>966</v>
      </c>
      <c r="F38" s="65"/>
      <c r="G38" s="585"/>
      <c r="H38" s="585"/>
      <c r="I38" s="65"/>
      <c r="J38" s="65"/>
      <c r="K38" s="581"/>
      <c r="L38" s="579">
        <f>SUM(L39:L50)</f>
        <v>129507491.29500002</v>
      </c>
      <c r="M38" s="580">
        <f>+L38/R374*100%</f>
        <v>2.9325975385563207E-2</v>
      </c>
      <c r="N38" s="579">
        <f>SUM(N40:N50)</f>
        <v>45070381.784999996</v>
      </c>
      <c r="O38" s="580">
        <f>+N38/$R$374*100%</f>
        <v>1.0205841327233517E-2</v>
      </c>
      <c r="P38" s="579">
        <f>+'C.E PROG. I-II Y III'!S36</f>
        <v>0</v>
      </c>
      <c r="Q38" s="580">
        <f>+'C.E PROG. I-II Y III'!U36</f>
        <v>0</v>
      </c>
      <c r="R38" s="579">
        <f>SUM(R39:R50)</f>
        <v>174577873.07999998</v>
      </c>
      <c r="S38" s="580">
        <f>SUM(S39:S50)</f>
        <v>3.9531816712796715E-2</v>
      </c>
      <c r="W38" s="9"/>
      <c r="Y38" s="178"/>
      <c r="AA38" s="178"/>
    </row>
    <row r="39" spans="1:27" ht="17.100000000000001" customHeight="1" x14ac:dyDescent="0.25">
      <c r="A39" s="65"/>
      <c r="B39" s="65"/>
      <c r="C39" s="65"/>
      <c r="D39" s="65"/>
      <c r="E39" s="585"/>
      <c r="F39" s="65"/>
      <c r="G39" s="535" t="s">
        <v>965</v>
      </c>
      <c r="H39" s="535"/>
      <c r="I39" s="535" t="s">
        <v>437</v>
      </c>
      <c r="J39" s="535"/>
      <c r="K39" s="584" t="s">
        <v>438</v>
      </c>
      <c r="L39" s="571"/>
      <c r="M39" s="570"/>
      <c r="N39" s="571"/>
      <c r="O39" s="580"/>
      <c r="P39" s="571"/>
      <c r="Q39" s="580"/>
      <c r="R39" s="579"/>
      <c r="S39" s="580"/>
      <c r="W39" s="9"/>
      <c r="Y39" s="178"/>
      <c r="AA39" s="178"/>
    </row>
    <row r="40" spans="1:27" ht="17.100000000000001" customHeight="1" x14ac:dyDescent="0.25">
      <c r="A40" s="65"/>
      <c r="B40" s="65"/>
      <c r="C40" s="65"/>
      <c r="D40" s="65"/>
      <c r="E40" s="585"/>
      <c r="F40" s="65"/>
      <c r="G40" s="585" t="s">
        <v>965</v>
      </c>
      <c r="H40" s="585"/>
      <c r="I40" s="585" t="s">
        <v>439</v>
      </c>
      <c r="J40" s="585"/>
      <c r="K40" s="581" t="s">
        <v>440</v>
      </c>
      <c r="L40" s="571">
        <f>+'C.E PROG. I-II Y III'!O38</f>
        <v>61433040.7425</v>
      </c>
      <c r="M40" s="570">
        <f>+L40/$R$374*100%</f>
        <v>1.3911039605972288E-2</v>
      </c>
      <c r="N40" s="571">
        <f>+'C.E PROG. I-II Y III'!AJ38</f>
        <v>21379540.077499997</v>
      </c>
      <c r="O40" s="570">
        <f>+N40/$R$374*100%</f>
        <v>4.8412324244569245E-3</v>
      </c>
      <c r="P40" s="571">
        <f>+'C.E PROG. I-II Y III'!AL38</f>
        <v>0</v>
      </c>
      <c r="Q40" s="570">
        <f>+P40/$R$374*100%</f>
        <v>0</v>
      </c>
      <c r="R40" s="571">
        <f>+L40+N40+P40</f>
        <v>82812580.819999993</v>
      </c>
      <c r="S40" s="570">
        <f>+M40+O40+Q40</f>
        <v>1.8752272030429212E-2</v>
      </c>
      <c r="W40" s="9"/>
      <c r="Y40" s="178"/>
      <c r="AA40" s="178"/>
    </row>
    <row r="41" spans="1:27" ht="17.100000000000001" customHeight="1" x14ac:dyDescent="0.25">
      <c r="A41" s="65"/>
      <c r="B41" s="65"/>
      <c r="C41" s="65"/>
      <c r="D41" s="65"/>
      <c r="E41" s="585"/>
      <c r="F41" s="65"/>
      <c r="G41" s="585" t="s">
        <v>965</v>
      </c>
      <c r="H41" s="585"/>
      <c r="I41" s="585" t="s">
        <v>441</v>
      </c>
      <c r="J41" s="585"/>
      <c r="K41" s="581" t="s">
        <v>442</v>
      </c>
      <c r="L41" s="571">
        <f>+'C.E PROG. I-II Y III'!O39</f>
        <v>0</v>
      </c>
      <c r="M41" s="570">
        <f>+L41/$R$374*100%</f>
        <v>0</v>
      </c>
      <c r="N41" s="571">
        <f>+'C.E PROG. I-II Y III'!AJ39</f>
        <v>0</v>
      </c>
      <c r="O41" s="570">
        <f>+N41/$R$374*100%</f>
        <v>0</v>
      </c>
      <c r="P41" s="571">
        <f>+'C.E PROG. I-II Y III'!AL39</f>
        <v>0</v>
      </c>
      <c r="Q41" s="570">
        <f>+P41/$R$374*100%</f>
        <v>0</v>
      </c>
      <c r="R41" s="571">
        <f t="shared" ref="R41:R50" si="8">+L41+N41+P41</f>
        <v>0</v>
      </c>
      <c r="S41" s="570">
        <f>+M41+O41+Q41</f>
        <v>0</v>
      </c>
      <c r="W41" s="9"/>
      <c r="X41"/>
      <c r="Y41" s="178"/>
      <c r="AA41" s="178"/>
    </row>
    <row r="42" spans="1:27" ht="17.100000000000001" customHeight="1" x14ac:dyDescent="0.25">
      <c r="A42" s="65"/>
      <c r="B42" s="65"/>
      <c r="C42" s="65"/>
      <c r="D42" s="65"/>
      <c r="E42" s="585"/>
      <c r="F42" s="65"/>
      <c r="G42" s="585" t="s">
        <v>965</v>
      </c>
      <c r="H42" s="585"/>
      <c r="I42" s="585" t="s">
        <v>443</v>
      </c>
      <c r="J42" s="585"/>
      <c r="K42" s="581" t="s">
        <v>444</v>
      </c>
      <c r="L42" s="571">
        <f>+'C.E PROG. I-II Y III'!O40</f>
        <v>0</v>
      </c>
      <c r="M42" s="570">
        <f>+L42/$R$374*100%</f>
        <v>0</v>
      </c>
      <c r="N42" s="571">
        <f>+'C.E PROG. I-II Y III'!AJ40</f>
        <v>0</v>
      </c>
      <c r="O42" s="570">
        <f>+N42/$R$374*100%</f>
        <v>0</v>
      </c>
      <c r="P42" s="571">
        <f>+'C.E PROG. I-II Y III'!AL40</f>
        <v>0</v>
      </c>
      <c r="Q42" s="570">
        <f>+P42/$R$374*100%</f>
        <v>0</v>
      </c>
      <c r="R42" s="571">
        <f t="shared" si="8"/>
        <v>0</v>
      </c>
      <c r="S42" s="570">
        <f>+M42+O42+Q42</f>
        <v>0</v>
      </c>
      <c r="W42" s="9"/>
      <c r="Y42" s="178"/>
      <c r="AA42" s="178"/>
    </row>
    <row r="43" spans="1:27" ht="17.100000000000001" customHeight="1" x14ac:dyDescent="0.25">
      <c r="A43" s="65"/>
      <c r="B43" s="65"/>
      <c r="C43" s="65"/>
      <c r="D43" s="65"/>
      <c r="E43" s="585"/>
      <c r="F43" s="65"/>
      <c r="G43" s="585" t="s">
        <v>965</v>
      </c>
      <c r="H43" s="585"/>
      <c r="I43" s="585" t="s">
        <v>445</v>
      </c>
      <c r="J43" s="585"/>
      <c r="K43" s="581" t="s">
        <v>446</v>
      </c>
      <c r="L43" s="571">
        <f>+'C.E PROG. I-II Y III'!O41</f>
        <v>0</v>
      </c>
      <c r="M43" s="570">
        <f>+L43/$R$374*100%</f>
        <v>0</v>
      </c>
      <c r="N43" s="571">
        <f>+'C.E PROG. I-II Y III'!AJ41</f>
        <v>0</v>
      </c>
      <c r="O43" s="570">
        <f>+N43/$R$374*100%</f>
        <v>0</v>
      </c>
      <c r="P43" s="571">
        <f>+'C.E PROG. I-II Y III'!AL41</f>
        <v>0</v>
      </c>
      <c r="Q43" s="570">
        <f>+P43/$R$374*100%</f>
        <v>0</v>
      </c>
      <c r="R43" s="571">
        <f t="shared" si="8"/>
        <v>0</v>
      </c>
      <c r="S43" s="570">
        <f>+M43+O43+Q43</f>
        <v>0</v>
      </c>
      <c r="W43" s="9"/>
      <c r="Y43" s="178"/>
      <c r="AA43" s="178"/>
    </row>
    <row r="44" spans="1:27" ht="17.100000000000001" customHeight="1" x14ac:dyDescent="0.25">
      <c r="A44" s="65"/>
      <c r="B44" s="65"/>
      <c r="C44" s="65"/>
      <c r="D44" s="65"/>
      <c r="E44" s="585"/>
      <c r="F44" s="65"/>
      <c r="G44" s="585" t="s">
        <v>965</v>
      </c>
      <c r="H44" s="585"/>
      <c r="I44" s="585" t="s">
        <v>447</v>
      </c>
      <c r="J44" s="585"/>
      <c r="K44" s="581" t="s">
        <v>448</v>
      </c>
      <c r="L44" s="571">
        <f>+'C.E PROG. I-II Y III'!O42</f>
        <v>3320704.9049999998</v>
      </c>
      <c r="M44" s="570">
        <f>+L44/$R$374*100%</f>
        <v>7.5194808680931278E-4</v>
      </c>
      <c r="N44" s="571">
        <f>+'C.E PROG. I-II Y III'!AJ42</f>
        <v>1155650.8150000002</v>
      </c>
      <c r="O44" s="570">
        <f>+N44/$R$374*100%</f>
        <v>2.6168823915983386E-4</v>
      </c>
      <c r="P44" s="571">
        <f>+'C.E PROG. I-II Y III'!AL42</f>
        <v>0</v>
      </c>
      <c r="Q44" s="570">
        <f>+P44/$R$374*100%</f>
        <v>0</v>
      </c>
      <c r="R44" s="571">
        <f t="shared" si="8"/>
        <v>4476355.72</v>
      </c>
      <c r="S44" s="570">
        <f>+M44+O44+Q44</f>
        <v>1.0136363259691467E-3</v>
      </c>
      <c r="W44" s="9"/>
      <c r="Y44" s="178"/>
      <c r="AA44" s="178"/>
    </row>
    <row r="45" spans="1:27" ht="17.100000000000001" customHeight="1" x14ac:dyDescent="0.25">
      <c r="A45" s="65"/>
      <c r="B45" s="65"/>
      <c r="C45" s="65"/>
      <c r="D45" s="65"/>
      <c r="E45" s="585"/>
      <c r="F45" s="65"/>
      <c r="G45" s="535" t="s">
        <v>965</v>
      </c>
      <c r="H45" s="535"/>
      <c r="I45" s="535" t="s">
        <v>449</v>
      </c>
      <c r="J45" s="535"/>
      <c r="K45" s="584" t="s">
        <v>450</v>
      </c>
      <c r="L45" s="571"/>
      <c r="M45" s="580"/>
      <c r="N45" s="571"/>
      <c r="O45" s="580"/>
      <c r="P45" s="571"/>
      <c r="Q45" s="580"/>
      <c r="R45" s="571">
        <f t="shared" si="8"/>
        <v>0</v>
      </c>
      <c r="S45" s="580"/>
      <c r="W45" s="9"/>
      <c r="X45"/>
      <c r="Y45" s="178"/>
      <c r="AA45" s="178"/>
    </row>
    <row r="46" spans="1:27" ht="17.100000000000001" customHeight="1" x14ac:dyDescent="0.25">
      <c r="A46" s="65"/>
      <c r="B46" s="65"/>
      <c r="C46" s="65"/>
      <c r="D46" s="65"/>
      <c r="E46" s="585"/>
      <c r="F46" s="65"/>
      <c r="G46" s="585" t="s">
        <v>965</v>
      </c>
      <c r="H46" s="585"/>
      <c r="I46" s="585" t="s">
        <v>451</v>
      </c>
      <c r="J46" s="585"/>
      <c r="K46" s="581" t="s">
        <v>967</v>
      </c>
      <c r="L46" s="571">
        <f>+'C.E PROG. I-II Y III'!O44</f>
        <v>34867401.502499998</v>
      </c>
      <c r="M46" s="570">
        <f>+L46/$R$374*100%</f>
        <v>7.8954549114977849E-3</v>
      </c>
      <c r="N46" s="571">
        <f>+'C.E PROG. I-II Y III'!AJ44</f>
        <v>12134333.557499999</v>
      </c>
      <c r="O46" s="570">
        <f>+N46/$R$374*100%</f>
        <v>2.7477265111782545E-3</v>
      </c>
      <c r="P46" s="571">
        <f>+'C.E PROG. I-II Y III'!AL44</f>
        <v>0</v>
      </c>
      <c r="Q46" s="570">
        <f>+P46/$R$374*100%</f>
        <v>0</v>
      </c>
      <c r="R46" s="571">
        <f t="shared" si="8"/>
        <v>47001735.059999995</v>
      </c>
      <c r="S46" s="570">
        <f>+M46+O46+Q46</f>
        <v>1.064318142267604E-2</v>
      </c>
      <c r="W46" s="9"/>
      <c r="Y46" s="178"/>
      <c r="AA46" s="178"/>
    </row>
    <row r="47" spans="1:27" ht="17.100000000000001" customHeight="1" x14ac:dyDescent="0.25">
      <c r="A47" s="65"/>
      <c r="B47" s="65"/>
      <c r="C47" s="65"/>
      <c r="D47" s="65"/>
      <c r="E47" s="585"/>
      <c r="F47" s="65"/>
      <c r="G47" s="585" t="s">
        <v>965</v>
      </c>
      <c r="H47" s="585"/>
      <c r="I47" s="585" t="s">
        <v>453</v>
      </c>
      <c r="J47" s="585"/>
      <c r="K47" s="581" t="s">
        <v>454</v>
      </c>
      <c r="L47" s="571">
        <f>+'C.E PROG. I-II Y III'!O45</f>
        <v>19924229.43</v>
      </c>
      <c r="M47" s="570">
        <f>+L47/$R$374*100%</f>
        <v>4.5116885208558773E-3</v>
      </c>
      <c r="N47" s="571">
        <f>+'C.E PROG. I-II Y III'!AJ45</f>
        <v>6933904.8899999997</v>
      </c>
      <c r="O47" s="570">
        <f>+N47/$R$374*100%</f>
        <v>1.5701294349590028E-3</v>
      </c>
      <c r="P47" s="571">
        <f>+'C.E PROG. I-II Y III'!AL45</f>
        <v>0</v>
      </c>
      <c r="Q47" s="570">
        <f>+P47/$R$374*100%</f>
        <v>0</v>
      </c>
      <c r="R47" s="571">
        <f t="shared" si="8"/>
        <v>26858134.32</v>
      </c>
      <c r="S47" s="570">
        <f>+M47+O47+Q47</f>
        <v>6.0818179558148801E-3</v>
      </c>
      <c r="W47" s="9"/>
      <c r="Y47" s="178"/>
      <c r="AA47" s="178"/>
    </row>
    <row r="48" spans="1:27" ht="17.100000000000001" customHeight="1" x14ac:dyDescent="0.25">
      <c r="A48" s="65"/>
      <c r="B48" s="65"/>
      <c r="C48" s="65"/>
      <c r="D48" s="65"/>
      <c r="E48" s="585"/>
      <c r="F48" s="65"/>
      <c r="G48" s="585" t="s">
        <v>965</v>
      </c>
      <c r="H48" s="585"/>
      <c r="I48" s="585" t="s">
        <v>455</v>
      </c>
      <c r="J48" s="585"/>
      <c r="K48" s="581" t="s">
        <v>456</v>
      </c>
      <c r="L48" s="571">
        <f>+'C.E PROG. I-II Y III'!O46</f>
        <v>9962114.7149999999</v>
      </c>
      <c r="M48" s="570">
        <f>+L48/$R$374*100%</f>
        <v>2.2558442604279387E-3</v>
      </c>
      <c r="N48" s="571">
        <f>+'C.E PROG. I-II Y III'!AJ46</f>
        <v>3466952.4449999998</v>
      </c>
      <c r="O48" s="570">
        <f>+N48/$R$374*100%</f>
        <v>7.8506471747950141E-4</v>
      </c>
      <c r="P48" s="571">
        <f>+'C.E PROG. I-II Y III'!AL46</f>
        <v>0</v>
      </c>
      <c r="Q48" s="570">
        <f>+P48/$R$374*100%</f>
        <v>0</v>
      </c>
      <c r="R48" s="571">
        <f t="shared" si="8"/>
        <v>13429067.16</v>
      </c>
      <c r="S48" s="570">
        <f>+M48+O48+Q48</f>
        <v>3.0409089779074401E-3</v>
      </c>
      <c r="W48" s="9"/>
      <c r="Y48" s="178"/>
      <c r="AA48" s="178"/>
    </row>
    <row r="49" spans="1:27" ht="17.100000000000001" customHeight="1" x14ac:dyDescent="0.25">
      <c r="A49" s="65"/>
      <c r="B49" s="65"/>
      <c r="C49" s="65"/>
      <c r="D49" s="65"/>
      <c r="E49" s="65"/>
      <c r="F49" s="65"/>
      <c r="G49" s="585" t="s">
        <v>965</v>
      </c>
      <c r="H49" s="585"/>
      <c r="I49" s="585" t="s">
        <v>457</v>
      </c>
      <c r="J49" s="585"/>
      <c r="K49" s="581" t="s">
        <v>458</v>
      </c>
      <c r="L49" s="571">
        <f>+'C.E PROG. I-II Y III'!O47</f>
        <v>0</v>
      </c>
      <c r="M49" s="570">
        <f>+L49/$R$374*100%</f>
        <v>0</v>
      </c>
      <c r="N49" s="571">
        <f>+'C.E PROG. I-II Y III'!AJ47</f>
        <v>0</v>
      </c>
      <c r="O49" s="570">
        <f>+N49/$R$374*100%</f>
        <v>0</v>
      </c>
      <c r="P49" s="571">
        <f>+'C.E PROG. I-II Y III'!AL47</f>
        <v>0</v>
      </c>
      <c r="Q49" s="570">
        <f>+P49/$R$374*100%</f>
        <v>0</v>
      </c>
      <c r="R49" s="571">
        <f t="shared" si="8"/>
        <v>0</v>
      </c>
      <c r="S49" s="570">
        <f>+M49+O49+Q49</f>
        <v>0</v>
      </c>
      <c r="W49" s="9"/>
      <c r="X49"/>
      <c r="Y49" s="178"/>
      <c r="AA49" s="178"/>
    </row>
    <row r="50" spans="1:27" ht="17.100000000000001" customHeight="1" x14ac:dyDescent="0.25">
      <c r="A50" s="65"/>
      <c r="B50" s="65"/>
      <c r="C50" s="65"/>
      <c r="D50" s="65"/>
      <c r="E50" s="65"/>
      <c r="F50" s="65"/>
      <c r="G50" s="585" t="s">
        <v>965</v>
      </c>
      <c r="H50" s="585"/>
      <c r="I50" s="585" t="s">
        <v>459</v>
      </c>
      <c r="J50" s="585"/>
      <c r="K50" s="581" t="s">
        <v>460</v>
      </c>
      <c r="L50" s="571">
        <f>+'C.E PROG. I-II Y III'!O48</f>
        <v>0</v>
      </c>
      <c r="M50" s="570">
        <f>+L50/$R$374*100%</f>
        <v>0</v>
      </c>
      <c r="N50" s="571">
        <f>+'C.E PROG. I-II Y III'!AJ48</f>
        <v>0</v>
      </c>
      <c r="O50" s="570">
        <f>+N50/$R$374*100%</f>
        <v>0</v>
      </c>
      <c r="P50" s="571">
        <f>+'C.E PROG. I-II Y III'!AL48</f>
        <v>0</v>
      </c>
      <c r="Q50" s="570">
        <f>+P50/$R$374*100%</f>
        <v>0</v>
      </c>
      <c r="R50" s="571">
        <f t="shared" si="8"/>
        <v>0</v>
      </c>
      <c r="S50" s="570">
        <f>+M50+O50+Q50</f>
        <v>0</v>
      </c>
      <c r="W50" s="9"/>
      <c r="Y50" s="178"/>
      <c r="AA50" s="178"/>
    </row>
    <row r="51" spans="1:27" ht="17.100000000000001" customHeight="1" x14ac:dyDescent="0.25">
      <c r="A51" s="65"/>
      <c r="B51" s="65"/>
      <c r="C51" s="65"/>
      <c r="D51" s="65"/>
      <c r="E51" s="577"/>
      <c r="F51" s="65"/>
      <c r="G51" s="585" t="s">
        <v>327</v>
      </c>
      <c r="H51" s="585"/>
      <c r="I51" s="65"/>
      <c r="J51" s="65"/>
      <c r="K51" s="581"/>
      <c r="L51" s="571"/>
      <c r="M51" s="570"/>
      <c r="N51" s="571"/>
      <c r="O51" s="570"/>
      <c r="P51" s="571"/>
      <c r="Q51" s="570"/>
      <c r="R51" s="571"/>
      <c r="S51" s="570"/>
      <c r="W51" s="9"/>
      <c r="Y51" s="178"/>
      <c r="AA51" s="178"/>
    </row>
    <row r="52" spans="1:27" ht="17.100000000000001" customHeight="1" x14ac:dyDescent="0.25">
      <c r="A52" s="65"/>
      <c r="B52" s="65"/>
      <c r="C52" s="535" t="s">
        <v>968</v>
      </c>
      <c r="D52" s="587" t="s">
        <v>969</v>
      </c>
      <c r="E52" s="331"/>
      <c r="F52" s="331"/>
      <c r="G52" s="585"/>
      <c r="H52" s="585"/>
      <c r="I52" s="65"/>
      <c r="J52" s="65"/>
      <c r="K52" s="581"/>
      <c r="L52" s="579">
        <f>SUM(L56:L164)</f>
        <v>178120816.99000001</v>
      </c>
      <c r="M52" s="580">
        <f>SUM(M56:M164)</f>
        <v>4.0334089113089146E-2</v>
      </c>
      <c r="N52" s="579">
        <f t="shared" ref="N52:S52" si="9">SUM(N56:N164)</f>
        <v>398175723.84000003</v>
      </c>
      <c r="O52" s="580">
        <f t="shared" si="9"/>
        <v>9.0163830367637338E-2</v>
      </c>
      <c r="P52" s="579">
        <f t="shared" si="9"/>
        <v>0</v>
      </c>
      <c r="Q52" s="580">
        <f t="shared" si="9"/>
        <v>0</v>
      </c>
      <c r="R52" s="579">
        <f t="shared" si="9"/>
        <v>576296540.82999992</v>
      </c>
      <c r="S52" s="580">
        <f t="shared" si="9"/>
        <v>0.13049791948072653</v>
      </c>
      <c r="W52" s="9"/>
      <c r="Y52" s="178"/>
      <c r="AA52" s="178"/>
    </row>
    <row r="53" spans="1:27" ht="17.100000000000001" customHeight="1" x14ac:dyDescent="0.25">
      <c r="A53" s="48"/>
      <c r="B53" s="48"/>
      <c r="C53" s="48"/>
      <c r="D53" s="48"/>
      <c r="E53" s="48"/>
      <c r="F53" s="48"/>
      <c r="G53" s="535" t="s">
        <v>968</v>
      </c>
      <c r="H53" s="535"/>
      <c r="I53" s="535">
        <v>1</v>
      </c>
      <c r="J53" s="535"/>
      <c r="K53" s="584" t="s">
        <v>461</v>
      </c>
      <c r="L53" s="579"/>
      <c r="M53" s="580"/>
      <c r="N53" s="571"/>
      <c r="O53" s="580"/>
      <c r="P53" s="579"/>
      <c r="Q53" s="580"/>
      <c r="R53" s="579"/>
      <c r="S53" s="580"/>
      <c r="T53" s="32"/>
      <c r="W53" s="9"/>
      <c r="Y53" s="178"/>
      <c r="AA53" s="178"/>
    </row>
    <row r="54" spans="1:27" ht="17.100000000000001" customHeight="1" x14ac:dyDescent="0.25">
      <c r="A54" s="65"/>
      <c r="B54" s="65"/>
      <c r="C54" s="65"/>
      <c r="D54" s="65" t="s">
        <v>327</v>
      </c>
      <c r="E54" s="65"/>
      <c r="F54" s="65"/>
      <c r="G54" s="585" t="s">
        <v>327</v>
      </c>
      <c r="H54" s="585"/>
      <c r="I54" s="535"/>
      <c r="J54" s="535"/>
      <c r="K54" s="578"/>
      <c r="L54" s="571"/>
      <c r="M54" s="570"/>
      <c r="N54" s="571"/>
      <c r="O54" s="570"/>
      <c r="P54" s="571"/>
      <c r="Q54" s="570"/>
      <c r="R54" s="571"/>
      <c r="S54" s="570"/>
      <c r="T54" s="9"/>
      <c r="W54" s="9"/>
      <c r="X54"/>
      <c r="Y54" s="178"/>
      <c r="AA54" s="178"/>
    </row>
    <row r="55" spans="1:27" ht="17.100000000000001" customHeight="1" x14ac:dyDescent="0.25">
      <c r="A55" s="65"/>
      <c r="B55" s="65"/>
      <c r="C55" s="65"/>
      <c r="D55" s="65"/>
      <c r="E55" s="65"/>
      <c r="F55" s="65"/>
      <c r="G55" s="535" t="s">
        <v>968</v>
      </c>
      <c r="H55" s="535"/>
      <c r="I55" s="535" t="s">
        <v>462</v>
      </c>
      <c r="J55" s="535"/>
      <c r="K55" s="584" t="s">
        <v>463</v>
      </c>
      <c r="L55" s="579"/>
      <c r="M55" s="580"/>
      <c r="N55" s="571"/>
      <c r="O55" s="580"/>
      <c r="P55" s="579"/>
      <c r="Q55" s="580"/>
      <c r="R55" s="579"/>
      <c r="S55" s="580"/>
      <c r="T55" s="32"/>
      <c r="W55" s="9"/>
      <c r="Y55" s="178"/>
      <c r="AA55" s="178"/>
    </row>
    <row r="56" spans="1:27" ht="17.100000000000001" customHeight="1" x14ac:dyDescent="0.25">
      <c r="A56" s="65"/>
      <c r="B56" s="65"/>
      <c r="C56" s="65"/>
      <c r="D56" s="65"/>
      <c r="E56" s="65"/>
      <c r="F56" s="65"/>
      <c r="G56" s="585" t="s">
        <v>968</v>
      </c>
      <c r="H56" s="585"/>
      <c r="I56" s="585" t="s">
        <v>464</v>
      </c>
      <c r="J56" s="585"/>
      <c r="K56" s="581" t="s">
        <v>465</v>
      </c>
      <c r="L56" s="571">
        <f>+'C.E PROG. I-II Y III'!O54</f>
        <v>150000</v>
      </c>
      <c r="M56" s="570">
        <f>+L56/$R$374*100%</f>
        <v>3.3966346377711913E-5</v>
      </c>
      <c r="N56" s="571">
        <f>+'C.E PROG. I-II Y III'!AJ54</f>
        <v>0</v>
      </c>
      <c r="O56" s="570">
        <f>+N56/$R$374*100%</f>
        <v>0</v>
      </c>
      <c r="P56" s="571">
        <f>+'C.E PROG. I-II Y III'!AL54</f>
        <v>0</v>
      </c>
      <c r="Q56" s="570">
        <f>+P56/$R$374*100%</f>
        <v>0</v>
      </c>
      <c r="R56" s="571">
        <f t="shared" ref="R56:S60" si="10">+L56+N56+P56</f>
        <v>150000</v>
      </c>
      <c r="S56" s="570">
        <f t="shared" si="10"/>
        <v>3.3966346377711913E-5</v>
      </c>
      <c r="W56" s="9"/>
      <c r="Y56" s="178"/>
      <c r="AA56" s="178"/>
    </row>
    <row r="57" spans="1:27" ht="17.100000000000001" customHeight="1" x14ac:dyDescent="0.25">
      <c r="A57" s="65"/>
      <c r="B57" s="65"/>
      <c r="C57" s="65"/>
      <c r="D57" s="65"/>
      <c r="E57" s="65"/>
      <c r="F57" s="65"/>
      <c r="G57" s="585" t="s">
        <v>968</v>
      </c>
      <c r="H57" s="585"/>
      <c r="I57" s="585" t="s">
        <v>466</v>
      </c>
      <c r="J57" s="585"/>
      <c r="K57" s="581" t="s">
        <v>467</v>
      </c>
      <c r="L57" s="571">
        <f>+'C.E PROG. I-II Y III'!O55</f>
        <v>0</v>
      </c>
      <c r="M57" s="570">
        <f>+L57/$R$374*100%</f>
        <v>0</v>
      </c>
      <c r="N57" s="571">
        <f>+'C.E PROG. I-II Y III'!AJ55</f>
        <v>1500000</v>
      </c>
      <c r="O57" s="570">
        <f>+N57/$R$374*100%</f>
        <v>3.3966346377711912E-4</v>
      </c>
      <c r="P57" s="571">
        <f>+'C.E PROG. I-II Y III'!AL55</f>
        <v>0</v>
      </c>
      <c r="Q57" s="570">
        <f>+P57/$R$374*100%</f>
        <v>0</v>
      </c>
      <c r="R57" s="571">
        <f t="shared" si="10"/>
        <v>1500000</v>
      </c>
      <c r="S57" s="570">
        <f t="shared" si="10"/>
        <v>3.3966346377711912E-4</v>
      </c>
      <c r="W57" s="9"/>
      <c r="Y57" s="178"/>
      <c r="AA57" s="178"/>
    </row>
    <row r="58" spans="1:27" ht="17.100000000000001" customHeight="1" x14ac:dyDescent="0.25">
      <c r="A58" s="65"/>
      <c r="B58" s="65"/>
      <c r="C58" s="65"/>
      <c r="D58" s="65"/>
      <c r="E58" s="65"/>
      <c r="F58" s="65"/>
      <c r="G58" s="585" t="s">
        <v>968</v>
      </c>
      <c r="H58" s="585"/>
      <c r="I58" s="585" t="s">
        <v>468</v>
      </c>
      <c r="J58" s="585"/>
      <c r="K58" s="581" t="s">
        <v>469</v>
      </c>
      <c r="L58" s="571">
        <f>+'C.E PROG. I-II Y III'!O56</f>
        <v>0</v>
      </c>
      <c r="M58" s="570">
        <f>+L58/$R$374*100%</f>
        <v>0</v>
      </c>
      <c r="N58" s="571">
        <f>+'C.E PROG. I-II Y III'!AJ56</f>
        <v>0</v>
      </c>
      <c r="O58" s="570">
        <f>+N58/$R$374*100%</f>
        <v>0</v>
      </c>
      <c r="P58" s="571">
        <f>+'C.E PROG. I-II Y III'!AL56</f>
        <v>0</v>
      </c>
      <c r="Q58" s="570">
        <f>+P58/$R$374*100%</f>
        <v>0</v>
      </c>
      <c r="R58" s="571">
        <f t="shared" si="10"/>
        <v>0</v>
      </c>
      <c r="S58" s="570">
        <f t="shared" si="10"/>
        <v>0</v>
      </c>
      <c r="W58" s="9"/>
      <c r="X58"/>
      <c r="Y58" s="178"/>
      <c r="AA58" s="178"/>
    </row>
    <row r="59" spans="1:27" ht="17.100000000000001" customHeight="1" x14ac:dyDescent="0.25">
      <c r="A59" s="65"/>
      <c r="B59" s="65"/>
      <c r="C59" s="65"/>
      <c r="D59" s="65"/>
      <c r="E59" s="65"/>
      <c r="F59" s="65"/>
      <c r="G59" s="585" t="s">
        <v>968</v>
      </c>
      <c r="H59" s="585"/>
      <c r="I59" s="585" t="s">
        <v>470</v>
      </c>
      <c r="J59" s="585"/>
      <c r="K59" s="581" t="s">
        <v>970</v>
      </c>
      <c r="L59" s="571">
        <f>+'C.E PROG. I-II Y III'!O57</f>
        <v>0</v>
      </c>
      <c r="M59" s="570">
        <f>+L59/$R$374*100%</f>
        <v>0</v>
      </c>
      <c r="N59" s="571">
        <f>+'C.E PROG. I-II Y III'!AJ57</f>
        <v>0</v>
      </c>
      <c r="O59" s="570">
        <f>+N59/$R$374*100%</f>
        <v>0</v>
      </c>
      <c r="P59" s="571">
        <f>+'C.E PROG. I-II Y III'!AL57</f>
        <v>0</v>
      </c>
      <c r="Q59" s="570">
        <f>+P59/$R$374*100%</f>
        <v>0</v>
      </c>
      <c r="R59" s="571">
        <f t="shared" si="10"/>
        <v>0</v>
      </c>
      <c r="S59" s="570">
        <f t="shared" si="10"/>
        <v>0</v>
      </c>
      <c r="W59" s="9"/>
      <c r="Y59" s="178"/>
      <c r="AA59" s="178"/>
    </row>
    <row r="60" spans="1:27" ht="17.100000000000001" customHeight="1" x14ac:dyDescent="0.25">
      <c r="A60" s="65"/>
      <c r="B60" s="65"/>
      <c r="C60" s="65"/>
      <c r="D60" s="65"/>
      <c r="E60" s="65"/>
      <c r="F60" s="65"/>
      <c r="G60" s="585" t="s">
        <v>968</v>
      </c>
      <c r="H60" s="585"/>
      <c r="I60" s="585" t="s">
        <v>472</v>
      </c>
      <c r="J60" s="585"/>
      <c r="K60" s="581" t="s">
        <v>473</v>
      </c>
      <c r="L60" s="571">
        <f>+'C.E PROG. I-II Y III'!O58</f>
        <v>0</v>
      </c>
      <c r="M60" s="570">
        <f>+L60/$R$374*100%</f>
        <v>0</v>
      </c>
      <c r="N60" s="571">
        <f>+'C.E PROG. I-II Y III'!AJ58</f>
        <v>0</v>
      </c>
      <c r="O60" s="570">
        <f>+N60/$R$374*100%</f>
        <v>0</v>
      </c>
      <c r="P60" s="571">
        <f>+'C.E PROG. I-II Y III'!AL58</f>
        <v>0</v>
      </c>
      <c r="Q60" s="570">
        <f>+P60/$R$374*100%</f>
        <v>0</v>
      </c>
      <c r="R60" s="571">
        <f t="shared" si="10"/>
        <v>0</v>
      </c>
      <c r="S60" s="570">
        <f t="shared" si="10"/>
        <v>0</v>
      </c>
      <c r="W60" s="9"/>
      <c r="Y60" s="178"/>
      <c r="AA60" s="178"/>
    </row>
    <row r="61" spans="1:27" ht="17.100000000000001" customHeight="1" x14ac:dyDescent="0.25">
      <c r="A61" s="65"/>
      <c r="B61" s="65"/>
      <c r="C61" s="65"/>
      <c r="D61" s="65"/>
      <c r="E61" s="65"/>
      <c r="F61" s="65"/>
      <c r="G61" s="535" t="s">
        <v>968</v>
      </c>
      <c r="H61" s="535"/>
      <c r="I61" s="535" t="s">
        <v>474</v>
      </c>
      <c r="J61" s="535"/>
      <c r="K61" s="584" t="s">
        <v>475</v>
      </c>
      <c r="L61" s="571"/>
      <c r="M61" s="570"/>
      <c r="N61" s="571"/>
      <c r="O61" s="580"/>
      <c r="P61" s="571"/>
      <c r="Q61" s="580"/>
      <c r="R61" s="579"/>
      <c r="S61" s="580"/>
      <c r="T61" s="32"/>
      <c r="W61" s="9"/>
      <c r="Y61" s="178"/>
      <c r="AA61" s="178"/>
    </row>
    <row r="62" spans="1:27" ht="17.100000000000001" customHeight="1" x14ac:dyDescent="0.25">
      <c r="A62" s="65"/>
      <c r="B62" s="65"/>
      <c r="C62" s="65"/>
      <c r="D62" s="65"/>
      <c r="E62" s="65"/>
      <c r="F62" s="65"/>
      <c r="G62" s="585" t="s">
        <v>968</v>
      </c>
      <c r="H62" s="585"/>
      <c r="I62" s="585" t="s">
        <v>476</v>
      </c>
      <c r="J62" s="585"/>
      <c r="K62" s="581" t="s">
        <v>477</v>
      </c>
      <c r="L62" s="571">
        <f>+'C.E PROG. I-II Y III'!O60</f>
        <v>1918000</v>
      </c>
      <c r="M62" s="570">
        <f>+L62/$R$374*100%</f>
        <v>4.3431634901634297E-4</v>
      </c>
      <c r="N62" s="571">
        <f>+'C.E PROG. I-II Y III'!AJ60</f>
        <v>1730000</v>
      </c>
      <c r="O62" s="570">
        <f>+N62/$R$374*100%</f>
        <v>3.9174519488961073E-4</v>
      </c>
      <c r="P62" s="571">
        <f>+'C.E PROG. I-II Y III'!AL60</f>
        <v>0</v>
      </c>
      <c r="Q62" s="570">
        <f>+P62/$R$374*100%</f>
        <v>0</v>
      </c>
      <c r="R62" s="571">
        <f t="shared" ref="R62:S66" si="11">+L62+N62+P62</f>
        <v>3648000</v>
      </c>
      <c r="S62" s="570">
        <f t="shared" si="11"/>
        <v>8.260615439059537E-4</v>
      </c>
      <c r="W62" s="9"/>
      <c r="X62"/>
      <c r="Y62" s="178"/>
      <c r="AA62" s="178"/>
    </row>
    <row r="63" spans="1:27" ht="17.100000000000001" customHeight="1" x14ac:dyDescent="0.25">
      <c r="A63" s="65"/>
      <c r="B63" s="65"/>
      <c r="C63" s="65"/>
      <c r="D63" s="65"/>
      <c r="E63" s="65"/>
      <c r="F63" s="65"/>
      <c r="G63" s="585" t="s">
        <v>968</v>
      </c>
      <c r="H63" s="585"/>
      <c r="I63" s="585" t="s">
        <v>478</v>
      </c>
      <c r="J63" s="585"/>
      <c r="K63" s="581" t="s">
        <v>479</v>
      </c>
      <c r="L63" s="571">
        <f>+'C.E PROG. I-II Y III'!O61</f>
        <v>15270000</v>
      </c>
      <c r="M63" s="570">
        <f>+L63/$R$374*100%</f>
        <v>3.4577740612510726E-3</v>
      </c>
      <c r="N63" s="571">
        <f>+'C.E PROG. I-II Y III'!AJ61</f>
        <v>1986200</v>
      </c>
      <c r="O63" s="570">
        <f>+N63/$R$374*100%</f>
        <v>4.4975971450274266E-4</v>
      </c>
      <c r="P63" s="571">
        <f>+'C.E PROG. I-II Y III'!AL61</f>
        <v>0</v>
      </c>
      <c r="Q63" s="570">
        <f>+P63/$R$374*100%</f>
        <v>0</v>
      </c>
      <c r="R63" s="571">
        <f t="shared" si="11"/>
        <v>17256200</v>
      </c>
      <c r="S63" s="570">
        <f t="shared" si="11"/>
        <v>3.9075337757538148E-3</v>
      </c>
      <c r="W63" s="9"/>
      <c r="Y63" s="178"/>
      <c r="AA63" s="178"/>
    </row>
    <row r="64" spans="1:27" ht="17.100000000000001" customHeight="1" x14ac:dyDescent="0.25">
      <c r="A64" s="65"/>
      <c r="B64" s="65"/>
      <c r="C64" s="65"/>
      <c r="D64" s="65"/>
      <c r="E64" s="65"/>
      <c r="F64" s="65"/>
      <c r="G64" s="585" t="s">
        <v>968</v>
      </c>
      <c r="H64" s="585"/>
      <c r="I64" s="585" t="s">
        <v>480</v>
      </c>
      <c r="J64" s="585"/>
      <c r="K64" s="581" t="s">
        <v>481</v>
      </c>
      <c r="L64" s="571">
        <f>+'C.E PROG. I-II Y III'!O62</f>
        <v>130000</v>
      </c>
      <c r="M64" s="570">
        <f>+L64/$R$374*100%</f>
        <v>2.943750019401699E-5</v>
      </c>
      <c r="N64" s="571">
        <f>+'C.E PROG. I-II Y III'!AJ62</f>
        <v>17000</v>
      </c>
      <c r="O64" s="570">
        <f>+N64/$R$374*100%</f>
        <v>3.8495192561406834E-6</v>
      </c>
      <c r="P64" s="571">
        <f>+'C.E PROG. I-II Y III'!AL62</f>
        <v>0</v>
      </c>
      <c r="Q64" s="570">
        <f>+P64/$R$374*100%</f>
        <v>0</v>
      </c>
      <c r="R64" s="571">
        <f t="shared" si="11"/>
        <v>147000</v>
      </c>
      <c r="S64" s="570">
        <f t="shared" si="11"/>
        <v>3.3287019450157673E-5</v>
      </c>
      <c r="W64" s="9"/>
      <c r="Y64" s="178"/>
      <c r="AA64" s="178"/>
    </row>
    <row r="65" spans="1:27" ht="17.100000000000001" customHeight="1" x14ac:dyDescent="0.25">
      <c r="A65" s="65"/>
      <c r="B65" s="65"/>
      <c r="C65" s="65"/>
      <c r="D65" s="65"/>
      <c r="E65" s="65"/>
      <c r="F65" s="65"/>
      <c r="G65" s="585" t="s">
        <v>968</v>
      </c>
      <c r="H65" s="585"/>
      <c r="I65" s="585" t="s">
        <v>482</v>
      </c>
      <c r="J65" s="585"/>
      <c r="K65" s="581" t="s">
        <v>483</v>
      </c>
      <c r="L65" s="571">
        <f>+'C.E PROG. I-II Y III'!O63</f>
        <v>25174200</v>
      </c>
      <c r="M65" s="570">
        <f>+L65/$R$374*100%</f>
        <v>5.7005039798786348E-3</v>
      </c>
      <c r="N65" s="571">
        <f>+'C.E PROG. I-II Y III'!AJ63</f>
        <v>353000</v>
      </c>
      <c r="O65" s="570">
        <f>+N65/$R$374*100%</f>
        <v>7.9934135142215368E-5</v>
      </c>
      <c r="P65" s="571">
        <f>+'C.E PROG. I-II Y III'!AL63</f>
        <v>0</v>
      </c>
      <c r="Q65" s="570">
        <f>+P65/$R$374*100%</f>
        <v>0</v>
      </c>
      <c r="R65" s="571">
        <f t="shared" si="11"/>
        <v>25527200</v>
      </c>
      <c r="S65" s="570">
        <f t="shared" si="11"/>
        <v>5.7804381150208502E-3</v>
      </c>
      <c r="W65" s="9"/>
      <c r="Y65" s="178"/>
      <c r="AA65" s="178"/>
    </row>
    <row r="66" spans="1:27" ht="17.100000000000001" customHeight="1" x14ac:dyDescent="0.25">
      <c r="A66" s="65"/>
      <c r="B66" s="65"/>
      <c r="C66" s="65"/>
      <c r="D66" s="65"/>
      <c r="E66" s="65"/>
      <c r="F66" s="65"/>
      <c r="G66" s="585" t="s">
        <v>968</v>
      </c>
      <c r="H66" s="585"/>
      <c r="I66" s="585" t="s">
        <v>484</v>
      </c>
      <c r="J66" s="585"/>
      <c r="K66" s="581" t="s">
        <v>485</v>
      </c>
      <c r="L66" s="571">
        <f>+'C.E PROG. I-II Y III'!O64</f>
        <v>70000</v>
      </c>
      <c r="M66" s="570">
        <f>+L66/$R$374*100%</f>
        <v>1.5850961642932225E-5</v>
      </c>
      <c r="N66" s="571">
        <f>+'C.E PROG. I-II Y III'!AJ64</f>
        <v>94000000</v>
      </c>
      <c r="O66" s="570">
        <f>+N66/$R$374*100%</f>
        <v>2.1285577063366132E-2</v>
      </c>
      <c r="P66" s="571">
        <f>+'C.E PROG. I-II Y III'!AL64</f>
        <v>0</v>
      </c>
      <c r="Q66" s="570">
        <f>+P66/$R$374*100%</f>
        <v>0</v>
      </c>
      <c r="R66" s="571">
        <f t="shared" si="11"/>
        <v>94070000</v>
      </c>
      <c r="S66" s="570">
        <f t="shared" si="11"/>
        <v>2.1301428025009065E-2</v>
      </c>
      <c r="W66" s="9"/>
      <c r="X66"/>
      <c r="Y66" s="178"/>
      <c r="AA66" s="178"/>
    </row>
    <row r="67" spans="1:27" ht="17.100000000000001" customHeight="1" x14ac:dyDescent="0.25">
      <c r="A67" s="65"/>
      <c r="B67" s="65"/>
      <c r="C67" s="65"/>
      <c r="D67" s="65"/>
      <c r="E67" s="65"/>
      <c r="F67" s="65"/>
      <c r="G67" s="535" t="s">
        <v>968</v>
      </c>
      <c r="H67" s="535"/>
      <c r="I67" s="535" t="s">
        <v>486</v>
      </c>
      <c r="J67" s="535"/>
      <c r="K67" s="584" t="s">
        <v>487</v>
      </c>
      <c r="L67" s="571"/>
      <c r="M67" s="570"/>
      <c r="N67" s="571"/>
      <c r="O67" s="580"/>
      <c r="P67" s="571"/>
      <c r="Q67" s="580"/>
      <c r="R67" s="579"/>
      <c r="S67" s="580"/>
      <c r="W67" s="9"/>
      <c r="Y67" s="178"/>
      <c r="AA67" s="178"/>
    </row>
    <row r="68" spans="1:27" ht="17.100000000000001" customHeight="1" x14ac:dyDescent="0.25">
      <c r="A68" s="65"/>
      <c r="B68" s="65"/>
      <c r="C68" s="65"/>
      <c r="D68" s="65"/>
      <c r="E68" s="65"/>
      <c r="F68" s="65"/>
      <c r="G68" s="585" t="s">
        <v>968</v>
      </c>
      <c r="H68" s="585"/>
      <c r="I68" s="585" t="s">
        <v>488</v>
      </c>
      <c r="J68" s="585"/>
      <c r="K68" s="581" t="s">
        <v>489</v>
      </c>
      <c r="L68" s="571">
        <f>+'C.E PROG. I-II Y III'!O66</f>
        <v>3200000</v>
      </c>
      <c r="M68" s="570">
        <f t="shared" ref="M68:M74" si="12">+L68/$R$374*100%</f>
        <v>7.2461538939118744E-4</v>
      </c>
      <c r="N68" s="571">
        <f>+'C.E PROG. I-II Y III'!AJ66</f>
        <v>0</v>
      </c>
      <c r="O68" s="570">
        <f t="shared" ref="O68:O74" si="13">+N68/$R$374*100%</f>
        <v>0</v>
      </c>
      <c r="P68" s="571">
        <f>+'C.E PROG. I-II Y III'!AL66</f>
        <v>0</v>
      </c>
      <c r="Q68" s="570">
        <f t="shared" ref="Q68:Q74" si="14">+P68/$R$374*100%</f>
        <v>0</v>
      </c>
      <c r="R68" s="571">
        <f t="shared" ref="R68:S74" si="15">+L68+N68+P68</f>
        <v>3200000</v>
      </c>
      <c r="S68" s="570">
        <f t="shared" si="15"/>
        <v>7.2461538939118744E-4</v>
      </c>
      <c r="W68" s="9"/>
      <c r="Y68" s="178"/>
      <c r="AA68" s="178"/>
    </row>
    <row r="69" spans="1:27" ht="17.100000000000001" customHeight="1" x14ac:dyDescent="0.25">
      <c r="A69" s="65"/>
      <c r="B69" s="65"/>
      <c r="C69" s="65"/>
      <c r="D69" s="65"/>
      <c r="E69" s="65"/>
      <c r="F69" s="65"/>
      <c r="G69" s="585" t="s">
        <v>968</v>
      </c>
      <c r="H69" s="585"/>
      <c r="I69" s="585" t="s">
        <v>490</v>
      </c>
      <c r="J69" s="585"/>
      <c r="K69" s="581" t="s">
        <v>491</v>
      </c>
      <c r="L69" s="571">
        <f>+'C.E PROG. I-II Y III'!O67</f>
        <v>5591400</v>
      </c>
      <c r="M69" s="570">
        <f t="shared" si="12"/>
        <v>1.2661295275755893E-3</v>
      </c>
      <c r="N69" s="571">
        <f>+'C.E PROG. I-II Y III'!AJ67</f>
        <v>200000</v>
      </c>
      <c r="O69" s="570">
        <f t="shared" si="13"/>
        <v>4.5288461836949215E-5</v>
      </c>
      <c r="P69" s="571">
        <f>+'C.E PROG. I-II Y III'!AL67</f>
        <v>0</v>
      </c>
      <c r="Q69" s="570">
        <f t="shared" si="14"/>
        <v>0</v>
      </c>
      <c r="R69" s="571">
        <f t="shared" si="15"/>
        <v>5791400</v>
      </c>
      <c r="S69" s="570">
        <f t="shared" si="15"/>
        <v>1.3114179894125385E-3</v>
      </c>
      <c r="W69" s="9"/>
      <c r="Y69" s="178"/>
      <c r="AA69" s="178"/>
    </row>
    <row r="70" spans="1:27" ht="17.100000000000001" customHeight="1" x14ac:dyDescent="0.25">
      <c r="A70" s="65"/>
      <c r="B70" s="65"/>
      <c r="C70" s="65"/>
      <c r="D70" s="65"/>
      <c r="E70" s="65"/>
      <c r="F70" s="65"/>
      <c r="G70" s="585" t="s">
        <v>968</v>
      </c>
      <c r="H70" s="585"/>
      <c r="I70" s="585" t="s">
        <v>492</v>
      </c>
      <c r="J70" s="585"/>
      <c r="K70" s="581" t="s">
        <v>493</v>
      </c>
      <c r="L70" s="571">
        <f>+'C.E PROG. I-II Y III'!O68</f>
        <v>1470000</v>
      </c>
      <c r="M70" s="570">
        <f t="shared" si="12"/>
        <v>3.3287019450157677E-4</v>
      </c>
      <c r="N70" s="571">
        <f>+'C.E PROG. I-II Y III'!AJ68</f>
        <v>100000</v>
      </c>
      <c r="O70" s="570">
        <f t="shared" si="13"/>
        <v>2.2644230918474607E-5</v>
      </c>
      <c r="P70" s="571">
        <f>+'C.E PROG. I-II Y III'!AL68</f>
        <v>0</v>
      </c>
      <c r="Q70" s="570">
        <f t="shared" si="14"/>
        <v>0</v>
      </c>
      <c r="R70" s="571">
        <f t="shared" si="15"/>
        <v>1570000</v>
      </c>
      <c r="S70" s="570">
        <f t="shared" si="15"/>
        <v>3.5551442542005137E-4</v>
      </c>
      <c r="W70" s="9"/>
      <c r="X70"/>
      <c r="Y70" s="178"/>
      <c r="AA70" s="178"/>
    </row>
    <row r="71" spans="1:27" ht="17.100000000000001" customHeight="1" x14ac:dyDescent="0.25">
      <c r="A71" s="65"/>
      <c r="B71" s="65"/>
      <c r="C71" s="65"/>
      <c r="D71" s="65"/>
      <c r="E71" s="65"/>
      <c r="F71" s="65"/>
      <c r="G71" s="585" t="s">
        <v>968</v>
      </c>
      <c r="H71" s="585"/>
      <c r="I71" s="585" t="s">
        <v>494</v>
      </c>
      <c r="J71" s="585"/>
      <c r="K71" s="581" t="s">
        <v>495</v>
      </c>
      <c r="L71" s="571">
        <f>+'C.E PROG. I-II Y III'!O69</f>
        <v>0</v>
      </c>
      <c r="M71" s="570">
        <f t="shared" si="12"/>
        <v>0</v>
      </c>
      <c r="N71" s="571">
        <f>+'C.E PROG. I-II Y III'!AJ69</f>
        <v>0</v>
      </c>
      <c r="O71" s="570">
        <f t="shared" si="13"/>
        <v>0</v>
      </c>
      <c r="P71" s="571">
        <f>+'C.E PROG. I-II Y III'!AL69</f>
        <v>0</v>
      </c>
      <c r="Q71" s="570">
        <f t="shared" si="14"/>
        <v>0</v>
      </c>
      <c r="R71" s="571">
        <f t="shared" si="15"/>
        <v>0</v>
      </c>
      <c r="S71" s="570">
        <f t="shared" si="15"/>
        <v>0</v>
      </c>
      <c r="W71" s="9"/>
      <c r="Y71" s="178"/>
      <c r="AA71" s="178"/>
    </row>
    <row r="72" spans="1:27" ht="17.100000000000001" customHeight="1" x14ac:dyDescent="0.25">
      <c r="A72" s="65"/>
      <c r="B72" s="65"/>
      <c r="C72" s="65"/>
      <c r="D72" s="65"/>
      <c r="E72" s="65"/>
      <c r="F72" s="65"/>
      <c r="G72" s="585" t="s">
        <v>968</v>
      </c>
      <c r="H72" s="585"/>
      <c r="I72" s="585" t="s">
        <v>496</v>
      </c>
      <c r="J72" s="585"/>
      <c r="K72" s="581" t="s">
        <v>497</v>
      </c>
      <c r="L72" s="571">
        <f>+'C.E PROG. I-II Y III'!O70</f>
        <v>0</v>
      </c>
      <c r="M72" s="570">
        <f t="shared" si="12"/>
        <v>0</v>
      </c>
      <c r="N72" s="571">
        <f>+'C.E PROG. I-II Y III'!AJ70</f>
        <v>0</v>
      </c>
      <c r="O72" s="570">
        <f t="shared" si="13"/>
        <v>0</v>
      </c>
      <c r="P72" s="571">
        <f>+'C.E PROG. I-II Y III'!AL70</f>
        <v>0</v>
      </c>
      <c r="Q72" s="570">
        <f t="shared" si="14"/>
        <v>0</v>
      </c>
      <c r="R72" s="571">
        <f t="shared" si="15"/>
        <v>0</v>
      </c>
      <c r="S72" s="570">
        <f t="shared" si="15"/>
        <v>0</v>
      </c>
      <c r="W72" s="9"/>
      <c r="Y72" s="178"/>
      <c r="AA72" s="178"/>
    </row>
    <row r="73" spans="1:27" ht="17.100000000000001" customHeight="1" x14ac:dyDescent="0.25">
      <c r="A73" s="65"/>
      <c r="B73" s="65"/>
      <c r="C73" s="65"/>
      <c r="D73" s="65"/>
      <c r="E73" s="65"/>
      <c r="F73" s="65"/>
      <c r="G73" s="585" t="s">
        <v>968</v>
      </c>
      <c r="H73" s="585"/>
      <c r="I73" s="585" t="s">
        <v>498</v>
      </c>
      <c r="J73" s="585"/>
      <c r="K73" s="581" t="s">
        <v>499</v>
      </c>
      <c r="L73" s="571">
        <f>+'C.E PROG. I-II Y III'!O71</f>
        <v>6000000</v>
      </c>
      <c r="M73" s="570">
        <f t="shared" si="12"/>
        <v>1.3586538551084765E-3</v>
      </c>
      <c r="N73" s="571">
        <f>+'C.E PROG. I-II Y III'!AJ71</f>
        <v>0</v>
      </c>
      <c r="O73" s="570">
        <f t="shared" si="13"/>
        <v>0</v>
      </c>
      <c r="P73" s="571">
        <f>+'C.E PROG. I-II Y III'!AL71</f>
        <v>0</v>
      </c>
      <c r="Q73" s="570">
        <f t="shared" si="14"/>
        <v>0</v>
      </c>
      <c r="R73" s="571">
        <f t="shared" si="15"/>
        <v>6000000</v>
      </c>
      <c r="S73" s="570">
        <f t="shared" si="15"/>
        <v>1.3586538551084765E-3</v>
      </c>
      <c r="W73" s="9"/>
      <c r="Y73" s="178"/>
      <c r="AA73" s="178"/>
    </row>
    <row r="74" spans="1:27" ht="17.100000000000001" customHeight="1" x14ac:dyDescent="0.25">
      <c r="A74" s="65"/>
      <c r="B74" s="65"/>
      <c r="C74" s="65"/>
      <c r="D74" s="65"/>
      <c r="E74" s="65"/>
      <c r="F74" s="65"/>
      <c r="G74" s="585" t="s">
        <v>968</v>
      </c>
      <c r="H74" s="585"/>
      <c r="I74" s="585" t="s">
        <v>500</v>
      </c>
      <c r="J74" s="585"/>
      <c r="K74" s="588" t="s">
        <v>501</v>
      </c>
      <c r="L74" s="571">
        <f>+'C.E PROG. I-II Y III'!O72</f>
        <v>6200000</v>
      </c>
      <c r="M74" s="570">
        <f t="shared" si="12"/>
        <v>1.4039423169454257E-3</v>
      </c>
      <c r="N74" s="571">
        <f>+'C.E PROG. I-II Y III'!AJ72</f>
        <v>0</v>
      </c>
      <c r="O74" s="570">
        <f t="shared" si="13"/>
        <v>0</v>
      </c>
      <c r="P74" s="571">
        <f>+'C.E PROG. I-II Y III'!AL72</f>
        <v>0</v>
      </c>
      <c r="Q74" s="570">
        <f t="shared" si="14"/>
        <v>0</v>
      </c>
      <c r="R74" s="571">
        <f t="shared" si="15"/>
        <v>6200000</v>
      </c>
      <c r="S74" s="570">
        <f t="shared" si="15"/>
        <v>1.4039423169454257E-3</v>
      </c>
      <c r="W74" s="9"/>
      <c r="X74"/>
      <c r="Y74" s="178"/>
      <c r="AA74" s="178"/>
    </row>
    <row r="75" spans="1:27" ht="17.100000000000001" customHeight="1" x14ac:dyDescent="0.25">
      <c r="A75" s="65"/>
      <c r="B75" s="65"/>
      <c r="C75" s="65"/>
      <c r="D75" s="65"/>
      <c r="E75" s="65"/>
      <c r="F75" s="65"/>
      <c r="G75" s="535" t="s">
        <v>968</v>
      </c>
      <c r="H75" s="535"/>
      <c r="I75" s="535" t="s">
        <v>502</v>
      </c>
      <c r="J75" s="535"/>
      <c r="K75" s="584" t="s">
        <v>503</v>
      </c>
      <c r="L75" s="571"/>
      <c r="M75" s="570"/>
      <c r="N75" s="571"/>
      <c r="O75" s="580"/>
      <c r="P75" s="571"/>
      <c r="Q75" s="580"/>
      <c r="R75" s="579"/>
      <c r="S75" s="580"/>
      <c r="W75" s="9"/>
      <c r="Y75" s="178"/>
      <c r="AA75" s="178"/>
    </row>
    <row r="76" spans="1:27" ht="17.100000000000001" customHeight="1" x14ac:dyDescent="0.25">
      <c r="A76" s="65"/>
      <c r="B76" s="65"/>
      <c r="C76" s="65"/>
      <c r="D76" s="65"/>
      <c r="E76" s="65"/>
      <c r="F76" s="65"/>
      <c r="G76" s="585" t="s">
        <v>968</v>
      </c>
      <c r="H76" s="585"/>
      <c r="I76" s="585" t="s">
        <v>504</v>
      </c>
      <c r="J76" s="585"/>
      <c r="K76" s="588" t="s">
        <v>505</v>
      </c>
      <c r="L76" s="571">
        <f>+'C.E PROG. I-II Y III'!O74</f>
        <v>0</v>
      </c>
      <c r="M76" s="570">
        <f t="shared" ref="M76:M82" si="16">+L76/$R$374*100%</f>
        <v>0</v>
      </c>
      <c r="N76" s="571">
        <f>+'C.E PROG. I-II Y III'!AJ74</f>
        <v>0</v>
      </c>
      <c r="O76" s="570">
        <f t="shared" ref="O76:O82" si="17">+N76/$R$374*100%</f>
        <v>0</v>
      </c>
      <c r="P76" s="571">
        <f>+'C.E PROG. I-II Y III'!AL74</f>
        <v>0</v>
      </c>
      <c r="Q76" s="570">
        <f t="shared" ref="Q76:Q82" si="18">+P76/$R$374*100%</f>
        <v>0</v>
      </c>
      <c r="R76" s="571">
        <f t="shared" ref="R76:S82" si="19">+L76+N76+P76</f>
        <v>0</v>
      </c>
      <c r="S76" s="570">
        <f t="shared" si="19"/>
        <v>0</v>
      </c>
      <c r="W76" s="9"/>
      <c r="Y76" s="178"/>
      <c r="AA76" s="178"/>
    </row>
    <row r="77" spans="1:27" ht="17.100000000000001" customHeight="1" x14ac:dyDescent="0.25">
      <c r="A77" s="65"/>
      <c r="B77" s="65"/>
      <c r="C77" s="65"/>
      <c r="D77" s="65"/>
      <c r="E77" s="65"/>
      <c r="F77" s="65"/>
      <c r="G77" s="585" t="s">
        <v>968</v>
      </c>
      <c r="H77" s="585"/>
      <c r="I77" s="585" t="s">
        <v>506</v>
      </c>
      <c r="J77" s="585"/>
      <c r="K77" s="581" t="s">
        <v>507</v>
      </c>
      <c r="L77" s="571">
        <f>+'C.E PROG. I-II Y III'!O75</f>
        <v>0</v>
      </c>
      <c r="M77" s="570">
        <f t="shared" si="16"/>
        <v>0</v>
      </c>
      <c r="N77" s="571">
        <f>+'C.E PROG. I-II Y III'!AJ75</f>
        <v>0</v>
      </c>
      <c r="O77" s="570">
        <f t="shared" si="17"/>
        <v>0</v>
      </c>
      <c r="P77" s="571">
        <f>+'C.E PROG. I-II Y III'!AL75</f>
        <v>0</v>
      </c>
      <c r="Q77" s="570">
        <f t="shared" si="18"/>
        <v>0</v>
      </c>
      <c r="R77" s="571">
        <f t="shared" si="19"/>
        <v>0</v>
      </c>
      <c r="S77" s="570">
        <f t="shared" si="19"/>
        <v>0</v>
      </c>
      <c r="W77" s="9"/>
      <c r="Y77" s="178"/>
      <c r="AA77" s="178"/>
    </row>
    <row r="78" spans="1:27" ht="17.100000000000001" customHeight="1" x14ac:dyDescent="0.25">
      <c r="A78" s="65"/>
      <c r="B78" s="65"/>
      <c r="C78" s="65"/>
      <c r="D78" s="65"/>
      <c r="E78" s="65"/>
      <c r="F78" s="65"/>
      <c r="G78" s="585" t="s">
        <v>968</v>
      </c>
      <c r="H78" s="585"/>
      <c r="I78" s="585" t="s">
        <v>508</v>
      </c>
      <c r="J78" s="585"/>
      <c r="K78" s="581" t="s">
        <v>971</v>
      </c>
      <c r="L78" s="571">
        <f>+'C.E PROG. I-II Y III'!O76</f>
        <v>0</v>
      </c>
      <c r="M78" s="570">
        <f t="shared" si="16"/>
        <v>0</v>
      </c>
      <c r="N78" s="571">
        <f>+'C.E PROG. I-II Y III'!AJ76</f>
        <v>0</v>
      </c>
      <c r="O78" s="570">
        <f t="shared" si="17"/>
        <v>0</v>
      </c>
      <c r="P78" s="571">
        <f>+'C.E PROG. I-II Y III'!AL76</f>
        <v>0</v>
      </c>
      <c r="Q78" s="570">
        <f t="shared" si="18"/>
        <v>0</v>
      </c>
      <c r="R78" s="571">
        <f t="shared" si="19"/>
        <v>0</v>
      </c>
      <c r="S78" s="570">
        <f t="shared" si="19"/>
        <v>0</v>
      </c>
      <c r="W78" s="9"/>
      <c r="X78"/>
      <c r="Y78" s="178"/>
      <c r="AA78" s="178"/>
    </row>
    <row r="79" spans="1:27" ht="17.100000000000001" customHeight="1" x14ac:dyDescent="0.25">
      <c r="A79" s="65"/>
      <c r="B79" s="65"/>
      <c r="C79" s="65"/>
      <c r="D79" s="65"/>
      <c r="E79" s="65"/>
      <c r="F79" s="65"/>
      <c r="G79" s="585" t="s">
        <v>968</v>
      </c>
      <c r="H79" s="585"/>
      <c r="I79" s="585" t="s">
        <v>510</v>
      </c>
      <c r="J79" s="585"/>
      <c r="K79" s="581" t="s">
        <v>511</v>
      </c>
      <c r="L79" s="571">
        <f>+'C.E PROG. I-II Y III'!O77</f>
        <v>0</v>
      </c>
      <c r="M79" s="570">
        <f t="shared" si="16"/>
        <v>0</v>
      </c>
      <c r="N79" s="571">
        <f>+'C.E PROG. I-II Y III'!AJ77</f>
        <v>8160000</v>
      </c>
      <c r="O79" s="570">
        <f t="shared" si="17"/>
        <v>1.847769242947528E-3</v>
      </c>
      <c r="P79" s="571">
        <f>+'C.E PROG. I-II Y III'!AL77</f>
        <v>0</v>
      </c>
      <c r="Q79" s="570">
        <f t="shared" si="18"/>
        <v>0</v>
      </c>
      <c r="R79" s="571">
        <f t="shared" si="19"/>
        <v>8160000</v>
      </c>
      <c r="S79" s="570">
        <f t="shared" si="19"/>
        <v>1.847769242947528E-3</v>
      </c>
      <c r="W79" s="9"/>
      <c r="Y79" s="178"/>
      <c r="AA79" s="178"/>
    </row>
    <row r="80" spans="1:27" ht="17.100000000000001" customHeight="1" x14ac:dyDescent="0.25">
      <c r="A80" s="65"/>
      <c r="B80" s="65"/>
      <c r="C80" s="65"/>
      <c r="D80" s="65"/>
      <c r="E80" s="65"/>
      <c r="F80" s="65"/>
      <c r="G80" s="585" t="s">
        <v>968</v>
      </c>
      <c r="H80" s="585"/>
      <c r="I80" s="585" t="s">
        <v>512</v>
      </c>
      <c r="J80" s="585"/>
      <c r="K80" s="588" t="s">
        <v>513</v>
      </c>
      <c r="L80" s="571">
        <f>+'C.E PROG. I-II Y III'!O78</f>
        <v>0</v>
      </c>
      <c r="M80" s="570">
        <f t="shared" si="16"/>
        <v>0</v>
      </c>
      <c r="N80" s="571">
        <f>+'C.E PROG. I-II Y III'!AJ78</f>
        <v>0</v>
      </c>
      <c r="O80" s="570">
        <f t="shared" si="17"/>
        <v>0</v>
      </c>
      <c r="P80" s="571">
        <f>+'C.E PROG. I-II Y III'!AL78</f>
        <v>0</v>
      </c>
      <c r="Q80" s="570">
        <f t="shared" si="18"/>
        <v>0</v>
      </c>
      <c r="R80" s="571">
        <f t="shared" si="19"/>
        <v>0</v>
      </c>
      <c r="S80" s="570">
        <f t="shared" si="19"/>
        <v>0</v>
      </c>
      <c r="W80" s="9"/>
      <c r="Y80" s="178"/>
      <c r="AA80" s="178"/>
    </row>
    <row r="81" spans="1:27" ht="17.100000000000001" customHeight="1" x14ac:dyDescent="0.25">
      <c r="A81" s="65"/>
      <c r="B81" s="65"/>
      <c r="C81" s="65"/>
      <c r="D81" s="65"/>
      <c r="E81" s="65"/>
      <c r="F81" s="65"/>
      <c r="G81" s="585" t="s">
        <v>968</v>
      </c>
      <c r="H81" s="585"/>
      <c r="I81" s="585" t="s">
        <v>514</v>
      </c>
      <c r="J81" s="585"/>
      <c r="K81" s="581" t="s">
        <v>515</v>
      </c>
      <c r="L81" s="571">
        <f>+'C.E PROG. I-II Y III'!O79</f>
        <v>14200000</v>
      </c>
      <c r="M81" s="570">
        <f t="shared" si="16"/>
        <v>3.2154807904233944E-3</v>
      </c>
      <c r="N81" s="571">
        <f>+'C.E PROG. I-II Y III'!AJ79</f>
        <v>43700000</v>
      </c>
      <c r="O81" s="570">
        <f t="shared" si="17"/>
        <v>9.8955289113734045E-3</v>
      </c>
      <c r="P81" s="571">
        <f>+'C.E PROG. I-II Y III'!AL79</f>
        <v>0</v>
      </c>
      <c r="Q81" s="570">
        <f t="shared" si="18"/>
        <v>0</v>
      </c>
      <c r="R81" s="571">
        <f t="shared" si="19"/>
        <v>57900000</v>
      </c>
      <c r="S81" s="570">
        <f t="shared" si="19"/>
        <v>1.3111009701796799E-2</v>
      </c>
      <c r="W81" s="9"/>
      <c r="Y81" s="178"/>
      <c r="AA81" s="178"/>
    </row>
    <row r="82" spans="1:27" ht="17.100000000000001" customHeight="1" x14ac:dyDescent="0.25">
      <c r="A82" s="65"/>
      <c r="B82" s="65"/>
      <c r="C82" s="65"/>
      <c r="D82" s="65"/>
      <c r="E82" s="65"/>
      <c r="F82" s="65"/>
      <c r="G82" s="585" t="s">
        <v>968</v>
      </c>
      <c r="H82" s="585"/>
      <c r="I82" s="585" t="s">
        <v>516</v>
      </c>
      <c r="J82" s="585"/>
      <c r="K82" s="581" t="s">
        <v>517</v>
      </c>
      <c r="L82" s="571">
        <f>+'C.E PROG. I-II Y III'!O80</f>
        <v>500000</v>
      </c>
      <c r="M82" s="570">
        <f t="shared" si="16"/>
        <v>1.1322115459237305E-4</v>
      </c>
      <c r="N82" s="571">
        <f>+'C.E PROG. I-II Y III'!AJ80</f>
        <v>4560000</v>
      </c>
      <c r="O82" s="570">
        <f t="shared" si="17"/>
        <v>1.0325769298824422E-3</v>
      </c>
      <c r="P82" s="571">
        <f>+'C.E PROG. I-II Y III'!AL80</f>
        <v>0</v>
      </c>
      <c r="Q82" s="570">
        <f t="shared" si="18"/>
        <v>0</v>
      </c>
      <c r="R82" s="571">
        <f t="shared" si="19"/>
        <v>5060000</v>
      </c>
      <c r="S82" s="570">
        <f t="shared" si="19"/>
        <v>1.1457980844748153E-3</v>
      </c>
      <c r="W82" s="9"/>
      <c r="X82"/>
      <c r="Y82" s="178"/>
      <c r="AA82" s="178"/>
    </row>
    <row r="83" spans="1:27" ht="17.100000000000001" customHeight="1" x14ac:dyDescent="0.25">
      <c r="A83" s="65"/>
      <c r="B83" s="65"/>
      <c r="C83" s="65"/>
      <c r="D83" s="65"/>
      <c r="E83" s="65"/>
      <c r="F83" s="65"/>
      <c r="G83" s="535" t="s">
        <v>968</v>
      </c>
      <c r="H83" s="535"/>
      <c r="I83" s="535" t="s">
        <v>518</v>
      </c>
      <c r="J83" s="535"/>
      <c r="K83" s="584" t="s">
        <v>519</v>
      </c>
      <c r="L83" s="571"/>
      <c r="M83" s="570"/>
      <c r="N83" s="571"/>
      <c r="O83" s="580"/>
      <c r="P83" s="571"/>
      <c r="Q83" s="580"/>
      <c r="R83" s="579"/>
      <c r="S83" s="580"/>
      <c r="W83" s="9"/>
      <c r="Y83" s="178"/>
      <c r="AA83" s="178"/>
    </row>
    <row r="84" spans="1:27" ht="17.100000000000001" customHeight="1" x14ac:dyDescent="0.25">
      <c r="A84" s="65"/>
      <c r="B84" s="65"/>
      <c r="C84" s="65"/>
      <c r="D84" s="65"/>
      <c r="E84" s="65"/>
      <c r="F84" s="65"/>
      <c r="G84" s="585" t="s">
        <v>968</v>
      </c>
      <c r="H84" s="585"/>
      <c r="I84" s="585" t="s">
        <v>520</v>
      </c>
      <c r="J84" s="585"/>
      <c r="K84" s="581" t="s">
        <v>521</v>
      </c>
      <c r="L84" s="571">
        <f>+'C.E PROG. I-II Y III'!O83</f>
        <v>847500</v>
      </c>
      <c r="M84" s="570">
        <f>+L84/$R$374*100%</f>
        <v>1.919098570340723E-4</v>
      </c>
      <c r="N84" s="571">
        <f>+'C.E PROG. I-II Y III'!AJ83</f>
        <v>185000</v>
      </c>
      <c r="O84" s="570">
        <f>+N84/$R$374*100%</f>
        <v>4.1891827199178027E-5</v>
      </c>
      <c r="P84" s="571">
        <f>+'C.E PROG. I-II Y III'!AL83</f>
        <v>0</v>
      </c>
      <c r="Q84" s="570">
        <f>+P84/$R$374*100%</f>
        <v>0</v>
      </c>
      <c r="R84" s="571">
        <f t="shared" ref="R84:S87" si="20">+L84+N84+P84</f>
        <v>1032500</v>
      </c>
      <c r="S84" s="570">
        <f t="shared" si="20"/>
        <v>2.3380168423325033E-4</v>
      </c>
      <c r="W84" s="9"/>
      <c r="Y84" s="178"/>
      <c r="AA84" s="178"/>
    </row>
    <row r="85" spans="1:27" ht="17.100000000000001" customHeight="1" x14ac:dyDescent="0.25">
      <c r="A85" s="65"/>
      <c r="B85" s="65"/>
      <c r="C85" s="65"/>
      <c r="D85" s="65"/>
      <c r="E85" s="65"/>
      <c r="F85" s="65"/>
      <c r="G85" s="585" t="s">
        <v>968</v>
      </c>
      <c r="H85" s="585"/>
      <c r="I85" s="585" t="s">
        <v>522</v>
      </c>
      <c r="J85" s="585"/>
      <c r="K85" s="581" t="s">
        <v>523</v>
      </c>
      <c r="L85" s="571">
        <f>+'C.E PROG. I-II Y III'!O84</f>
        <v>1692500</v>
      </c>
      <c r="M85" s="570">
        <f>+L85/$R$374*100%</f>
        <v>3.8325360829518274E-4</v>
      </c>
      <c r="N85" s="571">
        <f>+'C.E PROG. I-II Y III'!AJ84</f>
        <v>750000</v>
      </c>
      <c r="O85" s="570">
        <f>+N85/$R$374*100%</f>
        <v>1.6983173188855956E-4</v>
      </c>
      <c r="P85" s="571">
        <f>+'C.E PROG. I-II Y III'!AL84</f>
        <v>0</v>
      </c>
      <c r="Q85" s="570">
        <f>+P85/$R$374*100%</f>
        <v>0</v>
      </c>
      <c r="R85" s="571">
        <f t="shared" si="20"/>
        <v>2442500</v>
      </c>
      <c r="S85" s="570">
        <f t="shared" si="20"/>
        <v>5.5308534018374232E-4</v>
      </c>
      <c r="W85" s="9"/>
      <c r="Y85" s="178"/>
      <c r="AA85" s="178"/>
    </row>
    <row r="86" spans="1:27" ht="17.100000000000001" customHeight="1" x14ac:dyDescent="0.25">
      <c r="A86" s="65"/>
      <c r="B86" s="65"/>
      <c r="C86" s="65"/>
      <c r="D86" s="65"/>
      <c r="E86" s="65"/>
      <c r="F86" s="65"/>
      <c r="G86" s="585" t="s">
        <v>968</v>
      </c>
      <c r="H86" s="585"/>
      <c r="I86" s="585" t="s">
        <v>524</v>
      </c>
      <c r="J86" s="585"/>
      <c r="K86" s="581" t="s">
        <v>525</v>
      </c>
      <c r="L86" s="571">
        <f>+'C.E PROG. I-II Y III'!O85</f>
        <v>3000000</v>
      </c>
      <c r="M86" s="570">
        <f>+L86/$R$374*100%</f>
        <v>6.7932692755423823E-4</v>
      </c>
      <c r="N86" s="571">
        <f>+'C.E PROG. I-II Y III'!AJ85</f>
        <v>0</v>
      </c>
      <c r="O86" s="570">
        <f>+N86/$R$374*100%</f>
        <v>0</v>
      </c>
      <c r="P86" s="571">
        <f>+'C.E PROG. I-II Y III'!AL85</f>
        <v>0</v>
      </c>
      <c r="Q86" s="570">
        <f>+P86/$R$374*100%</f>
        <v>0</v>
      </c>
      <c r="R86" s="571">
        <f t="shared" si="20"/>
        <v>3000000</v>
      </c>
      <c r="S86" s="570">
        <f t="shared" si="20"/>
        <v>6.7932692755423823E-4</v>
      </c>
      <c r="W86" s="9"/>
      <c r="X86"/>
      <c r="Y86" s="178"/>
      <c r="AA86" s="178"/>
    </row>
    <row r="87" spans="1:27" ht="17.100000000000001" customHeight="1" x14ac:dyDescent="0.25">
      <c r="A87" s="65"/>
      <c r="B87" s="65"/>
      <c r="C87" s="65"/>
      <c r="D87" s="65"/>
      <c r="E87" s="65"/>
      <c r="F87" s="65"/>
      <c r="G87" s="585" t="s">
        <v>968</v>
      </c>
      <c r="H87" s="585"/>
      <c r="I87" s="585" t="s">
        <v>526</v>
      </c>
      <c r="J87" s="585"/>
      <c r="K87" s="581" t="s">
        <v>527</v>
      </c>
      <c r="L87" s="571">
        <f>+'C.E PROG. I-II Y III'!O86</f>
        <v>3000000</v>
      </c>
      <c r="M87" s="570">
        <f>+L87/$R$374*100%</f>
        <v>6.7932692755423823E-4</v>
      </c>
      <c r="N87" s="571">
        <f>+'C.E PROG. I-II Y III'!AJ86</f>
        <v>0</v>
      </c>
      <c r="O87" s="570">
        <f>+N87/$R$374*100%</f>
        <v>0</v>
      </c>
      <c r="P87" s="571">
        <f>+'C.E PROG. I-II Y III'!AL86</f>
        <v>0</v>
      </c>
      <c r="Q87" s="570">
        <f>+P87/$R$374*100%</f>
        <v>0</v>
      </c>
      <c r="R87" s="571">
        <f t="shared" si="20"/>
        <v>3000000</v>
      </c>
      <c r="S87" s="570">
        <f t="shared" si="20"/>
        <v>6.7932692755423823E-4</v>
      </c>
      <c r="W87" s="9"/>
      <c r="Y87" s="178"/>
      <c r="AA87" s="178"/>
    </row>
    <row r="88" spans="1:27" ht="17.100000000000001" customHeight="1" x14ac:dyDescent="0.25">
      <c r="A88" s="65"/>
      <c r="B88" s="65"/>
      <c r="C88" s="65"/>
      <c r="D88" s="65"/>
      <c r="E88" s="65"/>
      <c r="F88" s="65"/>
      <c r="G88" s="535" t="s">
        <v>968</v>
      </c>
      <c r="H88" s="535"/>
      <c r="I88" s="535" t="s">
        <v>528</v>
      </c>
      <c r="J88" s="535"/>
      <c r="K88" s="584" t="s">
        <v>529</v>
      </c>
      <c r="L88" s="571"/>
      <c r="M88" s="570"/>
      <c r="N88" s="571"/>
      <c r="O88" s="580"/>
      <c r="P88" s="571"/>
      <c r="Q88" s="580"/>
      <c r="R88" s="579"/>
      <c r="S88" s="580"/>
      <c r="W88" s="9"/>
      <c r="Y88" s="178"/>
      <c r="AA88" s="178"/>
    </row>
    <row r="89" spans="1:27" ht="17.100000000000001" customHeight="1" x14ac:dyDescent="0.25">
      <c r="A89" s="65"/>
      <c r="B89" s="65"/>
      <c r="C89" s="65"/>
      <c r="D89" s="65"/>
      <c r="E89" s="65"/>
      <c r="F89" s="65"/>
      <c r="G89" s="585" t="s">
        <v>968</v>
      </c>
      <c r="H89" s="585"/>
      <c r="I89" s="585" t="s">
        <v>530</v>
      </c>
      <c r="J89" s="585"/>
      <c r="K89" s="581" t="s">
        <v>531</v>
      </c>
      <c r="L89" s="571">
        <f>+'C.E PROG. I-II Y III'!O88</f>
        <v>19864746.740000002</v>
      </c>
      <c r="M89" s="570">
        <f>+L89/$R$374*100%</f>
        <v>4.4982191231757573E-3</v>
      </c>
      <c r="N89" s="571">
        <f>+'C.E PROG. I-II Y III'!AJ88</f>
        <v>26628321.260000005</v>
      </c>
      <c r="O89" s="570">
        <f>+N89/$R$374*100%</f>
        <v>6.029778555827669E-3</v>
      </c>
      <c r="P89" s="571">
        <f>+'C.E PROG. I-II Y III'!AL88</f>
        <v>0</v>
      </c>
      <c r="Q89" s="570">
        <f>+P89/$R$374*100%</f>
        <v>0</v>
      </c>
      <c r="R89" s="571">
        <f>+L89+N89+P89</f>
        <v>46493068.000000007</v>
      </c>
      <c r="S89" s="570">
        <f>+M89+O89+Q89</f>
        <v>1.0527997679003427E-2</v>
      </c>
      <c r="W89" s="9"/>
      <c r="Y89" s="178"/>
      <c r="AA89" s="178"/>
    </row>
    <row r="90" spans="1:27" ht="17.100000000000001" customHeight="1" x14ac:dyDescent="0.25">
      <c r="A90" s="65"/>
      <c r="B90" s="65"/>
      <c r="C90" s="65"/>
      <c r="D90" s="65"/>
      <c r="E90" s="65"/>
      <c r="F90" s="65"/>
      <c r="G90" s="585" t="s">
        <v>968</v>
      </c>
      <c r="H90" s="585"/>
      <c r="I90" s="585" t="s">
        <v>532</v>
      </c>
      <c r="J90" s="585"/>
      <c r="K90" s="581" t="s">
        <v>533</v>
      </c>
      <c r="L90" s="571">
        <f>+'C.E PROG. I-II Y III'!O89</f>
        <v>0</v>
      </c>
      <c r="M90" s="570">
        <f>+L90/$R$374*100%</f>
        <v>0</v>
      </c>
      <c r="N90" s="571">
        <f>+'C.E PROG. I-II Y III'!AJ89</f>
        <v>0</v>
      </c>
      <c r="O90" s="570">
        <v>0</v>
      </c>
      <c r="P90" s="571">
        <f>+'C.E PROG. I-II Y III'!AL89</f>
        <v>0</v>
      </c>
      <c r="Q90" s="570">
        <f>+P90/$R$374*100%</f>
        <v>0</v>
      </c>
      <c r="R90" s="571">
        <f>SUM(L90:P90)</f>
        <v>0</v>
      </c>
      <c r="S90" s="570">
        <f>SUM(M90:Q90)</f>
        <v>0</v>
      </c>
      <c r="W90" s="9"/>
      <c r="X90"/>
      <c r="Y90" s="178"/>
      <c r="AA90" s="178"/>
    </row>
    <row r="91" spans="1:27" ht="17.100000000000001" customHeight="1" x14ac:dyDescent="0.25">
      <c r="A91" s="65"/>
      <c r="B91" s="65"/>
      <c r="C91" s="65"/>
      <c r="D91" s="65"/>
      <c r="E91" s="65"/>
      <c r="F91" s="65"/>
      <c r="G91" s="585" t="s">
        <v>968</v>
      </c>
      <c r="H91" s="585"/>
      <c r="I91" s="585" t="s">
        <v>534</v>
      </c>
      <c r="J91" s="585"/>
      <c r="K91" s="581" t="s">
        <v>535</v>
      </c>
      <c r="L91" s="571">
        <f>+'C.E PROG. I-II Y III'!O90</f>
        <v>0</v>
      </c>
      <c r="M91" s="570">
        <f>+L91/$R$374*100%</f>
        <v>0</v>
      </c>
      <c r="N91" s="571">
        <f>+'C.E PROG. I-II Y III'!AJ90</f>
        <v>0</v>
      </c>
      <c r="O91" s="570">
        <v>0</v>
      </c>
      <c r="P91" s="571">
        <f>+'C.E PROG. I-II Y III'!AL90</f>
        <v>0</v>
      </c>
      <c r="Q91" s="570">
        <f>+P91/$R$374*100%</f>
        <v>0</v>
      </c>
      <c r="R91" s="571">
        <f>SUM(L91:P91)</f>
        <v>0</v>
      </c>
      <c r="S91" s="570">
        <f>SUM(M91:Q91)</f>
        <v>0</v>
      </c>
      <c r="W91" s="9"/>
      <c r="Y91" s="178"/>
      <c r="AA91" s="178"/>
    </row>
    <row r="92" spans="1:27" ht="17.100000000000001" customHeight="1" x14ac:dyDescent="0.25">
      <c r="A92" s="65"/>
      <c r="B92" s="65"/>
      <c r="C92" s="65"/>
      <c r="D92" s="65"/>
      <c r="E92" s="65"/>
      <c r="F92" s="65"/>
      <c r="G92" s="535" t="s">
        <v>968</v>
      </c>
      <c r="H92" s="535"/>
      <c r="I92" s="535" t="s">
        <v>536</v>
      </c>
      <c r="J92" s="535"/>
      <c r="K92" s="584" t="s">
        <v>537</v>
      </c>
      <c r="L92" s="571"/>
      <c r="M92" s="570"/>
      <c r="N92" s="571"/>
      <c r="O92" s="580"/>
      <c r="P92" s="571"/>
      <c r="Q92" s="580"/>
      <c r="R92" s="579"/>
      <c r="S92" s="580"/>
      <c r="W92" s="9"/>
      <c r="Y92" s="178"/>
      <c r="AA92" s="178"/>
    </row>
    <row r="93" spans="1:27" ht="17.100000000000001" customHeight="1" x14ac:dyDescent="0.25">
      <c r="A93" s="65"/>
      <c r="B93" s="65"/>
      <c r="C93" s="65"/>
      <c r="D93" s="65"/>
      <c r="E93" s="65"/>
      <c r="F93" s="65"/>
      <c r="G93" s="585" t="s">
        <v>968</v>
      </c>
      <c r="H93" s="585"/>
      <c r="I93" s="585" t="s">
        <v>538</v>
      </c>
      <c r="J93" s="585"/>
      <c r="K93" s="581" t="s">
        <v>539</v>
      </c>
      <c r="L93" s="571">
        <f>+'C.E PROG. I-II Y III'!O92</f>
        <v>1228270.25</v>
      </c>
      <c r="M93" s="570">
        <f>+L93/$R$374*100%</f>
        <v>2.7813235171292538E-4</v>
      </c>
      <c r="N93" s="571">
        <f>+'CLASIF.OBJ AL GASTO X PROG.'!F90</f>
        <v>1000000</v>
      </c>
      <c r="O93" s="570">
        <f>+N93/$R$374*100%</f>
        <v>2.264423091847461E-4</v>
      </c>
      <c r="P93" s="571">
        <f>+'C.E PROG. I-II Y III'!AL92</f>
        <v>0</v>
      </c>
      <c r="Q93" s="570">
        <f>+P93/$R$374*100%</f>
        <v>0</v>
      </c>
      <c r="R93" s="571">
        <f t="shared" ref="R93:S95" si="21">+L93+N93+P93</f>
        <v>2228270.25</v>
      </c>
      <c r="S93" s="570">
        <f t="shared" si="21"/>
        <v>5.0457466089767148E-4</v>
      </c>
      <c r="W93" s="9"/>
      <c r="Y93" s="178"/>
      <c r="AA93" s="178"/>
    </row>
    <row r="94" spans="1:27" ht="17.100000000000001" customHeight="1" x14ac:dyDescent="0.25">
      <c r="A94" s="65"/>
      <c r="B94" s="65"/>
      <c r="C94" s="65"/>
      <c r="D94" s="65"/>
      <c r="E94" s="65"/>
      <c r="F94" s="65"/>
      <c r="G94" s="585" t="s">
        <v>968</v>
      </c>
      <c r="H94" s="585"/>
      <c r="I94" s="585" t="s">
        <v>540</v>
      </c>
      <c r="J94" s="585"/>
      <c r="K94" s="581" t="s">
        <v>541</v>
      </c>
      <c r="L94" s="571">
        <f>+'C.E PROG. I-II Y III'!O93</f>
        <v>1500000</v>
      </c>
      <c r="M94" s="570">
        <f>+L94/$R$374*100%</f>
        <v>3.3966346377711912E-4</v>
      </c>
      <c r="N94" s="571">
        <f>+'CLASIF.OBJ AL GASTO X PROG.'!F91</f>
        <v>15565242.02</v>
      </c>
      <c r="O94" s="570">
        <f>+N94/$R$374*100%</f>
        <v>3.5246293460282417E-3</v>
      </c>
      <c r="P94" s="571">
        <f>+'C.E PROG. I-II Y III'!AL93</f>
        <v>0</v>
      </c>
      <c r="Q94" s="570">
        <f>+P94/$R$374*100%</f>
        <v>0</v>
      </c>
      <c r="R94" s="571">
        <f t="shared" si="21"/>
        <v>17065242.02</v>
      </c>
      <c r="S94" s="570">
        <f t="shared" si="21"/>
        <v>3.8642928098053609E-3</v>
      </c>
      <c r="W94" s="9"/>
      <c r="X94"/>
      <c r="Y94" s="178"/>
      <c r="AA94" s="178"/>
    </row>
    <row r="95" spans="1:27" ht="17.100000000000001" customHeight="1" x14ac:dyDescent="0.25">
      <c r="A95" s="65"/>
      <c r="B95" s="65"/>
      <c r="C95" s="65"/>
      <c r="D95" s="65"/>
      <c r="E95" s="65"/>
      <c r="F95" s="65"/>
      <c r="G95" s="585" t="s">
        <v>968</v>
      </c>
      <c r="H95" s="585"/>
      <c r="I95" s="585" t="s">
        <v>542</v>
      </c>
      <c r="J95" s="585"/>
      <c r="K95" s="581" t="s">
        <v>543</v>
      </c>
      <c r="L95" s="571">
        <f>+'C.E PROG. I-II Y III'!O94</f>
        <v>3000000</v>
      </c>
      <c r="M95" s="570">
        <f>+L95/$R$374*100%</f>
        <v>6.7932692755423823E-4</v>
      </c>
      <c r="N95" s="571">
        <f>+'CLASIF.OBJ AL GASTO X PROG.'!F92</f>
        <v>0</v>
      </c>
      <c r="O95" s="570">
        <f>+N95/$R$374*100%</f>
        <v>0</v>
      </c>
      <c r="P95" s="571">
        <f>+'C.E PROG. I-II Y III'!AL94</f>
        <v>0</v>
      </c>
      <c r="Q95" s="570">
        <f>+P95/$R$374*100%</f>
        <v>0</v>
      </c>
      <c r="R95" s="571">
        <f t="shared" si="21"/>
        <v>3000000</v>
      </c>
      <c r="S95" s="570">
        <f t="shared" si="21"/>
        <v>6.7932692755423823E-4</v>
      </c>
      <c r="W95" s="9"/>
      <c r="Y95" s="178"/>
      <c r="AA95" s="178"/>
    </row>
    <row r="96" spans="1:27" ht="17.100000000000001" customHeight="1" x14ac:dyDescent="0.25">
      <c r="A96" s="65"/>
      <c r="B96" s="65"/>
      <c r="C96" s="65"/>
      <c r="D96" s="65"/>
      <c r="E96" s="65"/>
      <c r="F96" s="65"/>
      <c r="G96" s="535" t="s">
        <v>968</v>
      </c>
      <c r="H96" s="535"/>
      <c r="I96" s="535" t="s">
        <v>544</v>
      </c>
      <c r="J96" s="535"/>
      <c r="K96" s="584" t="s">
        <v>545</v>
      </c>
      <c r="L96" s="571"/>
      <c r="M96" s="570"/>
      <c r="N96" s="571"/>
      <c r="O96" s="580"/>
      <c r="P96" s="571"/>
      <c r="Q96" s="580"/>
      <c r="R96" s="579"/>
      <c r="S96" s="580"/>
      <c r="W96" s="9"/>
      <c r="Y96" s="178"/>
      <c r="AA96" s="178"/>
    </row>
    <row r="97" spans="1:27" ht="17.100000000000001" customHeight="1" x14ac:dyDescent="0.25">
      <c r="A97" s="65"/>
      <c r="B97" s="65"/>
      <c r="C97" s="65"/>
      <c r="D97" s="65"/>
      <c r="E97" s="65"/>
      <c r="F97" s="65"/>
      <c r="G97" s="585" t="s">
        <v>968</v>
      </c>
      <c r="H97" s="585"/>
      <c r="I97" s="585" t="s">
        <v>546</v>
      </c>
      <c r="J97" s="585"/>
      <c r="K97" s="581" t="s">
        <v>547</v>
      </c>
      <c r="L97" s="571">
        <f>+'C.E PROG. I-II Y III'!O96</f>
        <v>5200000</v>
      </c>
      <c r="M97" s="570">
        <f t="shared" ref="M97:M105" si="22">+L97/$R$374*100%</f>
        <v>1.1775000077606796E-3</v>
      </c>
      <c r="N97" s="571">
        <f>+'C.E PROG. I-II Y III'!AJ96</f>
        <v>450000</v>
      </c>
      <c r="O97" s="570">
        <f t="shared" ref="O97:O105" si="23">+N97/$R$374*100%</f>
        <v>1.0189903913313573E-4</v>
      </c>
      <c r="P97" s="571">
        <f>+'C.E PROG. I-II Y III'!AL96</f>
        <v>0</v>
      </c>
      <c r="Q97" s="570">
        <f t="shared" ref="Q97:Q105" si="24">+P97/$R$374*100%</f>
        <v>0</v>
      </c>
      <c r="R97" s="571">
        <f t="shared" ref="R97:S105" si="25">+L97+N97+P97</f>
        <v>5650000</v>
      </c>
      <c r="S97" s="570">
        <f t="shared" si="25"/>
        <v>1.2793990468938153E-3</v>
      </c>
      <c r="W97" s="9"/>
      <c r="Y97" s="178"/>
      <c r="AA97" s="178"/>
    </row>
    <row r="98" spans="1:27" ht="17.100000000000001" customHeight="1" x14ac:dyDescent="0.25">
      <c r="A98" s="65"/>
      <c r="B98" s="65"/>
      <c r="C98" s="65"/>
      <c r="D98" s="65"/>
      <c r="E98" s="65"/>
      <c r="F98" s="65"/>
      <c r="G98" s="585" t="s">
        <v>968</v>
      </c>
      <c r="H98" s="585"/>
      <c r="I98" s="585" t="s">
        <v>548</v>
      </c>
      <c r="J98" s="585"/>
      <c r="K98" s="581" t="s">
        <v>549</v>
      </c>
      <c r="L98" s="571">
        <f>+'C.E PROG. I-II Y III'!O97</f>
        <v>0</v>
      </c>
      <c r="M98" s="570">
        <f t="shared" si="22"/>
        <v>0</v>
      </c>
      <c r="N98" s="571">
        <f>+'C.E PROG. I-II Y III'!AJ97</f>
        <v>0</v>
      </c>
      <c r="O98" s="570">
        <f t="shared" si="23"/>
        <v>0</v>
      </c>
      <c r="P98" s="571">
        <f>+'C.E PROG. I-II Y III'!AL97</f>
        <v>0</v>
      </c>
      <c r="Q98" s="570">
        <f t="shared" si="24"/>
        <v>0</v>
      </c>
      <c r="R98" s="571">
        <f t="shared" si="25"/>
        <v>0</v>
      </c>
      <c r="S98" s="570">
        <f t="shared" si="25"/>
        <v>0</v>
      </c>
      <c r="W98" s="9"/>
      <c r="X98"/>
      <c r="Y98" s="178"/>
      <c r="AA98" s="178"/>
    </row>
    <row r="99" spans="1:27" ht="17.100000000000001" customHeight="1" x14ac:dyDescent="0.25">
      <c r="A99" s="65"/>
      <c r="B99" s="65"/>
      <c r="C99" s="65"/>
      <c r="D99" s="65"/>
      <c r="E99" s="65"/>
      <c r="F99" s="65"/>
      <c r="G99" s="585" t="s">
        <v>968</v>
      </c>
      <c r="H99" s="585"/>
      <c r="I99" s="585" t="s">
        <v>550</v>
      </c>
      <c r="J99" s="585"/>
      <c r="K99" s="581" t="s">
        <v>551</v>
      </c>
      <c r="L99" s="571">
        <f>+'C.E PROG. I-II Y III'!O98</f>
        <v>0</v>
      </c>
      <c r="M99" s="570">
        <f t="shared" si="22"/>
        <v>0</v>
      </c>
      <c r="N99" s="571">
        <f>+'C.E PROG. I-II Y III'!AJ98</f>
        <v>0</v>
      </c>
      <c r="O99" s="570">
        <f t="shared" si="23"/>
        <v>0</v>
      </c>
      <c r="P99" s="571">
        <f>+'C.E PROG. I-II Y III'!AL98</f>
        <v>0</v>
      </c>
      <c r="Q99" s="570">
        <f t="shared" si="24"/>
        <v>0</v>
      </c>
      <c r="R99" s="571">
        <f t="shared" si="25"/>
        <v>0</v>
      </c>
      <c r="S99" s="570">
        <f t="shared" si="25"/>
        <v>0</v>
      </c>
      <c r="W99" s="9"/>
      <c r="Y99" s="178"/>
      <c r="AA99" s="178"/>
    </row>
    <row r="100" spans="1:27" ht="17.100000000000001" customHeight="1" x14ac:dyDescent="0.25">
      <c r="A100" s="65"/>
      <c r="B100" s="65"/>
      <c r="C100" s="65"/>
      <c r="D100" s="65"/>
      <c r="E100" s="65"/>
      <c r="F100" s="65"/>
      <c r="G100" s="585" t="s">
        <v>968</v>
      </c>
      <c r="H100" s="585"/>
      <c r="I100" s="585" t="s">
        <v>552</v>
      </c>
      <c r="J100" s="585"/>
      <c r="K100" s="581" t="s">
        <v>553</v>
      </c>
      <c r="L100" s="571">
        <f>+'C.E PROG. I-II Y III'!O99</f>
        <v>0</v>
      </c>
      <c r="M100" s="570">
        <f t="shared" si="22"/>
        <v>0</v>
      </c>
      <c r="N100" s="571">
        <f>+'C.E PROG. I-II Y III'!AJ99</f>
        <v>300000</v>
      </c>
      <c r="O100" s="570">
        <f t="shared" si="23"/>
        <v>6.7932692755423826E-5</v>
      </c>
      <c r="P100" s="571">
        <f>+'C.E PROG. I-II Y III'!AL99</f>
        <v>0</v>
      </c>
      <c r="Q100" s="570">
        <f t="shared" si="24"/>
        <v>0</v>
      </c>
      <c r="R100" s="571">
        <f t="shared" si="25"/>
        <v>300000</v>
      </c>
      <c r="S100" s="570">
        <f t="shared" si="25"/>
        <v>6.7932692755423826E-5</v>
      </c>
      <c r="W100" s="9"/>
      <c r="Y100" s="178"/>
      <c r="AA100" s="178"/>
    </row>
    <row r="101" spans="1:27" ht="17.100000000000001" customHeight="1" x14ac:dyDescent="0.25">
      <c r="A101" s="65"/>
      <c r="B101" s="65"/>
      <c r="C101" s="65"/>
      <c r="D101" s="65"/>
      <c r="E101" s="65"/>
      <c r="F101" s="65"/>
      <c r="G101" s="585" t="s">
        <v>968</v>
      </c>
      <c r="H101" s="585"/>
      <c r="I101" s="585" t="s">
        <v>554</v>
      </c>
      <c r="J101" s="585"/>
      <c r="K101" s="581" t="s">
        <v>555</v>
      </c>
      <c r="L101" s="571">
        <f>+'C.E PROG. I-II Y III'!O100</f>
        <v>6000000</v>
      </c>
      <c r="M101" s="570">
        <f t="shared" si="22"/>
        <v>1.3586538551084765E-3</v>
      </c>
      <c r="N101" s="571">
        <f>+'C.E PROG. I-II Y III'!AJ100</f>
        <v>39753630.560000002</v>
      </c>
      <c r="O101" s="570">
        <f t="shared" si="23"/>
        <v>9.0019039024836905E-3</v>
      </c>
      <c r="P101" s="571">
        <f>+'C.E PROG. I-II Y III'!AL100</f>
        <v>0</v>
      </c>
      <c r="Q101" s="570">
        <f t="shared" si="24"/>
        <v>0</v>
      </c>
      <c r="R101" s="571">
        <f t="shared" si="25"/>
        <v>45753630.560000002</v>
      </c>
      <c r="S101" s="570">
        <f t="shared" si="25"/>
        <v>1.0360557757592167E-2</v>
      </c>
      <c r="W101" s="9"/>
      <c r="Y101" s="178"/>
      <c r="AA101" s="178"/>
    </row>
    <row r="102" spans="1:27" ht="17.100000000000001" customHeight="1" x14ac:dyDescent="0.25">
      <c r="A102" s="65"/>
      <c r="B102" s="65"/>
      <c r="C102" s="65"/>
      <c r="D102" s="65"/>
      <c r="E102" s="65"/>
      <c r="F102" s="65"/>
      <c r="G102" s="585" t="s">
        <v>968</v>
      </c>
      <c r="H102" s="585"/>
      <c r="I102" s="585" t="s">
        <v>556</v>
      </c>
      <c r="J102" s="585"/>
      <c r="K102" s="581" t="s">
        <v>557</v>
      </c>
      <c r="L102" s="571">
        <f>+'C.E PROG. I-II Y III'!O101</f>
        <v>100000</v>
      </c>
      <c r="M102" s="570">
        <f t="shared" si="22"/>
        <v>2.2644230918474607E-5</v>
      </c>
      <c r="N102" s="571">
        <f>+'C.E PROG. I-II Y III'!AJ101</f>
        <v>0</v>
      </c>
      <c r="O102" s="570">
        <f t="shared" si="23"/>
        <v>0</v>
      </c>
      <c r="P102" s="571">
        <f>+'C.E PROG. I-II Y III'!AL101</f>
        <v>0</v>
      </c>
      <c r="Q102" s="570">
        <f t="shared" si="24"/>
        <v>0</v>
      </c>
      <c r="R102" s="571">
        <f t="shared" si="25"/>
        <v>100000</v>
      </c>
      <c r="S102" s="570">
        <f t="shared" si="25"/>
        <v>2.2644230918474607E-5</v>
      </c>
      <c r="W102" s="9"/>
      <c r="X102"/>
      <c r="Y102" s="178"/>
      <c r="AA102" s="178"/>
    </row>
    <row r="103" spans="1:27" ht="17.100000000000001" customHeight="1" x14ac:dyDescent="0.25">
      <c r="A103" s="65"/>
      <c r="B103" s="65"/>
      <c r="C103" s="65"/>
      <c r="D103" s="65"/>
      <c r="E103" s="65"/>
      <c r="F103" s="65"/>
      <c r="G103" s="585" t="s">
        <v>968</v>
      </c>
      <c r="H103" s="585"/>
      <c r="I103" s="585" t="s">
        <v>558</v>
      </c>
      <c r="J103" s="585"/>
      <c r="K103" s="581" t="s">
        <v>559</v>
      </c>
      <c r="L103" s="571">
        <f>+'C.E PROG. I-II Y III'!O102</f>
        <v>5100000</v>
      </c>
      <c r="M103" s="570">
        <f t="shared" si="22"/>
        <v>1.1548557768422051E-3</v>
      </c>
      <c r="N103" s="571">
        <f>+'C.E PROG. I-II Y III'!AJ102</f>
        <v>0</v>
      </c>
      <c r="O103" s="570">
        <f t="shared" si="23"/>
        <v>0</v>
      </c>
      <c r="P103" s="571">
        <f>+'C.E PROG. I-II Y III'!AL102</f>
        <v>0</v>
      </c>
      <c r="Q103" s="570">
        <f t="shared" si="24"/>
        <v>0</v>
      </c>
      <c r="R103" s="571">
        <f t="shared" si="25"/>
        <v>5100000</v>
      </c>
      <c r="S103" s="570">
        <f t="shared" si="25"/>
        <v>1.1548557768422051E-3</v>
      </c>
      <c r="W103" s="9"/>
      <c r="Y103" s="178"/>
      <c r="AA103" s="178"/>
    </row>
    <row r="104" spans="1:27" ht="17.100000000000001" customHeight="1" x14ac:dyDescent="0.25">
      <c r="A104" s="65"/>
      <c r="B104" s="65"/>
      <c r="C104" s="65"/>
      <c r="D104" s="65"/>
      <c r="E104" s="65"/>
      <c r="F104" s="65"/>
      <c r="G104" s="585" t="s">
        <v>968</v>
      </c>
      <c r="H104" s="585"/>
      <c r="I104" s="585" t="s">
        <v>560</v>
      </c>
      <c r="J104" s="585"/>
      <c r="K104" s="581" t="s">
        <v>561</v>
      </c>
      <c r="L104" s="571">
        <f>+'C.E PROG. I-II Y III'!O103</f>
        <v>1100000</v>
      </c>
      <c r="M104" s="570">
        <f t="shared" si="22"/>
        <v>2.490865401032207E-4</v>
      </c>
      <c r="N104" s="571">
        <f>+'C.E PROG. I-II Y III'!AJ103</f>
        <v>300000</v>
      </c>
      <c r="O104" s="570">
        <f t="shared" si="23"/>
        <v>6.7932692755423826E-5</v>
      </c>
      <c r="P104" s="571">
        <f>+'C.E PROG. I-II Y III'!AL103</f>
        <v>0</v>
      </c>
      <c r="Q104" s="570">
        <f t="shared" si="24"/>
        <v>0</v>
      </c>
      <c r="R104" s="571">
        <f t="shared" si="25"/>
        <v>1400000</v>
      </c>
      <c r="S104" s="570">
        <f t="shared" si="25"/>
        <v>3.1701923285864451E-4</v>
      </c>
      <c r="W104" s="9"/>
      <c r="Y104" s="178"/>
      <c r="AA104" s="178"/>
    </row>
    <row r="105" spans="1:27" ht="17.100000000000001" customHeight="1" x14ac:dyDescent="0.25">
      <c r="A105" s="65"/>
      <c r="B105" s="65"/>
      <c r="C105" s="65"/>
      <c r="D105" s="65"/>
      <c r="E105" s="65"/>
      <c r="F105" s="65"/>
      <c r="G105" s="585" t="s">
        <v>968</v>
      </c>
      <c r="H105" s="585"/>
      <c r="I105" s="585" t="s">
        <v>562</v>
      </c>
      <c r="J105" s="585"/>
      <c r="K105" s="581" t="s">
        <v>563</v>
      </c>
      <c r="L105" s="571">
        <f>+'C.E PROG. I-II Y III'!O104</f>
        <v>0</v>
      </c>
      <c r="M105" s="570">
        <f t="shared" si="22"/>
        <v>0</v>
      </c>
      <c r="N105" s="571">
        <f>+'C.E PROG. I-II Y III'!AJ104</f>
        <v>0</v>
      </c>
      <c r="O105" s="570">
        <f t="shared" si="23"/>
        <v>0</v>
      </c>
      <c r="P105" s="571">
        <f>+'C.E PROG. I-II Y III'!AL104</f>
        <v>0</v>
      </c>
      <c r="Q105" s="570">
        <f t="shared" si="24"/>
        <v>0</v>
      </c>
      <c r="R105" s="571">
        <f t="shared" si="25"/>
        <v>0</v>
      </c>
      <c r="S105" s="570">
        <f t="shared" si="25"/>
        <v>0</v>
      </c>
      <c r="W105" s="9"/>
      <c r="Y105" s="178"/>
      <c r="AA105" s="178"/>
    </row>
    <row r="106" spans="1:27" ht="17.100000000000001" customHeight="1" x14ac:dyDescent="0.25">
      <c r="A106" s="65"/>
      <c r="B106" s="65"/>
      <c r="C106" s="65"/>
      <c r="D106" s="65"/>
      <c r="E106" s="65"/>
      <c r="F106" s="65"/>
      <c r="G106" s="535" t="s">
        <v>968</v>
      </c>
      <c r="H106" s="535"/>
      <c r="I106" s="535" t="s">
        <v>564</v>
      </c>
      <c r="J106" s="535"/>
      <c r="K106" s="584" t="s">
        <v>565</v>
      </c>
      <c r="L106" s="571"/>
      <c r="M106" s="570"/>
      <c r="N106" s="571"/>
      <c r="O106" s="580"/>
      <c r="P106" s="571"/>
      <c r="Q106" s="580"/>
      <c r="R106" s="579"/>
      <c r="S106" s="580"/>
      <c r="W106" s="9"/>
      <c r="X106"/>
      <c r="Y106" s="178"/>
      <c r="AA106" s="178"/>
    </row>
    <row r="107" spans="1:27" ht="17.100000000000001" customHeight="1" x14ac:dyDescent="0.25">
      <c r="A107" s="65"/>
      <c r="B107" s="65"/>
      <c r="C107" s="65"/>
      <c r="D107" s="65"/>
      <c r="E107" s="65"/>
      <c r="F107" s="65"/>
      <c r="G107" s="585" t="s">
        <v>968</v>
      </c>
      <c r="H107" s="585"/>
      <c r="I107" s="585" t="s">
        <v>566</v>
      </c>
      <c r="J107" s="585"/>
      <c r="K107" s="581" t="s">
        <v>567</v>
      </c>
      <c r="L107" s="571">
        <f>+'C.E PROG. I-II Y III'!O106</f>
        <v>0</v>
      </c>
      <c r="M107" s="570">
        <f t="shared" ref="M107:M112" si="26">+L107/$R$374*100%</f>
        <v>0</v>
      </c>
      <c r="N107" s="571">
        <f>+'C.E PROG. I-II Y III'!AJ106</f>
        <v>0</v>
      </c>
      <c r="O107" s="570">
        <f t="shared" ref="O107:O112" si="27">+N107/$R$374*100%</f>
        <v>0</v>
      </c>
      <c r="P107" s="571">
        <f>+'C.E PROG. I-II Y III'!AL106</f>
        <v>0</v>
      </c>
      <c r="Q107" s="570">
        <f t="shared" ref="Q107:Q112" si="28">+P107/$R$374*100%</f>
        <v>0</v>
      </c>
      <c r="R107" s="571">
        <f t="shared" ref="R107:S112" si="29">+L107+N107+P107</f>
        <v>0</v>
      </c>
      <c r="S107" s="570">
        <f t="shared" si="29"/>
        <v>0</v>
      </c>
      <c r="W107" s="9"/>
      <c r="Y107" s="178"/>
      <c r="AA107" s="178"/>
    </row>
    <row r="108" spans="1:27" ht="17.100000000000001" customHeight="1" x14ac:dyDescent="0.25">
      <c r="A108" s="65"/>
      <c r="B108" s="65"/>
      <c r="C108" s="65"/>
      <c r="D108" s="65"/>
      <c r="E108" s="65"/>
      <c r="F108" s="65"/>
      <c r="G108" s="585" t="s">
        <v>968</v>
      </c>
      <c r="H108" s="585"/>
      <c r="I108" s="585" t="s">
        <v>568</v>
      </c>
      <c r="J108" s="585"/>
      <c r="K108" s="581" t="s">
        <v>569</v>
      </c>
      <c r="L108" s="571">
        <f>+'C.E PROG. I-II Y III'!O107</f>
        <v>0</v>
      </c>
      <c r="M108" s="570">
        <f t="shared" si="26"/>
        <v>0</v>
      </c>
      <c r="N108" s="571">
        <f>+'C.E PROG. I-II Y III'!AJ107</f>
        <v>0</v>
      </c>
      <c r="O108" s="570">
        <f t="shared" si="27"/>
        <v>0</v>
      </c>
      <c r="P108" s="571">
        <f>+'C.E PROG. I-II Y III'!AL107</f>
        <v>0</v>
      </c>
      <c r="Q108" s="570">
        <f t="shared" si="28"/>
        <v>0</v>
      </c>
      <c r="R108" s="571">
        <f t="shared" si="29"/>
        <v>0</v>
      </c>
      <c r="S108" s="570">
        <f t="shared" si="29"/>
        <v>0</v>
      </c>
      <c r="W108" s="9"/>
      <c r="Y108" s="178"/>
      <c r="AA108" s="178"/>
    </row>
    <row r="109" spans="1:27" ht="17.100000000000001" customHeight="1" x14ac:dyDescent="0.25">
      <c r="A109" s="65"/>
      <c r="B109" s="65"/>
      <c r="C109" s="65"/>
      <c r="D109" s="65"/>
      <c r="E109" s="65"/>
      <c r="F109" s="65"/>
      <c r="G109" s="585" t="s">
        <v>968</v>
      </c>
      <c r="H109" s="585"/>
      <c r="I109" s="585" t="s">
        <v>570</v>
      </c>
      <c r="J109" s="585"/>
      <c r="K109" s="581" t="s">
        <v>571</v>
      </c>
      <c r="L109" s="571">
        <f>+'C.E PROG. I-II Y III'!O108</f>
        <v>0</v>
      </c>
      <c r="M109" s="570">
        <f t="shared" si="26"/>
        <v>0</v>
      </c>
      <c r="N109" s="571">
        <f>+'C.E PROG. I-II Y III'!AJ108</f>
        <v>0</v>
      </c>
      <c r="O109" s="570">
        <f t="shared" si="27"/>
        <v>0</v>
      </c>
      <c r="P109" s="571">
        <f>+'C.E PROG. I-II Y III'!AL108</f>
        <v>0</v>
      </c>
      <c r="Q109" s="570">
        <f t="shared" si="28"/>
        <v>0</v>
      </c>
      <c r="R109" s="571">
        <f t="shared" si="29"/>
        <v>0</v>
      </c>
      <c r="S109" s="570">
        <f t="shared" si="29"/>
        <v>0</v>
      </c>
      <c r="W109" s="9"/>
      <c r="Y109" s="178"/>
      <c r="AA109" s="178"/>
    </row>
    <row r="110" spans="1:27" ht="17.100000000000001" customHeight="1" x14ac:dyDescent="0.25">
      <c r="A110" s="65"/>
      <c r="B110" s="65"/>
      <c r="C110" s="65"/>
      <c r="D110" s="65"/>
      <c r="E110" s="65"/>
      <c r="F110" s="65"/>
      <c r="G110" s="585" t="s">
        <v>968</v>
      </c>
      <c r="H110" s="585"/>
      <c r="I110" s="585" t="s">
        <v>572</v>
      </c>
      <c r="J110" s="585"/>
      <c r="K110" s="581" t="s">
        <v>573</v>
      </c>
      <c r="L110" s="571">
        <f>+'C.E PROG. I-II Y III'!O109</f>
        <v>0</v>
      </c>
      <c r="M110" s="570">
        <f t="shared" si="26"/>
        <v>0</v>
      </c>
      <c r="N110" s="571">
        <f>+'C.E PROG. I-II Y III'!AJ109</f>
        <v>0</v>
      </c>
      <c r="O110" s="570">
        <f t="shared" si="27"/>
        <v>0</v>
      </c>
      <c r="P110" s="571">
        <f>+'C.E PROG. I-II Y III'!AL109</f>
        <v>0</v>
      </c>
      <c r="Q110" s="570">
        <f t="shared" si="28"/>
        <v>0</v>
      </c>
      <c r="R110" s="571">
        <f t="shared" si="29"/>
        <v>0</v>
      </c>
      <c r="S110" s="570">
        <f t="shared" si="29"/>
        <v>0</v>
      </c>
      <c r="W110" s="9"/>
      <c r="X110"/>
      <c r="Y110" s="178"/>
      <c r="AA110" s="178"/>
    </row>
    <row r="111" spans="1:27" ht="17.100000000000001" customHeight="1" x14ac:dyDescent="0.25">
      <c r="A111" s="65"/>
      <c r="B111" s="65"/>
      <c r="C111" s="65"/>
      <c r="D111" s="65"/>
      <c r="E111" s="65"/>
      <c r="F111" s="65"/>
      <c r="G111" s="585" t="s">
        <v>968</v>
      </c>
      <c r="H111" s="585"/>
      <c r="I111" s="585" t="s">
        <v>574</v>
      </c>
      <c r="J111" s="585"/>
      <c r="K111" s="581" t="s">
        <v>575</v>
      </c>
      <c r="L111" s="571">
        <f>+'C.E PROG. I-II Y III'!O110</f>
        <v>500000</v>
      </c>
      <c r="M111" s="570">
        <f t="shared" si="26"/>
        <v>1.1322115459237305E-4</v>
      </c>
      <c r="N111" s="571">
        <f>+'C.E PROG. I-II Y III'!AJ110</f>
        <v>0</v>
      </c>
      <c r="O111" s="570">
        <f t="shared" si="27"/>
        <v>0</v>
      </c>
      <c r="P111" s="571">
        <f>+'C.E PROG. I-II Y III'!AL110</f>
        <v>0</v>
      </c>
      <c r="Q111" s="570">
        <f t="shared" si="28"/>
        <v>0</v>
      </c>
      <c r="R111" s="571">
        <f t="shared" si="29"/>
        <v>500000</v>
      </c>
      <c r="S111" s="570">
        <f t="shared" si="29"/>
        <v>1.1322115459237305E-4</v>
      </c>
      <c r="W111" s="9"/>
      <c r="Y111" s="178"/>
      <c r="AA111" s="178"/>
    </row>
    <row r="112" spans="1:27" ht="17.100000000000001" customHeight="1" x14ac:dyDescent="0.25">
      <c r="A112" s="65"/>
      <c r="B112" s="65"/>
      <c r="C112" s="65"/>
      <c r="D112" s="65"/>
      <c r="E112" s="65"/>
      <c r="F112" s="65"/>
      <c r="G112" s="585" t="s">
        <v>968</v>
      </c>
      <c r="H112" s="585"/>
      <c r="I112" s="585" t="s">
        <v>576</v>
      </c>
      <c r="J112" s="585"/>
      <c r="K112" s="581" t="s">
        <v>577</v>
      </c>
      <c r="L112" s="571">
        <f>+'C.E PROG. I-II Y III'!O111</f>
        <v>0</v>
      </c>
      <c r="M112" s="570">
        <f t="shared" si="26"/>
        <v>0</v>
      </c>
      <c r="N112" s="571">
        <f>+'C.E PROG. I-II Y III'!AJ111</f>
        <v>0</v>
      </c>
      <c r="O112" s="570">
        <f t="shared" si="27"/>
        <v>0</v>
      </c>
      <c r="P112" s="571">
        <f>+'C.E PROG. I-II Y III'!AL111</f>
        <v>0</v>
      </c>
      <c r="Q112" s="570">
        <f t="shared" si="28"/>
        <v>0</v>
      </c>
      <c r="R112" s="571">
        <f t="shared" si="29"/>
        <v>0</v>
      </c>
      <c r="S112" s="570">
        <f t="shared" si="29"/>
        <v>0</v>
      </c>
      <c r="W112" s="9"/>
      <c r="Y112" s="178"/>
      <c r="AA112" s="178"/>
    </row>
    <row r="113" spans="1:27" ht="17.100000000000001" customHeight="1" x14ac:dyDescent="0.25">
      <c r="A113" s="65"/>
      <c r="B113" s="65"/>
      <c r="C113" s="65"/>
      <c r="D113" s="65"/>
      <c r="E113" s="65"/>
      <c r="F113" s="65"/>
      <c r="G113" s="585" t="s">
        <v>327</v>
      </c>
      <c r="H113" s="585"/>
      <c r="I113" s="65"/>
      <c r="J113" s="65"/>
      <c r="K113" s="581"/>
      <c r="L113" s="571"/>
      <c r="M113" s="570"/>
      <c r="N113" s="571"/>
      <c r="O113" s="570"/>
      <c r="P113" s="571"/>
      <c r="Q113" s="570"/>
      <c r="R113" s="571"/>
      <c r="S113" s="570"/>
      <c r="W113" s="9"/>
      <c r="Y113" s="178"/>
      <c r="AA113" s="178"/>
    </row>
    <row r="114" spans="1:27" ht="17.100000000000001" customHeight="1" x14ac:dyDescent="0.25">
      <c r="A114" s="65"/>
      <c r="B114" s="65"/>
      <c r="C114" s="65"/>
      <c r="D114" s="65"/>
      <c r="E114" s="65"/>
      <c r="F114" s="65"/>
      <c r="G114" s="535" t="s">
        <v>968</v>
      </c>
      <c r="H114" s="535"/>
      <c r="I114" s="535">
        <v>2</v>
      </c>
      <c r="J114" s="535"/>
      <c r="K114" s="584" t="s">
        <v>175</v>
      </c>
      <c r="L114" s="571"/>
      <c r="M114" s="580"/>
      <c r="N114" s="571"/>
      <c r="O114" s="580"/>
      <c r="P114" s="571"/>
      <c r="Q114" s="580"/>
      <c r="R114" s="579"/>
      <c r="S114" s="580"/>
      <c r="W114" s="9"/>
      <c r="X114"/>
      <c r="Y114" s="178"/>
      <c r="AA114" s="178"/>
    </row>
    <row r="115" spans="1:27" ht="17.100000000000001" customHeight="1" x14ac:dyDescent="0.25">
      <c r="A115" s="65"/>
      <c r="B115" s="65"/>
      <c r="C115" s="65"/>
      <c r="D115" s="65"/>
      <c r="E115" s="65"/>
      <c r="F115" s="65"/>
      <c r="G115" s="585" t="s">
        <v>327</v>
      </c>
      <c r="H115" s="585"/>
      <c r="I115" s="535"/>
      <c r="J115" s="535"/>
      <c r="K115" s="584"/>
      <c r="L115" s="571"/>
      <c r="M115" s="570"/>
      <c r="N115" s="571"/>
      <c r="O115" s="570"/>
      <c r="P115" s="571"/>
      <c r="Q115" s="570"/>
      <c r="R115" s="571"/>
      <c r="S115" s="570"/>
      <c r="W115" s="9"/>
      <c r="Y115" s="178"/>
      <c r="AA115" s="178"/>
    </row>
    <row r="116" spans="1:27" ht="17.100000000000001" customHeight="1" x14ac:dyDescent="0.25">
      <c r="A116" s="65"/>
      <c r="B116" s="65"/>
      <c r="C116" s="65"/>
      <c r="D116" s="65"/>
      <c r="E116" s="65"/>
      <c r="F116" s="65"/>
      <c r="G116" s="535" t="s">
        <v>968</v>
      </c>
      <c r="H116" s="535"/>
      <c r="I116" s="535" t="s">
        <v>578</v>
      </c>
      <c r="J116" s="535"/>
      <c r="K116" s="584" t="s">
        <v>579</v>
      </c>
      <c r="L116" s="571"/>
      <c r="M116" s="580"/>
      <c r="N116" s="571"/>
      <c r="O116" s="580"/>
      <c r="P116" s="571"/>
      <c r="Q116" s="580"/>
      <c r="R116" s="579"/>
      <c r="S116" s="580"/>
      <c r="W116" s="9"/>
      <c r="Y116" s="178"/>
      <c r="AA116" s="178"/>
    </row>
    <row r="117" spans="1:27" ht="17.100000000000001" customHeight="1" x14ac:dyDescent="0.25">
      <c r="A117" s="65"/>
      <c r="B117" s="65"/>
      <c r="C117" s="65"/>
      <c r="D117" s="65"/>
      <c r="E117" s="65"/>
      <c r="F117" s="65"/>
      <c r="G117" s="585" t="s">
        <v>968</v>
      </c>
      <c r="H117" s="585"/>
      <c r="I117" s="585" t="s">
        <v>580</v>
      </c>
      <c r="J117" s="585"/>
      <c r="K117" s="581" t="s">
        <v>581</v>
      </c>
      <c r="L117" s="571">
        <f>+'C.E PROG. I-II Y III'!O116</f>
        <v>14000000</v>
      </c>
      <c r="M117" s="570">
        <f>+L117/$R$374*100%</f>
        <v>3.170192328586445E-3</v>
      </c>
      <c r="N117" s="571">
        <f>+'C.E PROG. I-II Y III'!AJ116</f>
        <v>43570000</v>
      </c>
      <c r="O117" s="570">
        <f>+N117/$R$374*100%</f>
        <v>9.8660914111793861E-3</v>
      </c>
      <c r="P117" s="571">
        <f>+'C.E PROG. I-II Y III'!AL116</f>
        <v>0</v>
      </c>
      <c r="Q117" s="570">
        <f>+P117/$R$374*100%</f>
        <v>0</v>
      </c>
      <c r="R117" s="571">
        <f t="shared" ref="R117:S121" si="30">+L117+N117+P117</f>
        <v>57570000</v>
      </c>
      <c r="S117" s="570">
        <f t="shared" si="30"/>
        <v>1.3036283739765831E-2</v>
      </c>
      <c r="W117" s="9"/>
      <c r="Y117" s="178"/>
      <c r="AA117" s="178"/>
    </row>
    <row r="118" spans="1:27" ht="17.100000000000001" customHeight="1" x14ac:dyDescent="0.25">
      <c r="A118" s="65"/>
      <c r="B118" s="65"/>
      <c r="C118" s="65"/>
      <c r="D118" s="65"/>
      <c r="E118" s="65"/>
      <c r="F118" s="65"/>
      <c r="G118" s="585" t="s">
        <v>968</v>
      </c>
      <c r="H118" s="585"/>
      <c r="I118" s="585" t="s">
        <v>582</v>
      </c>
      <c r="J118" s="585"/>
      <c r="K118" s="581" t="s">
        <v>583</v>
      </c>
      <c r="L118" s="571">
        <f>+'C.E PROG. I-II Y III'!O117</f>
        <v>300000</v>
      </c>
      <c r="M118" s="570">
        <f>+L118/$R$374*100%</f>
        <v>6.7932692755423826E-5</v>
      </c>
      <c r="N118" s="571">
        <f>+'C.E PROG. I-II Y III'!AJ117</f>
        <v>100000</v>
      </c>
      <c r="O118" s="570">
        <f>+N118/$R$374*100%</f>
        <v>2.2644230918474607E-5</v>
      </c>
      <c r="P118" s="571">
        <f>+'C.E PROG. I-II Y III'!AL117</f>
        <v>0</v>
      </c>
      <c r="Q118" s="570">
        <f>+P118/$R$374*100%</f>
        <v>0</v>
      </c>
      <c r="R118" s="571">
        <f t="shared" si="30"/>
        <v>400000</v>
      </c>
      <c r="S118" s="570">
        <f t="shared" si="30"/>
        <v>9.057692367389843E-5</v>
      </c>
      <c r="W118" s="9"/>
      <c r="X118"/>
      <c r="Y118" s="178"/>
      <c r="AA118" s="178"/>
    </row>
    <row r="119" spans="1:27" ht="17.100000000000001" customHeight="1" x14ac:dyDescent="0.25">
      <c r="A119" s="65"/>
      <c r="B119" s="65"/>
      <c r="C119" s="65"/>
      <c r="D119" s="65"/>
      <c r="E119" s="65"/>
      <c r="F119" s="65"/>
      <c r="G119" s="585" t="s">
        <v>968</v>
      </c>
      <c r="H119" s="585"/>
      <c r="I119" s="585" t="s">
        <v>584</v>
      </c>
      <c r="J119" s="585"/>
      <c r="K119" s="581" t="s">
        <v>585</v>
      </c>
      <c r="L119" s="571">
        <f>+'C.E PROG. I-II Y III'!O118</f>
        <v>0</v>
      </c>
      <c r="M119" s="570">
        <f>+L119/$R$374*100%</f>
        <v>0</v>
      </c>
      <c r="N119" s="571">
        <f>+'C.E PROG. I-II Y III'!AJ118</f>
        <v>0</v>
      </c>
      <c r="O119" s="570">
        <f>+N119/$R$374*100%</f>
        <v>0</v>
      </c>
      <c r="P119" s="571">
        <f>+'C.E PROG. I-II Y III'!AL118</f>
        <v>0</v>
      </c>
      <c r="Q119" s="570">
        <f>+P119/$R$374*100%</f>
        <v>0</v>
      </c>
      <c r="R119" s="571">
        <f t="shared" si="30"/>
        <v>0</v>
      </c>
      <c r="S119" s="570">
        <f t="shared" si="30"/>
        <v>0</v>
      </c>
      <c r="W119" s="9"/>
      <c r="Y119" s="178"/>
      <c r="AA119" s="178"/>
    </row>
    <row r="120" spans="1:27" ht="17.100000000000001" customHeight="1" x14ac:dyDescent="0.25">
      <c r="A120" s="65"/>
      <c r="B120" s="65"/>
      <c r="C120" s="65"/>
      <c r="D120" s="65"/>
      <c r="E120" s="65"/>
      <c r="F120" s="65"/>
      <c r="G120" s="585" t="s">
        <v>968</v>
      </c>
      <c r="H120" s="585"/>
      <c r="I120" s="585" t="s">
        <v>586</v>
      </c>
      <c r="J120" s="585"/>
      <c r="K120" s="581" t="s">
        <v>587</v>
      </c>
      <c r="L120" s="571">
        <f>+'C.E PROG. I-II Y III'!O119</f>
        <v>11131400</v>
      </c>
      <c r="M120" s="570">
        <f>+L120/$R$374*100%</f>
        <v>2.5206199204590826E-3</v>
      </c>
      <c r="N120" s="571">
        <f>+'C.E PROG. I-II Y III'!AJ119</f>
        <v>650000</v>
      </c>
      <c r="O120" s="570">
        <f>+N120/$R$374*100%</f>
        <v>1.4718750097008495E-4</v>
      </c>
      <c r="P120" s="571">
        <f>+'C.E PROG. I-II Y III'!AL119</f>
        <v>0</v>
      </c>
      <c r="Q120" s="570">
        <f>+P120/$R$374*100%</f>
        <v>0</v>
      </c>
      <c r="R120" s="571">
        <f t="shared" si="30"/>
        <v>11781400</v>
      </c>
      <c r="S120" s="570">
        <f t="shared" si="30"/>
        <v>2.6678074214291675E-3</v>
      </c>
      <c r="W120" s="9"/>
      <c r="Y120" s="178"/>
      <c r="AA120" s="178"/>
    </row>
    <row r="121" spans="1:27" ht="17.100000000000001" customHeight="1" x14ac:dyDescent="0.25">
      <c r="A121" s="65"/>
      <c r="B121" s="65"/>
      <c r="C121" s="65"/>
      <c r="D121" s="65"/>
      <c r="E121" s="65"/>
      <c r="F121" s="65"/>
      <c r="G121" s="585" t="s">
        <v>968</v>
      </c>
      <c r="H121" s="585"/>
      <c r="I121" s="585" t="s">
        <v>588</v>
      </c>
      <c r="J121" s="585"/>
      <c r="K121" s="581" t="s">
        <v>589</v>
      </c>
      <c r="L121" s="571">
        <f>+'C.E PROG. I-II Y III'!O120</f>
        <v>0</v>
      </c>
      <c r="M121" s="570">
        <f>+L121/$R$374*100%</f>
        <v>0</v>
      </c>
      <c r="N121" s="571">
        <f>+'C.E PROG. I-II Y III'!AJ120</f>
        <v>1594000</v>
      </c>
      <c r="O121" s="570">
        <f>+N121/$R$374*100%</f>
        <v>3.6094904084048524E-4</v>
      </c>
      <c r="P121" s="571">
        <f>+'C.E PROG. I-II Y III'!AL120</f>
        <v>0</v>
      </c>
      <c r="Q121" s="570">
        <f>+P121/$R$374*100%</f>
        <v>0</v>
      </c>
      <c r="R121" s="571">
        <f t="shared" si="30"/>
        <v>1594000</v>
      </c>
      <c r="S121" s="570">
        <f t="shared" si="30"/>
        <v>3.6094904084048524E-4</v>
      </c>
      <c r="W121" s="9"/>
      <c r="Y121" s="178"/>
      <c r="AA121" s="178"/>
    </row>
    <row r="122" spans="1:27" ht="17.100000000000001" customHeight="1" x14ac:dyDescent="0.25">
      <c r="A122" s="65"/>
      <c r="B122" s="65"/>
      <c r="C122" s="65"/>
      <c r="D122" s="65"/>
      <c r="E122" s="65"/>
      <c r="F122" s="65"/>
      <c r="G122" s="535" t="s">
        <v>968</v>
      </c>
      <c r="H122" s="535"/>
      <c r="I122" s="535" t="s">
        <v>590</v>
      </c>
      <c r="J122" s="535"/>
      <c r="K122" s="584" t="s">
        <v>591</v>
      </c>
      <c r="L122" s="571"/>
      <c r="M122" s="580"/>
      <c r="N122" s="571"/>
      <c r="O122" s="580"/>
      <c r="P122" s="571"/>
      <c r="Q122" s="580"/>
      <c r="R122" s="579"/>
      <c r="S122" s="580"/>
      <c r="W122" s="9"/>
      <c r="X122"/>
      <c r="Y122" s="178"/>
      <c r="AA122" s="178"/>
    </row>
    <row r="123" spans="1:27" ht="17.100000000000001" customHeight="1" x14ac:dyDescent="0.25">
      <c r="A123" s="65"/>
      <c r="B123" s="65"/>
      <c r="C123" s="65"/>
      <c r="D123" s="65"/>
      <c r="E123" s="65"/>
      <c r="F123" s="65"/>
      <c r="G123" s="585" t="s">
        <v>968</v>
      </c>
      <c r="H123" s="585"/>
      <c r="I123" s="585" t="s">
        <v>592</v>
      </c>
      <c r="J123" s="585"/>
      <c r="K123" s="581" t="s">
        <v>593</v>
      </c>
      <c r="L123" s="571">
        <f>+'C.E PROG. I-II Y III'!O122</f>
        <v>0</v>
      </c>
      <c r="M123" s="570">
        <f>+L123/$R$374*100%</f>
        <v>0</v>
      </c>
      <c r="N123" s="571">
        <f>+'C.E PROG. I-II Y III'!AJ122</f>
        <v>0</v>
      </c>
      <c r="O123" s="570">
        <f>+N123/$R$374*100%</f>
        <v>0</v>
      </c>
      <c r="P123" s="571">
        <f>+'C.E PROG. I-II Y III'!AL122</f>
        <v>0</v>
      </c>
      <c r="Q123" s="570">
        <f>+P123/$R$374*100%</f>
        <v>0</v>
      </c>
      <c r="R123" s="571">
        <f t="shared" ref="R123:S126" si="31">+L123+N123+P123</f>
        <v>0</v>
      </c>
      <c r="S123" s="570">
        <f t="shared" si="31"/>
        <v>0</v>
      </c>
      <c r="W123" s="9"/>
      <c r="Y123" s="178"/>
      <c r="AA123" s="178"/>
    </row>
    <row r="124" spans="1:27" ht="17.100000000000001" customHeight="1" x14ac:dyDescent="0.25">
      <c r="A124" s="65"/>
      <c r="B124" s="65"/>
      <c r="C124" s="65"/>
      <c r="D124" s="65"/>
      <c r="E124" s="65"/>
      <c r="F124" s="65"/>
      <c r="G124" s="585" t="s">
        <v>968</v>
      </c>
      <c r="H124" s="585"/>
      <c r="I124" s="585" t="s">
        <v>594</v>
      </c>
      <c r="J124" s="585"/>
      <c r="K124" s="581" t="s">
        <v>595</v>
      </c>
      <c r="L124" s="571">
        <f>+'C.E PROG. I-II Y III'!O123</f>
        <v>0</v>
      </c>
      <c r="M124" s="570">
        <f>+L124/$R$374*100%</f>
        <v>0</v>
      </c>
      <c r="N124" s="571">
        <f>+'C.E PROG. I-II Y III'!AJ123</f>
        <v>0</v>
      </c>
      <c r="O124" s="570">
        <f>+N124/$R$374*100%</f>
        <v>0</v>
      </c>
      <c r="P124" s="571">
        <f>+'C.E PROG. I-II Y III'!AL123</f>
        <v>0</v>
      </c>
      <c r="Q124" s="570">
        <f>+P124/$R$374*100%</f>
        <v>0</v>
      </c>
      <c r="R124" s="571">
        <f t="shared" si="31"/>
        <v>0</v>
      </c>
      <c r="S124" s="570">
        <f t="shared" si="31"/>
        <v>0</v>
      </c>
      <c r="W124" s="9"/>
      <c r="Y124" s="178"/>
      <c r="AA124" s="178"/>
    </row>
    <row r="125" spans="1:27" ht="17.100000000000001" customHeight="1" x14ac:dyDescent="0.25">
      <c r="A125" s="65"/>
      <c r="B125" s="65"/>
      <c r="C125" s="65"/>
      <c r="D125" s="65"/>
      <c r="E125" s="65"/>
      <c r="F125" s="65"/>
      <c r="G125" s="585" t="s">
        <v>968</v>
      </c>
      <c r="H125" s="585"/>
      <c r="I125" s="585" t="s">
        <v>596</v>
      </c>
      <c r="J125" s="585"/>
      <c r="K125" s="581" t="s">
        <v>597</v>
      </c>
      <c r="L125" s="571">
        <f>+'C.E PROG. I-II Y III'!O124</f>
        <v>0</v>
      </c>
      <c r="M125" s="570">
        <f>+L125/$R$374*100%</f>
        <v>0</v>
      </c>
      <c r="N125" s="571">
        <f>+'C.E PROG. I-II Y III'!AJ124</f>
        <v>84492600</v>
      </c>
      <c r="O125" s="570">
        <f>+N125/$R$374*100%</f>
        <v>1.9132699453023077E-2</v>
      </c>
      <c r="P125" s="571">
        <f>+'C.E PROG. I-II Y III'!AL124</f>
        <v>0</v>
      </c>
      <c r="Q125" s="570">
        <f>+P125/$R$374*100%</f>
        <v>0</v>
      </c>
      <c r="R125" s="571">
        <f t="shared" si="31"/>
        <v>84492600</v>
      </c>
      <c r="S125" s="570">
        <f t="shared" si="31"/>
        <v>1.9132699453023077E-2</v>
      </c>
      <c r="W125" s="9"/>
      <c r="Y125" s="178"/>
      <c r="AA125" s="178"/>
    </row>
    <row r="126" spans="1:27" ht="17.100000000000001" customHeight="1" x14ac:dyDescent="0.25">
      <c r="A126" s="65"/>
      <c r="B126" s="65"/>
      <c r="C126" s="65"/>
      <c r="D126" s="65"/>
      <c r="E126" s="65"/>
      <c r="F126" s="65"/>
      <c r="G126" s="585" t="s">
        <v>968</v>
      </c>
      <c r="H126" s="585"/>
      <c r="I126" s="585" t="s">
        <v>598</v>
      </c>
      <c r="J126" s="585"/>
      <c r="K126" s="581" t="s">
        <v>599</v>
      </c>
      <c r="L126" s="571">
        <f>+'C.E PROG. I-II Y III'!O125</f>
        <v>0</v>
      </c>
      <c r="M126" s="570">
        <f>+L126/$R$374*100%</f>
        <v>0</v>
      </c>
      <c r="N126" s="571">
        <f>+'C.E PROG. I-II Y III'!AJ125</f>
        <v>0</v>
      </c>
      <c r="O126" s="570">
        <f>+N126/$R$374*100%</f>
        <v>0</v>
      </c>
      <c r="P126" s="571">
        <f>+'C.E PROG. I-II Y III'!AL125</f>
        <v>0</v>
      </c>
      <c r="Q126" s="570">
        <f>+P126/$R$374*100%</f>
        <v>0</v>
      </c>
      <c r="R126" s="571">
        <f t="shared" si="31"/>
        <v>0</v>
      </c>
      <c r="S126" s="570">
        <f t="shared" si="31"/>
        <v>0</v>
      </c>
      <c r="W126" s="9"/>
      <c r="X126"/>
      <c r="Y126" s="178"/>
      <c r="AA126" s="178"/>
    </row>
    <row r="127" spans="1:27" ht="17.100000000000001" customHeight="1" x14ac:dyDescent="0.25">
      <c r="A127" s="65"/>
      <c r="B127" s="65"/>
      <c r="C127" s="65"/>
      <c r="D127" s="65"/>
      <c r="E127" s="65"/>
      <c r="F127" s="65"/>
      <c r="G127" s="535" t="s">
        <v>968</v>
      </c>
      <c r="H127" s="535"/>
      <c r="I127" s="535" t="s">
        <v>600</v>
      </c>
      <c r="J127" s="535"/>
      <c r="K127" s="584" t="s">
        <v>601</v>
      </c>
      <c r="L127" s="571"/>
      <c r="M127" s="580"/>
      <c r="N127" s="571"/>
      <c r="O127" s="580"/>
      <c r="P127" s="571"/>
      <c r="Q127" s="580"/>
      <c r="R127" s="579"/>
      <c r="S127" s="580"/>
      <c r="W127" s="9"/>
      <c r="Y127" s="178"/>
      <c r="AA127" s="178"/>
    </row>
    <row r="128" spans="1:27" ht="17.100000000000001" customHeight="1" x14ac:dyDescent="0.25">
      <c r="A128" s="65"/>
      <c r="B128" s="65"/>
      <c r="C128" s="65"/>
      <c r="D128" s="65"/>
      <c r="E128" s="65"/>
      <c r="F128" s="65"/>
      <c r="G128" s="585" t="s">
        <v>968</v>
      </c>
      <c r="H128" s="585"/>
      <c r="I128" s="585" t="s">
        <v>602</v>
      </c>
      <c r="J128" s="585"/>
      <c r="K128" s="581" t="s">
        <v>603</v>
      </c>
      <c r="L128" s="571">
        <f>+'C.E PROG. I-II Y III'!O127</f>
        <v>200000</v>
      </c>
      <c r="M128" s="570">
        <f t="shared" ref="M128:M134" si="32">+L128/$R$374*100%</f>
        <v>4.5288461836949215E-5</v>
      </c>
      <c r="N128" s="571">
        <f>+'C.E PROG. I-II Y III'!AJ127</f>
        <v>165000</v>
      </c>
      <c r="O128" s="570">
        <f t="shared" ref="O128:O134" si="33">+N128/$R$374*100%</f>
        <v>3.7362981015483101E-5</v>
      </c>
      <c r="P128" s="571">
        <f>+'C.E PROG. I-II Y III'!AL127</f>
        <v>0</v>
      </c>
      <c r="Q128" s="570">
        <f t="shared" ref="Q128:Q134" si="34">+P128/$R$374*100%</f>
        <v>0</v>
      </c>
      <c r="R128" s="571">
        <f t="shared" ref="R128:S134" si="35">+L128+N128+P128</f>
        <v>365000</v>
      </c>
      <c r="S128" s="570">
        <f t="shared" si="35"/>
        <v>8.2651442852432316E-5</v>
      </c>
      <c r="W128" s="9"/>
      <c r="Y128" s="178"/>
      <c r="AA128" s="178"/>
    </row>
    <row r="129" spans="1:27" ht="17.100000000000001" customHeight="1" x14ac:dyDescent="0.25">
      <c r="A129" s="65"/>
      <c r="B129" s="65"/>
      <c r="C129" s="65"/>
      <c r="D129" s="65"/>
      <c r="E129" s="65"/>
      <c r="F129" s="65"/>
      <c r="G129" s="585" t="s">
        <v>968</v>
      </c>
      <c r="H129" s="585"/>
      <c r="I129" s="585" t="s">
        <v>604</v>
      </c>
      <c r="J129" s="585"/>
      <c r="K129" s="581" t="s">
        <v>605</v>
      </c>
      <c r="L129" s="571">
        <f>+'C.E PROG. I-II Y III'!O128</f>
        <v>200000</v>
      </c>
      <c r="M129" s="570">
        <f t="shared" si="32"/>
        <v>4.5288461836949215E-5</v>
      </c>
      <c r="N129" s="571">
        <f>+'C.E PROG. I-II Y III'!AJ128</f>
        <v>0</v>
      </c>
      <c r="O129" s="570">
        <f t="shared" si="33"/>
        <v>0</v>
      </c>
      <c r="P129" s="571">
        <f>+'C.E PROG. I-II Y III'!AL128</f>
        <v>0</v>
      </c>
      <c r="Q129" s="570">
        <f t="shared" si="34"/>
        <v>0</v>
      </c>
      <c r="R129" s="571">
        <f t="shared" si="35"/>
        <v>200000</v>
      </c>
      <c r="S129" s="570">
        <f t="shared" si="35"/>
        <v>4.5288461836949215E-5</v>
      </c>
      <c r="W129" s="9"/>
      <c r="Y129" s="178"/>
      <c r="AA129" s="178"/>
    </row>
    <row r="130" spans="1:27" ht="17.100000000000001" customHeight="1" x14ac:dyDescent="0.25">
      <c r="A130" s="65"/>
      <c r="B130" s="65"/>
      <c r="C130" s="65"/>
      <c r="D130" s="65"/>
      <c r="E130" s="65"/>
      <c r="F130" s="65"/>
      <c r="G130" s="585" t="s">
        <v>968</v>
      </c>
      <c r="H130" s="585"/>
      <c r="I130" s="585" t="s">
        <v>606</v>
      </c>
      <c r="J130" s="585"/>
      <c r="K130" s="581" t="s">
        <v>607</v>
      </c>
      <c r="L130" s="571">
        <f>+'C.E PROG. I-II Y III'!O129</f>
        <v>200000</v>
      </c>
      <c r="M130" s="570">
        <f t="shared" si="32"/>
        <v>4.5288461836949215E-5</v>
      </c>
      <c r="N130" s="571">
        <f>+'C.E PROG. I-II Y III'!AJ129</f>
        <v>0</v>
      </c>
      <c r="O130" s="570">
        <f t="shared" si="33"/>
        <v>0</v>
      </c>
      <c r="P130" s="571">
        <f>+'C.E PROG. I-II Y III'!AL129</f>
        <v>0</v>
      </c>
      <c r="Q130" s="570">
        <f t="shared" si="34"/>
        <v>0</v>
      </c>
      <c r="R130" s="571">
        <f t="shared" si="35"/>
        <v>200000</v>
      </c>
      <c r="S130" s="570">
        <f t="shared" si="35"/>
        <v>4.5288461836949215E-5</v>
      </c>
      <c r="W130" s="9"/>
      <c r="X130"/>
      <c r="Y130" s="178"/>
      <c r="AA130" s="178"/>
    </row>
    <row r="131" spans="1:27" ht="17.100000000000001" customHeight="1" x14ac:dyDescent="0.25">
      <c r="A131" s="65"/>
      <c r="B131" s="65"/>
      <c r="C131" s="65"/>
      <c r="D131" s="65"/>
      <c r="E131" s="65"/>
      <c r="F131" s="65"/>
      <c r="G131" s="585" t="s">
        <v>968</v>
      </c>
      <c r="H131" s="585"/>
      <c r="I131" s="585" t="s">
        <v>608</v>
      </c>
      <c r="J131" s="585"/>
      <c r="K131" s="581" t="s">
        <v>609</v>
      </c>
      <c r="L131" s="571">
        <f>+'C.E PROG. I-II Y III'!O130</f>
        <v>1175000</v>
      </c>
      <c r="M131" s="570">
        <f t="shared" si="32"/>
        <v>2.6606971329207663E-4</v>
      </c>
      <c r="N131" s="571">
        <f>+'C.E PROG. I-II Y III'!AJ130</f>
        <v>0</v>
      </c>
      <c r="O131" s="570">
        <f t="shared" si="33"/>
        <v>0</v>
      </c>
      <c r="P131" s="571">
        <f>+'C.E PROG. I-II Y III'!AL130</f>
        <v>0</v>
      </c>
      <c r="Q131" s="570">
        <f t="shared" si="34"/>
        <v>0</v>
      </c>
      <c r="R131" s="571">
        <f t="shared" si="35"/>
        <v>1175000</v>
      </c>
      <c r="S131" s="570">
        <f t="shared" si="35"/>
        <v>2.6606971329207663E-4</v>
      </c>
      <c r="W131" s="9"/>
      <c r="Y131" s="178"/>
      <c r="AA131" s="178"/>
    </row>
    <row r="132" spans="1:27" ht="17.100000000000001" customHeight="1" x14ac:dyDescent="0.25">
      <c r="A132" s="65"/>
      <c r="B132" s="65"/>
      <c r="C132" s="65"/>
      <c r="D132" s="65"/>
      <c r="E132" s="65"/>
      <c r="F132" s="65"/>
      <c r="G132" s="585" t="s">
        <v>968</v>
      </c>
      <c r="H132" s="585"/>
      <c r="I132" s="585" t="s">
        <v>610</v>
      </c>
      <c r="J132" s="585"/>
      <c r="K132" s="581" t="s">
        <v>611</v>
      </c>
      <c r="L132" s="571">
        <f>+'C.E PROG. I-II Y III'!O131</f>
        <v>200000</v>
      </c>
      <c r="M132" s="570">
        <f t="shared" si="32"/>
        <v>4.5288461836949215E-5</v>
      </c>
      <c r="N132" s="571">
        <f>+'C.E PROG. I-II Y III'!AJ131</f>
        <v>0</v>
      </c>
      <c r="O132" s="570">
        <f t="shared" si="33"/>
        <v>0</v>
      </c>
      <c r="P132" s="571">
        <f>+'C.E PROG. I-II Y III'!AL131</f>
        <v>0</v>
      </c>
      <c r="Q132" s="570">
        <f t="shared" si="34"/>
        <v>0</v>
      </c>
      <c r="R132" s="571">
        <f t="shared" si="35"/>
        <v>200000</v>
      </c>
      <c r="S132" s="570">
        <f t="shared" si="35"/>
        <v>4.5288461836949215E-5</v>
      </c>
      <c r="W132" s="9"/>
      <c r="Y132" s="178"/>
      <c r="AA132" s="178"/>
    </row>
    <row r="133" spans="1:27" ht="17.100000000000001" customHeight="1" x14ac:dyDescent="0.25">
      <c r="A133" s="65"/>
      <c r="B133" s="65"/>
      <c r="C133" s="65"/>
      <c r="D133" s="65"/>
      <c r="E133" s="65"/>
      <c r="F133" s="65"/>
      <c r="G133" s="585" t="s">
        <v>968</v>
      </c>
      <c r="H133" s="585"/>
      <c r="I133" s="585" t="s">
        <v>612</v>
      </c>
      <c r="J133" s="585"/>
      <c r="K133" s="581" t="s">
        <v>613</v>
      </c>
      <c r="L133" s="571">
        <f>+'C.E PROG. I-II Y III'!O132</f>
        <v>200000</v>
      </c>
      <c r="M133" s="570">
        <f t="shared" si="32"/>
        <v>4.5288461836949215E-5</v>
      </c>
      <c r="N133" s="571">
        <f>+'C.E PROG. I-II Y III'!AJ132</f>
        <v>0</v>
      </c>
      <c r="O133" s="570">
        <f t="shared" si="33"/>
        <v>0</v>
      </c>
      <c r="P133" s="571">
        <f>+'C.E PROG. I-II Y III'!AL132</f>
        <v>0</v>
      </c>
      <c r="Q133" s="570">
        <f t="shared" si="34"/>
        <v>0</v>
      </c>
      <c r="R133" s="571">
        <f t="shared" si="35"/>
        <v>200000</v>
      </c>
      <c r="S133" s="570">
        <f t="shared" si="35"/>
        <v>4.5288461836949215E-5</v>
      </c>
      <c r="W133" s="9"/>
      <c r="Y133" s="178"/>
      <c r="AA133" s="178"/>
    </row>
    <row r="134" spans="1:27" ht="17.100000000000001" customHeight="1" x14ac:dyDescent="0.25">
      <c r="A134" s="65"/>
      <c r="B134" s="65"/>
      <c r="C134" s="65"/>
      <c r="D134" s="65"/>
      <c r="E134" s="65"/>
      <c r="F134" s="65"/>
      <c r="G134" s="585" t="s">
        <v>968</v>
      </c>
      <c r="H134" s="585"/>
      <c r="I134" s="585" t="s">
        <v>614</v>
      </c>
      <c r="J134" s="585"/>
      <c r="K134" s="581" t="s">
        <v>615</v>
      </c>
      <c r="L134" s="571">
        <f>+'C.E PROG. I-II Y III'!O133</f>
        <v>200000</v>
      </c>
      <c r="M134" s="570">
        <f t="shared" si="32"/>
        <v>4.5288461836949215E-5</v>
      </c>
      <c r="N134" s="571">
        <f>+'C.E PROG. I-II Y III'!AJ133</f>
        <v>0</v>
      </c>
      <c r="O134" s="570">
        <f t="shared" si="33"/>
        <v>0</v>
      </c>
      <c r="P134" s="571">
        <f>+'C.E PROG. I-II Y III'!AL133</f>
        <v>0</v>
      </c>
      <c r="Q134" s="570">
        <f t="shared" si="34"/>
        <v>0</v>
      </c>
      <c r="R134" s="571">
        <f t="shared" si="35"/>
        <v>200000</v>
      </c>
      <c r="S134" s="570">
        <f t="shared" si="35"/>
        <v>4.5288461836949215E-5</v>
      </c>
      <c r="W134" s="9"/>
      <c r="X134"/>
      <c r="Y134" s="178"/>
      <c r="AA134" s="178"/>
    </row>
    <row r="135" spans="1:27" ht="17.100000000000001" customHeight="1" x14ac:dyDescent="0.25">
      <c r="A135" s="65"/>
      <c r="B135" s="65"/>
      <c r="C135" s="65"/>
      <c r="D135" s="65"/>
      <c r="E135" s="65"/>
      <c r="F135" s="65"/>
      <c r="G135" s="535" t="s">
        <v>968</v>
      </c>
      <c r="H135" s="535"/>
      <c r="I135" s="535" t="s">
        <v>616</v>
      </c>
      <c r="J135" s="535"/>
      <c r="K135" s="584" t="s">
        <v>617</v>
      </c>
      <c r="L135" s="571"/>
      <c r="M135" s="580"/>
      <c r="N135" s="571"/>
      <c r="O135" s="580"/>
      <c r="P135" s="571"/>
      <c r="Q135" s="580"/>
      <c r="R135" s="579"/>
      <c r="S135" s="580"/>
      <c r="W135" s="9"/>
      <c r="Y135" s="178"/>
      <c r="AA135" s="178"/>
    </row>
    <row r="136" spans="1:27" ht="17.100000000000001" customHeight="1" x14ac:dyDescent="0.25">
      <c r="A136" s="65"/>
      <c r="B136" s="65"/>
      <c r="C136" s="65"/>
      <c r="D136" s="65"/>
      <c r="E136" s="65"/>
      <c r="F136" s="65"/>
      <c r="G136" s="585" t="s">
        <v>968</v>
      </c>
      <c r="H136" s="585"/>
      <c r="I136" s="585" t="s">
        <v>618</v>
      </c>
      <c r="J136" s="585"/>
      <c r="K136" s="581" t="s">
        <v>619</v>
      </c>
      <c r="L136" s="571">
        <f>+'C.E PROG. I-II Y III'!O135</f>
        <v>500000</v>
      </c>
      <c r="M136" s="570">
        <f>+L136/$R$374*100%</f>
        <v>1.1322115459237305E-4</v>
      </c>
      <c r="N136" s="571">
        <f>+'C.E PROG. I-II Y III'!AJ135</f>
        <v>1166530</v>
      </c>
      <c r="O136" s="570">
        <f>+N136/$R$374*100%</f>
        <v>2.6415174693328184E-4</v>
      </c>
      <c r="P136" s="571">
        <f>+'C.E PROG. I-II Y III'!AL135</f>
        <v>0</v>
      </c>
      <c r="Q136" s="570">
        <f>+P136/$R$374*100%</f>
        <v>0</v>
      </c>
      <c r="R136" s="571">
        <f>+L136+N136+P136</f>
        <v>1666530</v>
      </c>
      <c r="S136" s="570">
        <f>+M136+O136+Q136</f>
        <v>3.7737290152565486E-4</v>
      </c>
      <c r="W136" s="9"/>
      <c r="Y136" s="178"/>
      <c r="AA136" s="178"/>
    </row>
    <row r="137" spans="1:27" ht="17.100000000000001" customHeight="1" x14ac:dyDescent="0.25">
      <c r="A137" s="65"/>
      <c r="B137" s="65"/>
      <c r="C137" s="65"/>
      <c r="D137" s="65"/>
      <c r="E137" s="65"/>
      <c r="F137" s="65"/>
      <c r="G137" s="585" t="s">
        <v>968</v>
      </c>
      <c r="H137" s="585"/>
      <c r="I137" s="585" t="s">
        <v>620</v>
      </c>
      <c r="J137" s="585"/>
      <c r="K137" s="581" t="s">
        <v>621</v>
      </c>
      <c r="L137" s="571">
        <f>+'C.E PROG. I-II Y III'!O136</f>
        <v>2000000</v>
      </c>
      <c r="M137" s="570">
        <f>+L137/$R$374*100%</f>
        <v>4.5288461836949219E-4</v>
      </c>
      <c r="N137" s="571">
        <f>+'C.E PROG. I-II Y III'!AJ136</f>
        <v>9638000</v>
      </c>
      <c r="O137" s="570">
        <f>+N137/$R$374*100%</f>
        <v>2.1824509759225826E-3</v>
      </c>
      <c r="P137" s="571">
        <f>+'C.E PROG. I-II Y III'!AL136</f>
        <v>0</v>
      </c>
      <c r="Q137" s="570">
        <f>+P137/$R$374*100%</f>
        <v>0</v>
      </c>
      <c r="R137" s="571">
        <f>+L137+N137+P137</f>
        <v>11638000</v>
      </c>
      <c r="S137" s="570">
        <f>+M137+O137+Q137</f>
        <v>2.6353355942920747E-3</v>
      </c>
      <c r="W137" s="9"/>
      <c r="Y137" s="178"/>
      <c r="AA137" s="178"/>
    </row>
    <row r="138" spans="1:27" ht="17.100000000000001" customHeight="1" x14ac:dyDescent="0.25">
      <c r="A138" s="65"/>
      <c r="B138" s="65"/>
      <c r="C138" s="65"/>
      <c r="D138" s="65"/>
      <c r="E138" s="65"/>
      <c r="F138" s="65"/>
      <c r="G138" s="535" t="s">
        <v>968</v>
      </c>
      <c r="H138" s="535"/>
      <c r="I138" s="535" t="s">
        <v>622</v>
      </c>
      <c r="J138" s="535"/>
      <c r="K138" s="584" t="s">
        <v>623</v>
      </c>
      <c r="L138" s="571"/>
      <c r="M138" s="580"/>
      <c r="N138" s="571"/>
      <c r="O138" s="580"/>
      <c r="P138" s="571"/>
      <c r="Q138" s="580"/>
      <c r="R138" s="579"/>
      <c r="S138" s="580"/>
      <c r="W138" s="9"/>
      <c r="X138"/>
      <c r="Y138" s="178"/>
      <c r="AA138" s="178"/>
    </row>
    <row r="139" spans="1:27" ht="17.100000000000001" customHeight="1" x14ac:dyDescent="0.25">
      <c r="A139" s="65"/>
      <c r="B139" s="65"/>
      <c r="C139" s="65"/>
      <c r="D139" s="65"/>
      <c r="E139" s="65"/>
      <c r="F139" s="65"/>
      <c r="G139" s="585" t="s">
        <v>968</v>
      </c>
      <c r="H139" s="585"/>
      <c r="I139" s="585" t="s">
        <v>624</v>
      </c>
      <c r="J139" s="585"/>
      <c r="K139" s="581" t="s">
        <v>625</v>
      </c>
      <c r="L139" s="571">
        <f>+'C.E PROG. I-II Y III'!O138</f>
        <v>0</v>
      </c>
      <c r="M139" s="570">
        <f>+L139/$R$374*100%</f>
        <v>0</v>
      </c>
      <c r="N139" s="571">
        <f>+'C.E PROG. I-II Y III'!AJ138</f>
        <v>0</v>
      </c>
      <c r="O139" s="570">
        <f>+N139/$R$374*100%</f>
        <v>0</v>
      </c>
      <c r="P139" s="571">
        <f>+'C.E PROG. I-II Y III'!AL138</f>
        <v>0</v>
      </c>
      <c r="Q139" s="570">
        <f>+P139/$R$374*100%</f>
        <v>0</v>
      </c>
      <c r="R139" s="571">
        <f t="shared" ref="R139:S142" si="36">+L139+N139+P139</f>
        <v>0</v>
      </c>
      <c r="S139" s="570">
        <f t="shared" si="36"/>
        <v>0</v>
      </c>
      <c r="W139" s="9"/>
      <c r="Y139" s="178"/>
      <c r="AA139" s="178"/>
    </row>
    <row r="140" spans="1:27" ht="17.100000000000001" customHeight="1" x14ac:dyDescent="0.25">
      <c r="A140" s="65"/>
      <c r="B140" s="65"/>
      <c r="C140" s="65"/>
      <c r="D140" s="65"/>
      <c r="E140" s="65"/>
      <c r="F140" s="65"/>
      <c r="G140" s="585" t="s">
        <v>968</v>
      </c>
      <c r="H140" s="585"/>
      <c r="I140" s="585" t="s">
        <v>626</v>
      </c>
      <c r="J140" s="585"/>
      <c r="K140" s="581" t="s">
        <v>627</v>
      </c>
      <c r="L140" s="571">
        <f>+'C.E PROG. I-II Y III'!O139</f>
        <v>0</v>
      </c>
      <c r="M140" s="570">
        <f>+L140/$R$374*100%</f>
        <v>0</v>
      </c>
      <c r="N140" s="571">
        <f>+'C.E PROG. I-II Y III'!AJ139</f>
        <v>0</v>
      </c>
      <c r="O140" s="570">
        <f>+N140/$R$374*100%</f>
        <v>0</v>
      </c>
      <c r="P140" s="571">
        <f>+'C.E PROG. I-II Y III'!AL139</f>
        <v>0</v>
      </c>
      <c r="Q140" s="570">
        <f>+P140/$R$374*100%</f>
        <v>0</v>
      </c>
      <c r="R140" s="571">
        <f t="shared" si="36"/>
        <v>0</v>
      </c>
      <c r="S140" s="570">
        <f t="shared" si="36"/>
        <v>0</v>
      </c>
      <c r="W140" s="9"/>
      <c r="Y140" s="178"/>
      <c r="AA140" s="178"/>
    </row>
    <row r="141" spans="1:27" ht="17.100000000000001" customHeight="1" x14ac:dyDescent="0.25">
      <c r="A141" s="65"/>
      <c r="B141" s="65"/>
      <c r="C141" s="65"/>
      <c r="D141" s="65"/>
      <c r="E141" s="65"/>
      <c r="F141" s="65"/>
      <c r="G141" s="585" t="s">
        <v>968</v>
      </c>
      <c r="H141" s="585"/>
      <c r="I141" s="585" t="s">
        <v>628</v>
      </c>
      <c r="J141" s="585"/>
      <c r="K141" s="581" t="s">
        <v>629</v>
      </c>
      <c r="L141" s="571">
        <f>+'C.E PROG. I-II Y III'!O140</f>
        <v>0</v>
      </c>
      <c r="M141" s="570">
        <f>+L141/$R$374*100%</f>
        <v>0</v>
      </c>
      <c r="N141" s="571">
        <f>+'C.E PROG. I-II Y III'!AJ140</f>
        <v>0</v>
      </c>
      <c r="O141" s="570">
        <f>+N141/$R$374*100%</f>
        <v>0</v>
      </c>
      <c r="P141" s="571">
        <f>+'C.E PROG. I-II Y III'!AL140</f>
        <v>0</v>
      </c>
      <c r="Q141" s="570">
        <f>+P141/$R$374*100%</f>
        <v>0</v>
      </c>
      <c r="R141" s="571">
        <f t="shared" si="36"/>
        <v>0</v>
      </c>
      <c r="S141" s="570">
        <f t="shared" si="36"/>
        <v>0</v>
      </c>
      <c r="W141" s="9"/>
      <c r="Y141" s="178"/>
      <c r="AA141" s="178"/>
    </row>
    <row r="142" spans="1:27" ht="17.100000000000001" customHeight="1" x14ac:dyDescent="0.25">
      <c r="A142" s="65"/>
      <c r="B142" s="65"/>
      <c r="C142" s="65"/>
      <c r="D142" s="65"/>
      <c r="E142" s="65"/>
      <c r="F142" s="65"/>
      <c r="G142" s="585" t="s">
        <v>968</v>
      </c>
      <c r="H142" s="585"/>
      <c r="I142" s="585" t="s">
        <v>630</v>
      </c>
      <c r="J142" s="585"/>
      <c r="K142" s="581" t="s">
        <v>631</v>
      </c>
      <c r="L142" s="571">
        <f>+'C.E PROG. I-II Y III'!O141</f>
        <v>0</v>
      </c>
      <c r="M142" s="570">
        <f>+L142/$R$374*100%</f>
        <v>0</v>
      </c>
      <c r="N142" s="571">
        <f>+'C.E PROG. I-II Y III'!AJ141</f>
        <v>0</v>
      </c>
      <c r="O142" s="570">
        <f>+N142/$R$374*100%</f>
        <v>0</v>
      </c>
      <c r="P142" s="571">
        <f>+'C.E PROG. I-II Y III'!AL141</f>
        <v>0</v>
      </c>
      <c r="Q142" s="570">
        <f>+P142/$R$374*100%</f>
        <v>0</v>
      </c>
      <c r="R142" s="571">
        <f t="shared" si="36"/>
        <v>0</v>
      </c>
      <c r="S142" s="570">
        <f t="shared" si="36"/>
        <v>0</v>
      </c>
      <c r="W142" s="9"/>
      <c r="X142"/>
      <c r="Y142" s="178"/>
      <c r="AA142" s="178"/>
    </row>
    <row r="143" spans="1:27" ht="17.100000000000001" customHeight="1" x14ac:dyDescent="0.25">
      <c r="A143" s="65"/>
      <c r="B143" s="65"/>
      <c r="C143" s="65"/>
      <c r="D143" s="65"/>
      <c r="E143" s="65"/>
      <c r="F143" s="65"/>
      <c r="G143" s="535" t="s">
        <v>968</v>
      </c>
      <c r="H143" s="535"/>
      <c r="I143" s="535" t="s">
        <v>632</v>
      </c>
      <c r="J143" s="535"/>
      <c r="K143" s="584" t="s">
        <v>633</v>
      </c>
      <c r="L143" s="571"/>
      <c r="M143" s="580"/>
      <c r="N143" s="571"/>
      <c r="O143" s="580"/>
      <c r="P143" s="571"/>
      <c r="Q143" s="580"/>
      <c r="R143" s="579"/>
      <c r="S143" s="580"/>
      <c r="W143" s="9"/>
      <c r="Y143" s="178"/>
      <c r="AA143" s="178"/>
    </row>
    <row r="144" spans="1:27" ht="17.100000000000001" customHeight="1" x14ac:dyDescent="0.25">
      <c r="A144" s="65"/>
      <c r="B144" s="65"/>
      <c r="C144" s="65"/>
      <c r="D144" s="65"/>
      <c r="E144" s="65"/>
      <c r="F144" s="65"/>
      <c r="G144" s="585" t="s">
        <v>968</v>
      </c>
      <c r="H144" s="585"/>
      <c r="I144" s="585" t="s">
        <v>634</v>
      </c>
      <c r="J144" s="585"/>
      <c r="K144" s="581" t="s">
        <v>635</v>
      </c>
      <c r="L144" s="571">
        <f>+'C.E PROG. I-II Y III'!O143</f>
        <v>1906700</v>
      </c>
      <c r="M144" s="570">
        <f t="shared" ref="M144:M151" si="37">+L144/$R$374*100%</f>
        <v>4.3175755092255536E-4</v>
      </c>
      <c r="N144" s="571">
        <f>+'C.E PROG. I-II Y III'!AJ143</f>
        <v>651200</v>
      </c>
      <c r="O144" s="570">
        <f t="shared" ref="O144:O151" si="38">+N144/$R$374*100%</f>
        <v>1.4745923174110665E-4</v>
      </c>
      <c r="P144" s="571">
        <f>+'C.E PROG. I-II Y III'!AL143</f>
        <v>0</v>
      </c>
      <c r="Q144" s="570">
        <f t="shared" ref="Q144:Q151" si="39">+P144/$R$374*100%</f>
        <v>0</v>
      </c>
      <c r="R144" s="571">
        <f t="shared" ref="R144:S151" si="40">+L144+N144+P144</f>
        <v>2557900</v>
      </c>
      <c r="S144" s="570">
        <f t="shared" si="40"/>
        <v>5.7921678266366198E-4</v>
      </c>
      <c r="W144" s="9"/>
      <c r="Y144" s="178"/>
      <c r="AA144" s="178"/>
    </row>
    <row r="145" spans="1:27" ht="17.100000000000001" customHeight="1" x14ac:dyDescent="0.25">
      <c r="A145" s="65"/>
      <c r="B145" s="65"/>
      <c r="C145" s="65"/>
      <c r="D145" s="65"/>
      <c r="E145" s="65"/>
      <c r="F145" s="65"/>
      <c r="G145" s="585" t="s">
        <v>968</v>
      </c>
      <c r="H145" s="585"/>
      <c r="I145" s="585" t="s">
        <v>636</v>
      </c>
      <c r="J145" s="585"/>
      <c r="K145" s="581" t="s">
        <v>637</v>
      </c>
      <c r="L145" s="571">
        <f>+'C.E PROG. I-II Y III'!O144</f>
        <v>0</v>
      </c>
      <c r="M145" s="570">
        <f t="shared" si="37"/>
        <v>0</v>
      </c>
      <c r="N145" s="571">
        <f>+'C.E PROG. I-II Y III'!AJ144</f>
        <v>300000</v>
      </c>
      <c r="O145" s="570">
        <f t="shared" si="38"/>
        <v>6.7932692755423826E-5</v>
      </c>
      <c r="P145" s="571">
        <f>+'C.E PROG. I-II Y III'!AL144</f>
        <v>0</v>
      </c>
      <c r="Q145" s="570">
        <f t="shared" si="39"/>
        <v>0</v>
      </c>
      <c r="R145" s="571">
        <f t="shared" si="40"/>
        <v>300000</v>
      </c>
      <c r="S145" s="570">
        <f t="shared" si="40"/>
        <v>6.7932692755423826E-5</v>
      </c>
      <c r="W145" s="9"/>
      <c r="Y145" s="178"/>
      <c r="AA145" s="178"/>
    </row>
    <row r="146" spans="1:27" ht="17.100000000000001" customHeight="1" x14ac:dyDescent="0.25">
      <c r="A146" s="65"/>
      <c r="B146" s="65"/>
      <c r="C146" s="65"/>
      <c r="D146" s="65"/>
      <c r="E146" s="65"/>
      <c r="F146" s="65"/>
      <c r="G146" s="585" t="s">
        <v>968</v>
      </c>
      <c r="H146" s="585"/>
      <c r="I146" s="585" t="s">
        <v>638</v>
      </c>
      <c r="J146" s="585"/>
      <c r="K146" s="581" t="s">
        <v>639</v>
      </c>
      <c r="L146" s="571">
        <f>+'C.E PROG. I-II Y III'!O145</f>
        <v>4675000</v>
      </c>
      <c r="M146" s="570">
        <f t="shared" si="37"/>
        <v>1.058617795438688E-3</v>
      </c>
      <c r="N146" s="571">
        <f>+'C.E PROG. I-II Y III'!AJ145</f>
        <v>935000</v>
      </c>
      <c r="O146" s="570">
        <f t="shared" si="38"/>
        <v>2.1172355908773759E-4</v>
      </c>
      <c r="P146" s="571">
        <f>+'C.E PROG. I-II Y III'!AL145</f>
        <v>0</v>
      </c>
      <c r="Q146" s="570">
        <f t="shared" si="39"/>
        <v>0</v>
      </c>
      <c r="R146" s="571">
        <f t="shared" si="40"/>
        <v>5610000</v>
      </c>
      <c r="S146" s="570">
        <f t="shared" si="40"/>
        <v>1.2703413545264255E-3</v>
      </c>
      <c r="W146" s="9"/>
      <c r="X146"/>
      <c r="Y146" s="178"/>
      <c r="AA146" s="178"/>
    </row>
    <row r="147" spans="1:27" ht="17.100000000000001" customHeight="1" x14ac:dyDescent="0.25">
      <c r="A147" s="65"/>
      <c r="B147" s="65"/>
      <c r="C147" s="65"/>
      <c r="D147" s="65"/>
      <c r="E147" s="65"/>
      <c r="F147" s="65"/>
      <c r="G147" s="585" t="s">
        <v>968</v>
      </c>
      <c r="H147" s="585"/>
      <c r="I147" s="585" t="s">
        <v>640</v>
      </c>
      <c r="J147" s="585"/>
      <c r="K147" s="581" t="s">
        <v>641</v>
      </c>
      <c r="L147" s="571">
        <f>+'C.E PROG. I-II Y III'!O146</f>
        <v>5950000</v>
      </c>
      <c r="M147" s="570">
        <f t="shared" si="37"/>
        <v>1.3473317396492392E-3</v>
      </c>
      <c r="N147" s="571">
        <f>+'C.E PROG. I-II Y III'!AJ146</f>
        <v>3420000</v>
      </c>
      <c r="O147" s="570">
        <f t="shared" si="38"/>
        <v>7.7443269741183166E-4</v>
      </c>
      <c r="P147" s="571">
        <f>+'C.E PROG. I-II Y III'!AL146</f>
        <v>0</v>
      </c>
      <c r="Q147" s="570">
        <f t="shared" si="39"/>
        <v>0</v>
      </c>
      <c r="R147" s="571">
        <f t="shared" si="40"/>
        <v>9370000</v>
      </c>
      <c r="S147" s="570">
        <f t="shared" si="40"/>
        <v>2.1217644370610709E-3</v>
      </c>
      <c r="W147" s="9"/>
      <c r="Y147" s="178"/>
      <c r="AA147" s="178"/>
    </row>
    <row r="148" spans="1:27" ht="17.100000000000001" customHeight="1" x14ac:dyDescent="0.25">
      <c r="A148" s="65"/>
      <c r="B148" s="65"/>
      <c r="C148" s="65"/>
      <c r="D148" s="65"/>
      <c r="E148" s="65"/>
      <c r="F148" s="65"/>
      <c r="G148" s="585" t="s">
        <v>968</v>
      </c>
      <c r="H148" s="585"/>
      <c r="I148" s="585" t="s">
        <v>642</v>
      </c>
      <c r="J148" s="585"/>
      <c r="K148" s="581" t="s">
        <v>643</v>
      </c>
      <c r="L148" s="571">
        <f>+'C.E PROG. I-II Y III'!O147</f>
        <v>2050000</v>
      </c>
      <c r="M148" s="570">
        <f t="shared" si="37"/>
        <v>4.6420673382872949E-4</v>
      </c>
      <c r="N148" s="571">
        <f>+'C.E PROG. I-II Y III'!AJ147</f>
        <v>8771000</v>
      </c>
      <c r="O148" s="570">
        <f t="shared" si="38"/>
        <v>1.9861254938594078E-3</v>
      </c>
      <c r="P148" s="571">
        <f>+'C.E PROG. I-II Y III'!AL147</f>
        <v>0</v>
      </c>
      <c r="Q148" s="570">
        <f t="shared" si="39"/>
        <v>0</v>
      </c>
      <c r="R148" s="571">
        <f t="shared" si="40"/>
        <v>10821000</v>
      </c>
      <c r="S148" s="570">
        <f t="shared" si="40"/>
        <v>2.4503322276881374E-3</v>
      </c>
      <c r="W148" s="9"/>
      <c r="Y148" s="178"/>
      <c r="AA148" s="178"/>
    </row>
    <row r="149" spans="1:27" ht="17.100000000000001" customHeight="1" x14ac:dyDescent="0.25">
      <c r="A149" s="65"/>
      <c r="B149" s="65"/>
      <c r="C149" s="65"/>
      <c r="D149" s="65"/>
      <c r="E149" s="65"/>
      <c r="F149" s="65"/>
      <c r="G149" s="585" t="s">
        <v>968</v>
      </c>
      <c r="H149" s="585"/>
      <c r="I149" s="585" t="s">
        <v>644</v>
      </c>
      <c r="J149" s="585"/>
      <c r="K149" s="581" t="s">
        <v>645</v>
      </c>
      <c r="L149" s="571">
        <f>+'C.E PROG. I-II Y III'!O148</f>
        <v>300000</v>
      </c>
      <c r="M149" s="570">
        <f t="shared" si="37"/>
        <v>6.7932692755423826E-5</v>
      </c>
      <c r="N149" s="571">
        <f>+'C.E PROG. I-II Y III'!AJ148</f>
        <v>784000</v>
      </c>
      <c r="O149" s="570">
        <f t="shared" si="38"/>
        <v>1.7753077040084093E-4</v>
      </c>
      <c r="P149" s="571">
        <f>+'C.E PROG. I-II Y III'!AL148</f>
        <v>0</v>
      </c>
      <c r="Q149" s="570">
        <f t="shared" si="39"/>
        <v>0</v>
      </c>
      <c r="R149" s="571">
        <f t="shared" si="40"/>
        <v>1084000</v>
      </c>
      <c r="S149" s="570">
        <f t="shared" si="40"/>
        <v>2.4546346315626477E-4</v>
      </c>
      <c r="W149" s="9"/>
      <c r="Y149" s="178"/>
      <c r="AA149" s="178"/>
    </row>
    <row r="150" spans="1:27" ht="17.100000000000001" customHeight="1" x14ac:dyDescent="0.25">
      <c r="A150" s="65"/>
      <c r="B150" s="65"/>
      <c r="C150" s="65"/>
      <c r="D150" s="65"/>
      <c r="E150" s="65"/>
      <c r="F150" s="65"/>
      <c r="G150" s="585" t="s">
        <v>968</v>
      </c>
      <c r="H150" s="585"/>
      <c r="I150" s="585" t="s">
        <v>646</v>
      </c>
      <c r="J150" s="585"/>
      <c r="K150" s="581" t="s">
        <v>647</v>
      </c>
      <c r="L150" s="571">
        <f>+'C.E PROG. I-II Y III'!O149</f>
        <v>300000</v>
      </c>
      <c r="M150" s="570">
        <f t="shared" si="37"/>
        <v>6.7932692755423826E-5</v>
      </c>
      <c r="N150" s="571">
        <f>+'C.E PROG. I-II Y III'!AJ149</f>
        <v>100000</v>
      </c>
      <c r="O150" s="570">
        <f t="shared" si="38"/>
        <v>2.2644230918474607E-5</v>
      </c>
      <c r="P150" s="571">
        <f>+'C.E PROG. I-II Y III'!AL149</f>
        <v>0</v>
      </c>
      <c r="Q150" s="570">
        <f t="shared" si="39"/>
        <v>0</v>
      </c>
      <c r="R150" s="571">
        <f t="shared" si="40"/>
        <v>400000</v>
      </c>
      <c r="S150" s="570">
        <f t="shared" si="40"/>
        <v>9.057692367389843E-5</v>
      </c>
      <c r="W150" s="9"/>
      <c r="X150"/>
      <c r="Y150" s="178"/>
      <c r="AA150" s="178"/>
    </row>
    <row r="151" spans="1:27" ht="17.100000000000001" customHeight="1" x14ac:dyDescent="0.25">
      <c r="A151" s="65"/>
      <c r="B151" s="65"/>
      <c r="C151" s="65"/>
      <c r="D151" s="65"/>
      <c r="E151" s="65"/>
      <c r="F151" s="65"/>
      <c r="G151" s="585" t="s">
        <v>968</v>
      </c>
      <c r="H151" s="585"/>
      <c r="I151" s="585" t="s">
        <v>648</v>
      </c>
      <c r="J151" s="585"/>
      <c r="K151" s="581" t="s">
        <v>649</v>
      </c>
      <c r="L151" s="571">
        <f>+'C.E PROG. I-II Y III'!O150</f>
        <v>528000</v>
      </c>
      <c r="M151" s="570">
        <f t="shared" si="37"/>
        <v>1.1956153924954594E-4</v>
      </c>
      <c r="N151" s="571">
        <f>+'C.E PROG. I-II Y III'!AJ150</f>
        <v>50000</v>
      </c>
      <c r="O151" s="570">
        <f t="shared" si="38"/>
        <v>1.1322115459237304E-5</v>
      </c>
      <c r="P151" s="571">
        <f>+'C.E PROG. I-II Y III'!AL150</f>
        <v>0</v>
      </c>
      <c r="Q151" s="570">
        <f t="shared" si="39"/>
        <v>0</v>
      </c>
      <c r="R151" s="571">
        <f t="shared" si="40"/>
        <v>578000</v>
      </c>
      <c r="S151" s="570">
        <f t="shared" si="40"/>
        <v>1.3088365470878324E-4</v>
      </c>
      <c r="W151" s="9"/>
      <c r="Y151" s="178"/>
      <c r="AA151" s="178"/>
    </row>
    <row r="152" spans="1:27" ht="17.100000000000001" customHeight="1" x14ac:dyDescent="0.25">
      <c r="A152" s="65"/>
      <c r="B152" s="65"/>
      <c r="C152" s="65"/>
      <c r="D152" s="65"/>
      <c r="E152" s="65"/>
      <c r="F152" s="65"/>
      <c r="G152" s="585"/>
      <c r="H152" s="585"/>
      <c r="I152" s="585"/>
      <c r="J152" s="585"/>
      <c r="K152" s="589"/>
      <c r="L152" s="571"/>
      <c r="M152" s="570"/>
      <c r="N152" s="571"/>
      <c r="O152" s="570"/>
      <c r="P152" s="571"/>
      <c r="Q152" s="570"/>
      <c r="R152" s="571"/>
      <c r="S152" s="570"/>
      <c r="W152" s="9"/>
      <c r="Y152" s="178"/>
      <c r="AA152" s="178"/>
    </row>
    <row r="153" spans="1:27" ht="17.100000000000001" customHeight="1" x14ac:dyDescent="0.25">
      <c r="A153" s="65"/>
      <c r="B153" s="65"/>
      <c r="C153" s="65"/>
      <c r="D153" s="65"/>
      <c r="E153" s="65"/>
      <c r="F153" s="65"/>
      <c r="G153" s="585"/>
      <c r="H153" s="585"/>
      <c r="I153" s="585"/>
      <c r="J153" s="585"/>
      <c r="K153" s="589"/>
      <c r="L153" s="571"/>
      <c r="M153" s="570"/>
      <c r="N153" s="571">
        <f>+'C.E PROG. I-II Y III'!AJ152</f>
        <v>0</v>
      </c>
      <c r="O153" s="570"/>
      <c r="P153" s="571">
        <f>+'C.E PROG. I-II Y III'!AL152</f>
        <v>0</v>
      </c>
      <c r="Q153" s="570"/>
      <c r="R153" s="571"/>
      <c r="S153" s="570"/>
      <c r="W153" s="9"/>
      <c r="Y153" s="178"/>
      <c r="AA153" s="178"/>
    </row>
    <row r="154" spans="1:27" ht="17.100000000000001" customHeight="1" x14ac:dyDescent="0.25">
      <c r="A154" s="65"/>
      <c r="B154" s="65"/>
      <c r="C154" s="65"/>
      <c r="D154" s="65"/>
      <c r="E154" s="65"/>
      <c r="F154" s="65"/>
      <c r="G154" s="65"/>
      <c r="H154" s="65"/>
      <c r="I154" s="65"/>
      <c r="J154" s="65"/>
      <c r="K154" s="581"/>
      <c r="L154" s="571"/>
      <c r="M154" s="570"/>
      <c r="N154" s="571">
        <f>+'C.E PROG. I-II Y III'!AJ153</f>
        <v>0</v>
      </c>
      <c r="O154" s="570"/>
      <c r="P154" s="571">
        <f>+'C.E PROG. I-II Y III'!AL153</f>
        <v>0</v>
      </c>
      <c r="Q154" s="570"/>
      <c r="R154" s="571"/>
      <c r="S154" s="570"/>
      <c r="W154" s="9"/>
      <c r="X154"/>
      <c r="Y154" s="178"/>
      <c r="AA154" s="178"/>
    </row>
    <row r="155" spans="1:27" ht="17.100000000000001" customHeight="1" x14ac:dyDescent="0.25">
      <c r="A155" s="65"/>
      <c r="B155" s="65"/>
      <c r="C155" s="65"/>
      <c r="D155" s="65"/>
      <c r="E155" s="65"/>
      <c r="F155" s="65"/>
      <c r="G155" s="585"/>
      <c r="H155" s="585"/>
      <c r="I155" s="535">
        <v>3</v>
      </c>
      <c r="J155" s="535"/>
      <c r="K155" s="584" t="s">
        <v>650</v>
      </c>
      <c r="L155" s="571"/>
      <c r="M155" s="580"/>
      <c r="N155" s="571"/>
      <c r="O155" s="580"/>
      <c r="P155" s="571"/>
      <c r="Q155" s="580"/>
      <c r="R155" s="579"/>
      <c r="S155" s="580"/>
      <c r="W155" s="9"/>
      <c r="Y155" s="178"/>
      <c r="AA155" s="178"/>
    </row>
    <row r="156" spans="1:27" ht="17.100000000000001" customHeight="1" x14ac:dyDescent="0.25">
      <c r="A156" s="65"/>
      <c r="B156" s="65"/>
      <c r="C156" s="65"/>
      <c r="D156" s="65"/>
      <c r="E156" s="65"/>
      <c r="F156" s="65"/>
      <c r="G156" s="585" t="s">
        <v>968</v>
      </c>
      <c r="H156" s="585"/>
      <c r="I156" s="535" t="s">
        <v>651</v>
      </c>
      <c r="J156" s="535"/>
      <c r="K156" s="584" t="s">
        <v>652</v>
      </c>
      <c r="L156" s="571"/>
      <c r="M156" s="580"/>
      <c r="N156" s="571"/>
      <c r="O156" s="580"/>
      <c r="P156" s="571"/>
      <c r="Q156" s="580"/>
      <c r="R156" s="579"/>
      <c r="S156" s="580"/>
      <c r="W156" s="9"/>
      <c r="Y156" s="178"/>
      <c r="AA156" s="178"/>
    </row>
    <row r="157" spans="1:27" ht="17.100000000000001" customHeight="1" x14ac:dyDescent="0.25">
      <c r="A157" s="65"/>
      <c r="B157" s="65"/>
      <c r="C157" s="65"/>
      <c r="D157" s="65"/>
      <c r="E157" s="65"/>
      <c r="F157" s="65"/>
      <c r="G157" s="585" t="s">
        <v>968</v>
      </c>
      <c r="H157" s="585"/>
      <c r="I157" s="585" t="s">
        <v>653</v>
      </c>
      <c r="J157" s="585"/>
      <c r="K157" s="581" t="s">
        <v>654</v>
      </c>
      <c r="L157" s="571">
        <f>+'C.E PROG. I-II Y III'!O154</f>
        <v>0</v>
      </c>
      <c r="M157" s="570">
        <f>+L157/$R$374*100%</f>
        <v>0</v>
      </c>
      <c r="N157" s="571">
        <f>+'C.E PROG. I-II Y III'!AJ154</f>
        <v>0</v>
      </c>
      <c r="O157" s="570">
        <f>+N157/$R$374*100%</f>
        <v>0</v>
      </c>
      <c r="P157" s="571">
        <f>+'C.E PROG. I-II Y III'!AL154</f>
        <v>0</v>
      </c>
      <c r="Q157" s="570">
        <f>+P157/$R$374*100%</f>
        <v>0</v>
      </c>
      <c r="R157" s="571">
        <f t="shared" ref="R157:S160" si="41">+L157+N157+P157</f>
        <v>0</v>
      </c>
      <c r="S157" s="570">
        <f t="shared" si="41"/>
        <v>0</v>
      </c>
      <c r="W157" s="9"/>
      <c r="X157"/>
      <c r="Y157" s="178"/>
      <c r="AA157" s="178"/>
    </row>
    <row r="158" spans="1:27" ht="17.100000000000001" customHeight="1" x14ac:dyDescent="0.25">
      <c r="A158" s="65"/>
      <c r="B158" s="65"/>
      <c r="C158" s="65"/>
      <c r="D158" s="65"/>
      <c r="E158" s="65"/>
      <c r="F158" s="65"/>
      <c r="G158" s="585" t="s">
        <v>968</v>
      </c>
      <c r="H158" s="585"/>
      <c r="I158" s="585" t="s">
        <v>655</v>
      </c>
      <c r="J158" s="585"/>
      <c r="K158" s="581" t="s">
        <v>656</v>
      </c>
      <c r="L158" s="571">
        <f>+'C.E PROG. I-II Y III'!O155</f>
        <v>98100</v>
      </c>
      <c r="M158" s="570">
        <f>+L158/$R$374*100%</f>
        <v>2.221399053102359E-5</v>
      </c>
      <c r="N158" s="571">
        <f>+'C.E PROG. I-II Y III'!AJ155</f>
        <v>0</v>
      </c>
      <c r="O158" s="570">
        <f>+N158/$R$374*100%</f>
        <v>0</v>
      </c>
      <c r="P158" s="571">
        <f>+'C.E PROG. I-II Y III'!AL155</f>
        <v>0</v>
      </c>
      <c r="Q158" s="570">
        <f>+P158/$R$374*100%</f>
        <v>0</v>
      </c>
      <c r="R158" s="571">
        <f t="shared" si="41"/>
        <v>98100</v>
      </c>
      <c r="S158" s="570">
        <f t="shared" si="41"/>
        <v>2.221399053102359E-5</v>
      </c>
      <c r="W158" s="9"/>
      <c r="Y158" s="178"/>
      <c r="AA158" s="178"/>
    </row>
    <row r="159" spans="1:27" ht="17.100000000000001" customHeight="1" x14ac:dyDescent="0.25">
      <c r="A159" s="65"/>
      <c r="B159" s="65"/>
      <c r="C159" s="65"/>
      <c r="D159" s="65"/>
      <c r="E159" s="65"/>
      <c r="F159" s="65"/>
      <c r="G159" s="585" t="s">
        <v>968</v>
      </c>
      <c r="H159" s="585"/>
      <c r="I159" s="585" t="s">
        <v>657</v>
      </c>
      <c r="J159" s="585"/>
      <c r="K159" s="581" t="s">
        <v>658</v>
      </c>
      <c r="L159" s="571">
        <f>+'C.E PROG. I-II Y III'!O156</f>
        <v>0</v>
      </c>
      <c r="M159" s="570">
        <f>+L159/$R$374*100%</f>
        <v>0</v>
      </c>
      <c r="N159" s="571">
        <f>+'C.E PROG. I-II Y III'!AJ156</f>
        <v>550000</v>
      </c>
      <c r="O159" s="570">
        <f>+N159/$R$374*100%</f>
        <v>1.2454327005161035E-4</v>
      </c>
      <c r="P159" s="571">
        <f>+'C.E PROG. I-II Y III'!AL156</f>
        <v>0</v>
      </c>
      <c r="Q159" s="570">
        <f>+P159/$R$374*100%</f>
        <v>0</v>
      </c>
      <c r="R159" s="571">
        <f t="shared" si="41"/>
        <v>550000</v>
      </c>
      <c r="S159" s="570">
        <f t="shared" si="41"/>
        <v>1.2454327005161035E-4</v>
      </c>
      <c r="W159" s="9"/>
      <c r="Y159" s="178"/>
      <c r="AA159" s="178"/>
    </row>
    <row r="160" spans="1:27" ht="17.100000000000001" customHeight="1" x14ac:dyDescent="0.25">
      <c r="A160" s="65"/>
      <c r="B160" s="65"/>
      <c r="C160" s="65"/>
      <c r="D160" s="65"/>
      <c r="E160" s="65"/>
      <c r="F160" s="65"/>
      <c r="G160" s="585" t="s">
        <v>968</v>
      </c>
      <c r="H160" s="585"/>
      <c r="I160" s="585" t="s">
        <v>659</v>
      </c>
      <c r="J160" s="585"/>
      <c r="K160" s="581" t="s">
        <v>660</v>
      </c>
      <c r="L160" s="571">
        <f>+'C.E PROG. I-II Y III'!O157</f>
        <v>0</v>
      </c>
      <c r="M160" s="570">
        <f>+L160/$R$374*100%</f>
        <v>0</v>
      </c>
      <c r="N160" s="571">
        <f>+'C.E PROG. I-II Y III'!AJ157</f>
        <v>0</v>
      </c>
      <c r="O160" s="570">
        <f>+N160/$R$374*100%</f>
        <v>0</v>
      </c>
      <c r="P160" s="571">
        <f>+'C.E PROG. I-II Y III'!AL157</f>
        <v>0</v>
      </c>
      <c r="Q160" s="570">
        <f>+P160/$R$374*100%</f>
        <v>0</v>
      </c>
      <c r="R160" s="571">
        <f t="shared" si="41"/>
        <v>0</v>
      </c>
      <c r="S160" s="570">
        <f t="shared" si="41"/>
        <v>0</v>
      </c>
      <c r="W160" s="9"/>
      <c r="Y160" s="178"/>
      <c r="AA160" s="178"/>
    </row>
    <row r="161" spans="1:27" ht="17.100000000000001" customHeight="1" x14ac:dyDescent="0.25">
      <c r="A161" s="65"/>
      <c r="B161" s="65"/>
      <c r="C161" s="65"/>
      <c r="D161" s="65"/>
      <c r="E161" s="65"/>
      <c r="F161" s="65"/>
      <c r="G161" s="585"/>
      <c r="H161" s="585"/>
      <c r="I161" s="585"/>
      <c r="J161" s="585"/>
      <c r="K161" s="581"/>
      <c r="L161" s="571"/>
      <c r="M161" s="570"/>
      <c r="N161" s="571"/>
      <c r="O161" s="570"/>
      <c r="P161" s="571"/>
      <c r="Q161" s="570"/>
      <c r="R161" s="571"/>
      <c r="S161" s="570"/>
      <c r="W161" s="9"/>
      <c r="X161"/>
      <c r="Y161" s="178"/>
      <c r="AA161" s="178"/>
    </row>
    <row r="162" spans="1:27" ht="17.100000000000001" customHeight="1" x14ac:dyDescent="0.25">
      <c r="A162" s="65"/>
      <c r="B162" s="65"/>
      <c r="C162" s="65"/>
      <c r="D162" s="65"/>
      <c r="E162" s="65"/>
      <c r="F162" s="65"/>
      <c r="G162" s="535" t="s">
        <v>327</v>
      </c>
      <c r="H162" s="535"/>
      <c r="I162" s="577">
        <v>9</v>
      </c>
      <c r="J162" s="577"/>
      <c r="K162" s="584" t="s">
        <v>179</v>
      </c>
      <c r="L162" s="571"/>
      <c r="M162" s="580"/>
      <c r="N162" s="571"/>
      <c r="O162" s="580"/>
      <c r="P162" s="571"/>
      <c r="Q162" s="580"/>
      <c r="R162" s="579"/>
      <c r="S162" s="580"/>
      <c r="W162" s="9"/>
      <c r="Y162" s="178"/>
      <c r="AA162" s="178"/>
    </row>
    <row r="163" spans="1:27" ht="17.100000000000001" customHeight="1" x14ac:dyDescent="0.25">
      <c r="A163" s="65"/>
      <c r="B163" s="65"/>
      <c r="C163" s="65"/>
      <c r="D163" s="65"/>
      <c r="E163" s="65"/>
      <c r="F163" s="65"/>
      <c r="G163" s="585" t="s">
        <v>968</v>
      </c>
      <c r="H163" s="585"/>
      <c r="I163" s="535" t="s">
        <v>661</v>
      </c>
      <c r="J163" s="535"/>
      <c r="K163" s="584" t="s">
        <v>662</v>
      </c>
      <c r="L163" s="571"/>
      <c r="M163" s="580"/>
      <c r="N163" s="571"/>
      <c r="O163" s="580"/>
      <c r="P163" s="571"/>
      <c r="Q163" s="580"/>
      <c r="R163" s="579"/>
      <c r="S163" s="580"/>
      <c r="W163" s="9"/>
      <c r="Y163" s="178"/>
      <c r="AA163" s="178"/>
    </row>
    <row r="164" spans="1:27" ht="17.100000000000001" customHeight="1" x14ac:dyDescent="0.25">
      <c r="A164" s="65"/>
      <c r="B164" s="65"/>
      <c r="C164" s="65"/>
      <c r="D164" s="65"/>
      <c r="E164" s="65"/>
      <c r="F164" s="65"/>
      <c r="G164" s="585" t="s">
        <v>968</v>
      </c>
      <c r="H164" s="585"/>
      <c r="I164" s="585" t="s">
        <v>663</v>
      </c>
      <c r="J164" s="585"/>
      <c r="K164" s="581" t="s">
        <v>664</v>
      </c>
      <c r="L164" s="571">
        <f>+'C.E PROG. I-II Y III'!O161</f>
        <v>0</v>
      </c>
      <c r="M164" s="570">
        <f>+L164/$R$374*100%</f>
        <v>0</v>
      </c>
      <c r="N164" s="571">
        <f>+'C.E PROG. I-II Y III'!AJ161</f>
        <v>0</v>
      </c>
      <c r="O164" s="570">
        <f>+N164/$R$374*100%</f>
        <v>0</v>
      </c>
      <c r="P164" s="571">
        <f>+'C.E PROG. I-II Y III'!AL161</f>
        <v>0</v>
      </c>
      <c r="Q164" s="570">
        <f>+P164/$R$374*100%</f>
        <v>0</v>
      </c>
      <c r="R164" s="571">
        <f>+L164+N164+P164</f>
        <v>0</v>
      </c>
      <c r="S164" s="570">
        <f>+M164+O164+Q164</f>
        <v>0</v>
      </c>
      <c r="W164" s="9"/>
      <c r="Y164" s="178"/>
      <c r="AA164" s="178"/>
    </row>
    <row r="165" spans="1:27" ht="17.100000000000001" customHeight="1" x14ac:dyDescent="0.25">
      <c r="A165" s="65"/>
      <c r="B165" s="65"/>
      <c r="C165" s="65"/>
      <c r="D165" s="65"/>
      <c r="E165" s="65"/>
      <c r="F165" s="65"/>
      <c r="G165" s="65"/>
      <c r="H165" s="65"/>
      <c r="I165" s="65"/>
      <c r="J165" s="65"/>
      <c r="K165" s="581"/>
      <c r="L165" s="571"/>
      <c r="M165" s="570"/>
      <c r="N165" s="571"/>
      <c r="O165" s="570"/>
      <c r="P165" s="571"/>
      <c r="Q165" s="570"/>
      <c r="R165" s="571"/>
      <c r="S165" s="570"/>
      <c r="W165" s="9"/>
      <c r="X165"/>
      <c r="Y165" s="178"/>
      <c r="AA165" s="178"/>
    </row>
    <row r="166" spans="1:27" ht="17.100000000000001" customHeight="1" x14ac:dyDescent="0.25">
      <c r="A166" s="65"/>
      <c r="B166" s="535" t="s">
        <v>972</v>
      </c>
      <c r="C166" s="577" t="s">
        <v>973</v>
      </c>
      <c r="D166" s="65"/>
      <c r="E166" s="65"/>
      <c r="F166" s="65"/>
      <c r="G166" s="585" t="s">
        <v>327</v>
      </c>
      <c r="H166" s="585"/>
      <c r="I166" s="65"/>
      <c r="J166" s="65"/>
      <c r="K166" s="581"/>
      <c r="L166" s="582">
        <f>+L168+L187</f>
        <v>2100000</v>
      </c>
      <c r="M166" s="583">
        <f>+M168+M187</f>
        <v>4.7552884928796679E-4</v>
      </c>
      <c r="N166" s="582">
        <f t="shared" ref="N166:S166" si="42">+N168+N187</f>
        <v>16324231</v>
      </c>
      <c r="O166" s="583">
        <f t="shared" si="42"/>
        <v>3.6964965633052172E-3</v>
      </c>
      <c r="P166" s="582">
        <f t="shared" si="42"/>
        <v>0</v>
      </c>
      <c r="Q166" s="583">
        <f t="shared" si="42"/>
        <v>0</v>
      </c>
      <c r="R166" s="582">
        <f t="shared" si="42"/>
        <v>18424231</v>
      </c>
      <c r="S166" s="583">
        <f t="shared" si="42"/>
        <v>4.1720254125931838E-3</v>
      </c>
      <c r="W166" s="9"/>
      <c r="Y166" s="178"/>
      <c r="AA166" s="178"/>
    </row>
    <row r="167" spans="1:27" ht="17.100000000000001" customHeight="1" x14ac:dyDescent="0.25">
      <c r="A167" s="65"/>
      <c r="B167" s="535"/>
      <c r="C167" s="577"/>
      <c r="D167" s="65"/>
      <c r="E167" s="65"/>
      <c r="F167" s="65"/>
      <c r="G167" s="585"/>
      <c r="H167" s="585"/>
      <c r="I167" s="577"/>
      <c r="J167" s="577"/>
      <c r="K167" s="584"/>
      <c r="L167" s="571"/>
      <c r="M167" s="570"/>
      <c r="N167" s="571"/>
      <c r="O167" s="570"/>
      <c r="P167" s="571"/>
      <c r="Q167" s="570"/>
      <c r="R167" s="571"/>
      <c r="S167" s="570"/>
      <c r="W167" s="9"/>
      <c r="Y167" s="178"/>
      <c r="AA167" s="178"/>
    </row>
    <row r="168" spans="1:27" ht="17.100000000000001" customHeight="1" x14ac:dyDescent="0.25">
      <c r="A168" s="65"/>
      <c r="B168" s="535"/>
      <c r="C168" s="585" t="s">
        <v>974</v>
      </c>
      <c r="D168" s="65" t="s">
        <v>975</v>
      </c>
      <c r="E168" s="65"/>
      <c r="F168" s="65"/>
      <c r="G168" s="585"/>
      <c r="H168" s="585"/>
      <c r="I168" s="577"/>
      <c r="J168" s="577"/>
      <c r="K168" s="584"/>
      <c r="L168" s="579">
        <f>SUM(L171:L185)</f>
        <v>2100000</v>
      </c>
      <c r="M168" s="580">
        <f>SUM(M171:M185)</f>
        <v>4.7552884928796679E-4</v>
      </c>
      <c r="N168" s="579">
        <f t="shared" ref="N168:S168" si="43">SUM(N171:N185)</f>
        <v>16324231</v>
      </c>
      <c r="O168" s="580">
        <f t="shared" si="43"/>
        <v>3.6964965633052172E-3</v>
      </c>
      <c r="P168" s="579">
        <f t="shared" si="43"/>
        <v>0</v>
      </c>
      <c r="Q168" s="580">
        <f t="shared" si="43"/>
        <v>0</v>
      </c>
      <c r="R168" s="579">
        <f t="shared" si="43"/>
        <v>18424231</v>
      </c>
      <c r="S168" s="580">
        <f t="shared" si="43"/>
        <v>4.1720254125931838E-3</v>
      </c>
      <c r="W168" s="9"/>
      <c r="Y168" s="178"/>
      <c r="AA168" s="178"/>
    </row>
    <row r="169" spans="1:27" ht="17.100000000000001" customHeight="1" x14ac:dyDescent="0.25">
      <c r="A169" s="65"/>
      <c r="B169" s="535"/>
      <c r="C169" s="585"/>
      <c r="D169" s="65"/>
      <c r="E169" s="65"/>
      <c r="F169" s="65"/>
      <c r="G169" s="585"/>
      <c r="H169" s="585"/>
      <c r="I169" s="577">
        <v>3</v>
      </c>
      <c r="J169" s="577"/>
      <c r="K169" s="584" t="s">
        <v>176</v>
      </c>
      <c r="L169" s="571"/>
      <c r="M169" s="570"/>
      <c r="N169" s="571"/>
      <c r="O169" s="570"/>
      <c r="P169" s="571"/>
      <c r="Q169" s="570"/>
      <c r="R169" s="571"/>
      <c r="S169" s="570"/>
      <c r="W169" s="9"/>
      <c r="Y169" s="178"/>
      <c r="AA169" s="178"/>
    </row>
    <row r="170" spans="1:27" ht="17.100000000000001" customHeight="1" x14ac:dyDescent="0.25">
      <c r="A170" s="65"/>
      <c r="B170" s="65"/>
      <c r="C170" s="65"/>
      <c r="D170" s="65"/>
      <c r="E170" s="65"/>
      <c r="F170" s="65"/>
      <c r="G170" s="535" t="s">
        <v>974</v>
      </c>
      <c r="H170" s="535"/>
      <c r="I170" s="535" t="s">
        <v>665</v>
      </c>
      <c r="J170" s="535"/>
      <c r="K170" s="584" t="s">
        <v>666</v>
      </c>
      <c r="L170" s="579"/>
      <c r="M170" s="580"/>
      <c r="N170" s="579"/>
      <c r="O170" s="580"/>
      <c r="P170" s="579"/>
      <c r="Q170" s="580"/>
      <c r="R170" s="579"/>
      <c r="S170" s="580"/>
      <c r="W170" s="9"/>
      <c r="X170"/>
      <c r="Y170" s="178"/>
      <c r="AA170" s="178"/>
    </row>
    <row r="171" spans="1:27" ht="17.100000000000001" customHeight="1" x14ac:dyDescent="0.25">
      <c r="A171" s="65"/>
      <c r="B171" s="65"/>
      <c r="C171" s="65"/>
      <c r="D171" s="65"/>
      <c r="E171" s="65"/>
      <c r="F171" s="65"/>
      <c r="G171" s="585" t="s">
        <v>974</v>
      </c>
      <c r="H171" s="585"/>
      <c r="I171" s="585" t="s">
        <v>667</v>
      </c>
      <c r="J171" s="585"/>
      <c r="K171" s="581" t="s">
        <v>668</v>
      </c>
      <c r="L171" s="571">
        <f>+'C.E PROG. I-II Y III'!O167</f>
        <v>0</v>
      </c>
      <c r="M171" s="570">
        <f>+L171/$R$374*100%</f>
        <v>0</v>
      </c>
      <c r="N171" s="571">
        <f>+'C.E PROG. I-II Y III'!AJ167</f>
        <v>0</v>
      </c>
      <c r="O171" s="570">
        <f>+N171/$R$374*100%</f>
        <v>0</v>
      </c>
      <c r="P171" s="571">
        <f>+'C.E PROG. I-II Y III'!AL167</f>
        <v>0</v>
      </c>
      <c r="Q171" s="570">
        <f>+P171/$R$374*100%</f>
        <v>0</v>
      </c>
      <c r="R171" s="571">
        <f>+L171+N171+P171</f>
        <v>0</v>
      </c>
      <c r="S171" s="570">
        <f>+M171+O171+Q171</f>
        <v>0</v>
      </c>
      <c r="W171" s="9"/>
      <c r="Y171" s="178"/>
      <c r="AA171" s="178"/>
    </row>
    <row r="172" spans="1:27" ht="17.100000000000001" customHeight="1" x14ac:dyDescent="0.25">
      <c r="A172" s="65"/>
      <c r="B172" s="65"/>
      <c r="C172" s="65"/>
      <c r="D172" s="65"/>
      <c r="E172" s="65"/>
      <c r="F172" s="65"/>
      <c r="G172" s="585" t="s">
        <v>974</v>
      </c>
      <c r="H172" s="585"/>
      <c r="I172" s="585" t="s">
        <v>669</v>
      </c>
      <c r="J172" s="585"/>
      <c r="K172" s="581" t="s">
        <v>670</v>
      </c>
      <c r="L172" s="571">
        <f>+'C.E PROG. I-II Y III'!O168</f>
        <v>0</v>
      </c>
      <c r="M172" s="570">
        <f>+L172/$R$374*100%</f>
        <v>0</v>
      </c>
      <c r="N172" s="571">
        <f>+'C.E PROG. I-II Y III'!AJ168</f>
        <v>0</v>
      </c>
      <c r="O172" s="570">
        <f>+N172/$R$374*100%</f>
        <v>0</v>
      </c>
      <c r="P172" s="571">
        <f>+'C.E PROG. I-II Y III'!AL168</f>
        <v>0</v>
      </c>
      <c r="Q172" s="570">
        <f>+P172/$R$374*100%</f>
        <v>0</v>
      </c>
      <c r="R172" s="571">
        <f>+L172+N172+P172</f>
        <v>0</v>
      </c>
      <c r="S172" s="570">
        <f>+M172+O172+Q172</f>
        <v>0</v>
      </c>
      <c r="W172" s="9"/>
      <c r="Y172" s="178"/>
      <c r="AA172" s="178"/>
    </row>
    <row r="173" spans="1:27" ht="17.100000000000001" customHeight="1" x14ac:dyDescent="0.25">
      <c r="A173" s="65"/>
      <c r="B173" s="65"/>
      <c r="C173" s="65"/>
      <c r="D173" s="65"/>
      <c r="E173" s="65"/>
      <c r="F173" s="65"/>
      <c r="G173" s="535" t="s">
        <v>974</v>
      </c>
      <c r="H173" s="535"/>
      <c r="I173" s="535" t="s">
        <v>671</v>
      </c>
      <c r="J173" s="535"/>
      <c r="K173" s="584" t="s">
        <v>672</v>
      </c>
      <c r="L173" s="571"/>
      <c r="M173" s="580"/>
      <c r="N173" s="571"/>
      <c r="O173" s="580"/>
      <c r="P173" s="571"/>
      <c r="Q173" s="580"/>
      <c r="R173" s="579"/>
      <c r="S173" s="580"/>
      <c r="W173" s="9"/>
      <c r="Y173" s="178"/>
      <c r="AA173" s="178"/>
    </row>
    <row r="174" spans="1:27" ht="17.100000000000001" customHeight="1" x14ac:dyDescent="0.25">
      <c r="A174" s="65"/>
      <c r="B174" s="65"/>
      <c r="C174" s="65"/>
      <c r="D174" s="65"/>
      <c r="E174" s="65"/>
      <c r="F174" s="65"/>
      <c r="G174" s="585" t="s">
        <v>974</v>
      </c>
      <c r="H174" s="585"/>
      <c r="I174" s="585" t="s">
        <v>673</v>
      </c>
      <c r="J174" s="585"/>
      <c r="K174" s="581" t="s">
        <v>674</v>
      </c>
      <c r="L174" s="571">
        <f>+'C.E PROG. I-II Y III'!O170</f>
        <v>0</v>
      </c>
      <c r="M174" s="570">
        <f t="shared" ref="M174:M180" si="44">+L174/$R$374*100%</f>
        <v>0</v>
      </c>
      <c r="N174" s="571">
        <f>+'C.E PROG. I-II Y III'!AJ170</f>
        <v>0</v>
      </c>
      <c r="O174" s="570">
        <f t="shared" ref="O174:O180" si="45">+N174/$R$374*100%</f>
        <v>0</v>
      </c>
      <c r="P174" s="571">
        <f>+'C.E PROG. I-II Y III'!AL170</f>
        <v>0</v>
      </c>
      <c r="Q174" s="570">
        <f t="shared" ref="Q174:Q180" si="46">+P174/$R$374*100%</f>
        <v>0</v>
      </c>
      <c r="R174" s="571">
        <f t="shared" ref="R174:S180" si="47">+L174+N174+P174</f>
        <v>0</v>
      </c>
      <c r="S174" s="570">
        <f t="shared" si="47"/>
        <v>0</v>
      </c>
      <c r="W174" s="9"/>
      <c r="X174"/>
      <c r="Y174" s="178"/>
      <c r="AA174" s="178"/>
    </row>
    <row r="175" spans="1:27" ht="17.100000000000001" customHeight="1" x14ac:dyDescent="0.25">
      <c r="A175" s="65"/>
      <c r="B175" s="65"/>
      <c r="C175" s="65"/>
      <c r="D175" s="65"/>
      <c r="E175" s="65"/>
      <c r="F175" s="65"/>
      <c r="G175" s="585" t="s">
        <v>974</v>
      </c>
      <c r="H175" s="585"/>
      <c r="I175" s="585" t="s">
        <v>675</v>
      </c>
      <c r="J175" s="585"/>
      <c r="K175" s="581" t="s">
        <v>676</v>
      </c>
      <c r="L175" s="571">
        <f>+'C.E PROG. I-II Y III'!O171</f>
        <v>0</v>
      </c>
      <c r="M175" s="570">
        <f t="shared" si="44"/>
        <v>0</v>
      </c>
      <c r="N175" s="571">
        <f>+'C.E PROG. I-II Y III'!AJ171</f>
        <v>0</v>
      </c>
      <c r="O175" s="570">
        <f t="shared" si="45"/>
        <v>0</v>
      </c>
      <c r="P175" s="571">
        <f>+'C.E PROG. I-II Y III'!AL171</f>
        <v>0</v>
      </c>
      <c r="Q175" s="570">
        <f t="shared" si="46"/>
        <v>0</v>
      </c>
      <c r="R175" s="571">
        <f t="shared" si="47"/>
        <v>0</v>
      </c>
      <c r="S175" s="570">
        <f t="shared" si="47"/>
        <v>0</v>
      </c>
      <c r="W175" s="9"/>
      <c r="Y175" s="178"/>
      <c r="AA175" s="178"/>
    </row>
    <row r="176" spans="1:27" ht="17.100000000000001" customHeight="1" x14ac:dyDescent="0.25">
      <c r="A176" s="65"/>
      <c r="B176" s="65"/>
      <c r="C176" s="65"/>
      <c r="D176" s="65"/>
      <c r="E176" s="65"/>
      <c r="F176" s="65"/>
      <c r="G176" s="585" t="s">
        <v>974</v>
      </c>
      <c r="H176" s="585"/>
      <c r="I176" s="585" t="s">
        <v>677</v>
      </c>
      <c r="J176" s="585"/>
      <c r="K176" s="581" t="s">
        <v>678</v>
      </c>
      <c r="L176" s="571">
        <f>+'C.E PROG. I-II Y III'!O172</f>
        <v>0</v>
      </c>
      <c r="M176" s="570">
        <f t="shared" si="44"/>
        <v>0</v>
      </c>
      <c r="N176" s="571">
        <f>+'C.E PROG. I-II Y III'!AJ172</f>
        <v>11224231</v>
      </c>
      <c r="O176" s="570">
        <f t="shared" si="45"/>
        <v>2.5416407864630119E-3</v>
      </c>
      <c r="P176" s="571">
        <f>+'C.E PROG. I-II Y III'!AL172</f>
        <v>0</v>
      </c>
      <c r="Q176" s="570">
        <f t="shared" si="46"/>
        <v>0</v>
      </c>
      <c r="R176" s="571">
        <f t="shared" si="47"/>
        <v>11224231</v>
      </c>
      <c r="S176" s="570">
        <f t="shared" si="47"/>
        <v>2.5416407864630119E-3</v>
      </c>
      <c r="W176" s="9"/>
      <c r="Y176" s="178"/>
      <c r="AA176" s="178"/>
    </row>
    <row r="177" spans="1:27" ht="17.100000000000001" customHeight="1" x14ac:dyDescent="0.25">
      <c r="A177" s="65"/>
      <c r="B177" s="65"/>
      <c r="C177" s="65"/>
      <c r="D177" s="65"/>
      <c r="E177" s="65"/>
      <c r="F177" s="65"/>
      <c r="G177" s="585" t="s">
        <v>974</v>
      </c>
      <c r="H177" s="585"/>
      <c r="I177" s="585" t="s">
        <v>679</v>
      </c>
      <c r="J177" s="585"/>
      <c r="K177" s="581" t="s">
        <v>680</v>
      </c>
      <c r="L177" s="571">
        <f>+'C.E PROG. I-II Y III'!O173</f>
        <v>0</v>
      </c>
      <c r="M177" s="570">
        <f t="shared" si="44"/>
        <v>0</v>
      </c>
      <c r="N177" s="571">
        <f>+'C.E PROG. I-II Y III'!AJ173</f>
        <v>0</v>
      </c>
      <c r="O177" s="570">
        <f t="shared" si="45"/>
        <v>0</v>
      </c>
      <c r="P177" s="571">
        <f>+'C.E PROG. I-II Y III'!AL173</f>
        <v>0</v>
      </c>
      <c r="Q177" s="570">
        <f t="shared" si="46"/>
        <v>0</v>
      </c>
      <c r="R177" s="571">
        <f t="shared" si="47"/>
        <v>0</v>
      </c>
      <c r="S177" s="570">
        <f t="shared" si="47"/>
        <v>0</v>
      </c>
      <c r="W177" s="9"/>
      <c r="Y177" s="178"/>
      <c r="AA177" s="178"/>
    </row>
    <row r="178" spans="1:27" ht="17.100000000000001" customHeight="1" x14ac:dyDescent="0.25">
      <c r="A178" s="65"/>
      <c r="B178" s="65"/>
      <c r="C178" s="65"/>
      <c r="D178" s="65"/>
      <c r="E178" s="65"/>
      <c r="F178" s="65"/>
      <c r="G178" s="585" t="s">
        <v>974</v>
      </c>
      <c r="H178" s="585"/>
      <c r="I178" s="585" t="s">
        <v>681</v>
      </c>
      <c r="J178" s="585"/>
      <c r="K178" s="581" t="s">
        <v>682</v>
      </c>
      <c r="L178" s="571">
        <f>+'C.E PROG. I-II Y III'!O174</f>
        <v>0</v>
      </c>
      <c r="M178" s="570">
        <f t="shared" si="44"/>
        <v>0</v>
      </c>
      <c r="N178" s="571">
        <f>+'C.E PROG. I-II Y III'!AJ174</f>
        <v>0</v>
      </c>
      <c r="O178" s="570">
        <f t="shared" si="45"/>
        <v>0</v>
      </c>
      <c r="P178" s="571">
        <f>+'C.E PROG. I-II Y III'!AL174</f>
        <v>0</v>
      </c>
      <c r="Q178" s="570">
        <f t="shared" si="46"/>
        <v>0</v>
      </c>
      <c r="R178" s="571">
        <f t="shared" si="47"/>
        <v>0</v>
      </c>
      <c r="S178" s="570">
        <f t="shared" si="47"/>
        <v>0</v>
      </c>
      <c r="W178" s="9"/>
      <c r="X178"/>
      <c r="Y178" s="178"/>
      <c r="AA178" s="178"/>
    </row>
    <row r="179" spans="1:27" ht="17.100000000000001" customHeight="1" x14ac:dyDescent="0.25">
      <c r="A179" s="65"/>
      <c r="B179" s="65"/>
      <c r="C179" s="65"/>
      <c r="D179" s="65"/>
      <c r="E179" s="65"/>
      <c r="F179" s="65"/>
      <c r="G179" s="585" t="s">
        <v>974</v>
      </c>
      <c r="H179" s="585"/>
      <c r="I179" s="585" t="s">
        <v>683</v>
      </c>
      <c r="J179" s="585"/>
      <c r="K179" s="581" t="s">
        <v>684</v>
      </c>
      <c r="L179" s="571">
        <f>+'C.E PROG. I-II Y III'!O175</f>
        <v>2100000</v>
      </c>
      <c r="M179" s="570">
        <f t="shared" si="44"/>
        <v>4.7552884928796679E-4</v>
      </c>
      <c r="N179" s="571">
        <f>+'C.E PROG. I-II Y III'!AJ175</f>
        <v>5100000</v>
      </c>
      <c r="O179" s="570">
        <f t="shared" si="45"/>
        <v>1.1548557768422051E-3</v>
      </c>
      <c r="P179" s="571">
        <f>+'C.E PROG. I-II Y III'!AL175</f>
        <v>0</v>
      </c>
      <c r="Q179" s="570">
        <f t="shared" si="46"/>
        <v>0</v>
      </c>
      <c r="R179" s="571">
        <f t="shared" si="47"/>
        <v>7200000</v>
      </c>
      <c r="S179" s="570">
        <f t="shared" si="47"/>
        <v>1.6303846261301719E-3</v>
      </c>
      <c r="W179" s="9"/>
      <c r="Y179" s="178"/>
      <c r="AA179" s="178"/>
    </row>
    <row r="180" spans="1:27" ht="17.100000000000001" customHeight="1" x14ac:dyDescent="0.25">
      <c r="A180" s="65"/>
      <c r="B180" s="65"/>
      <c r="C180" s="65"/>
      <c r="D180" s="65"/>
      <c r="E180" s="65"/>
      <c r="F180" s="65"/>
      <c r="G180" s="585" t="s">
        <v>974</v>
      </c>
      <c r="H180" s="585"/>
      <c r="I180" s="585" t="s">
        <v>685</v>
      </c>
      <c r="J180" s="585"/>
      <c r="K180" s="581" t="s">
        <v>686</v>
      </c>
      <c r="L180" s="571">
        <f>+'C.E PROG. I-II Y III'!O176</f>
        <v>0</v>
      </c>
      <c r="M180" s="570">
        <f t="shared" si="44"/>
        <v>0</v>
      </c>
      <c r="N180" s="571">
        <f>+'C.E PROG. I-II Y III'!AJ176</f>
        <v>0</v>
      </c>
      <c r="O180" s="570">
        <f t="shared" si="45"/>
        <v>0</v>
      </c>
      <c r="P180" s="571">
        <f>+'C.E PROG. I-II Y III'!AL176</f>
        <v>0</v>
      </c>
      <c r="Q180" s="570">
        <f t="shared" si="46"/>
        <v>0</v>
      </c>
      <c r="R180" s="571">
        <f t="shared" si="47"/>
        <v>0</v>
      </c>
      <c r="S180" s="570">
        <f t="shared" si="47"/>
        <v>0</v>
      </c>
      <c r="W180" s="9"/>
      <c r="Y180" s="178"/>
      <c r="AA180" s="178"/>
    </row>
    <row r="181" spans="1:27" ht="17.100000000000001" customHeight="1" x14ac:dyDescent="0.25">
      <c r="A181" s="65"/>
      <c r="B181" s="65"/>
      <c r="C181" s="65"/>
      <c r="D181" s="65"/>
      <c r="E181" s="65"/>
      <c r="F181" s="65"/>
      <c r="G181" s="585" t="s">
        <v>974</v>
      </c>
      <c r="H181" s="585"/>
      <c r="I181" s="535" t="s">
        <v>687</v>
      </c>
      <c r="J181" s="535"/>
      <c r="K181" s="584" t="s">
        <v>688</v>
      </c>
      <c r="L181" s="571"/>
      <c r="M181" s="580"/>
      <c r="N181" s="571"/>
      <c r="O181" s="580"/>
      <c r="P181" s="571"/>
      <c r="Q181" s="580"/>
      <c r="R181" s="579"/>
      <c r="S181" s="580"/>
      <c r="W181" s="9"/>
      <c r="Y181" s="178"/>
      <c r="AA181" s="178"/>
    </row>
    <row r="182" spans="1:27" ht="17.100000000000001" customHeight="1" x14ac:dyDescent="0.25">
      <c r="A182" s="65"/>
      <c r="B182" s="65"/>
      <c r="C182" s="65"/>
      <c r="D182" s="65"/>
      <c r="E182" s="65"/>
      <c r="F182" s="65"/>
      <c r="G182" s="585" t="s">
        <v>974</v>
      </c>
      <c r="H182" s="585"/>
      <c r="I182" s="585" t="s">
        <v>689</v>
      </c>
      <c r="J182" s="585"/>
      <c r="K182" s="581" t="s">
        <v>690</v>
      </c>
      <c r="L182" s="571">
        <f>+'C.E PROG. I-II Y III'!O178</f>
        <v>0</v>
      </c>
      <c r="M182" s="570">
        <f>+L182/$R$374*100%</f>
        <v>0</v>
      </c>
      <c r="N182" s="571">
        <f>+'C.E PROG. I-II Y III'!AJ178</f>
        <v>0</v>
      </c>
      <c r="O182" s="570">
        <f>+N182/$R$374*100%</f>
        <v>0</v>
      </c>
      <c r="P182" s="571">
        <f>+'C.E PROG. I-II Y III'!AL178</f>
        <v>0</v>
      </c>
      <c r="Q182" s="570">
        <f>+P182/$R$374*100%</f>
        <v>0</v>
      </c>
      <c r="R182" s="571">
        <f>+L182+N182+P182</f>
        <v>0</v>
      </c>
      <c r="S182" s="570">
        <f>+M182+O182+Q182</f>
        <v>0</v>
      </c>
      <c r="W182" s="9"/>
      <c r="X182"/>
      <c r="Y182" s="178"/>
      <c r="AA182" s="178"/>
    </row>
    <row r="183" spans="1:27" ht="17.100000000000001" customHeight="1" x14ac:dyDescent="0.25">
      <c r="A183" s="65"/>
      <c r="B183" s="65"/>
      <c r="C183" s="65"/>
      <c r="D183" s="65"/>
      <c r="E183" s="65"/>
      <c r="F183" s="65"/>
      <c r="G183" s="585" t="s">
        <v>974</v>
      </c>
      <c r="H183" s="585"/>
      <c r="I183" s="585" t="s">
        <v>691</v>
      </c>
      <c r="J183" s="585"/>
      <c r="K183" s="581" t="s">
        <v>692</v>
      </c>
      <c r="L183" s="571">
        <f>+'C.E PROG. I-II Y III'!O179</f>
        <v>0</v>
      </c>
      <c r="M183" s="570">
        <f>+L183/$R$374*100%</f>
        <v>0</v>
      </c>
      <c r="N183" s="571">
        <f>+'C.E PROG. I-II Y III'!AJ179</f>
        <v>0</v>
      </c>
      <c r="O183" s="570">
        <f>+N183/$R$374*100%</f>
        <v>0</v>
      </c>
      <c r="P183" s="571">
        <f>+'C.E PROG. I-II Y III'!AL179</f>
        <v>0</v>
      </c>
      <c r="Q183" s="570">
        <f>+P183/$R$374*100%</f>
        <v>0</v>
      </c>
      <c r="R183" s="571">
        <f>+L183+N183+P183</f>
        <v>0</v>
      </c>
      <c r="S183" s="570">
        <f>+M183+O183+Q183</f>
        <v>0</v>
      </c>
      <c r="W183" s="9"/>
      <c r="Y183" s="178"/>
      <c r="AA183" s="178"/>
    </row>
    <row r="184" spans="1:27" ht="17.100000000000001" customHeight="1" x14ac:dyDescent="0.25">
      <c r="A184" s="65"/>
      <c r="B184" s="65"/>
      <c r="C184" s="65"/>
      <c r="D184" s="65"/>
      <c r="E184" s="65"/>
      <c r="F184" s="65"/>
      <c r="G184" s="585" t="s">
        <v>974</v>
      </c>
      <c r="H184" s="585"/>
      <c r="I184" s="535" t="s">
        <v>651</v>
      </c>
      <c r="J184" s="535"/>
      <c r="K184" s="584" t="s">
        <v>652</v>
      </c>
      <c r="L184" s="571"/>
      <c r="M184" s="580"/>
      <c r="N184" s="571"/>
      <c r="O184" s="580"/>
      <c r="P184" s="571"/>
      <c r="Q184" s="580"/>
      <c r="R184" s="579"/>
      <c r="S184" s="580"/>
      <c r="W184" s="9"/>
      <c r="Y184" s="178"/>
      <c r="AA184" s="178"/>
    </row>
    <row r="185" spans="1:27" ht="17.100000000000001" customHeight="1" x14ac:dyDescent="0.25">
      <c r="A185" s="590"/>
      <c r="B185" s="590"/>
      <c r="C185" s="590"/>
      <c r="D185" s="590"/>
      <c r="E185" s="590"/>
      <c r="F185" s="590"/>
      <c r="G185" s="585" t="s">
        <v>974</v>
      </c>
      <c r="H185" s="585"/>
      <c r="I185" s="585" t="s">
        <v>693</v>
      </c>
      <c r="J185" s="585"/>
      <c r="K185" s="581" t="s">
        <v>694</v>
      </c>
      <c r="L185" s="571">
        <f>+'C.E PROG. I-II Y III'!O181</f>
        <v>0</v>
      </c>
      <c r="M185" s="570">
        <f>+L185/$R$374*100%</f>
        <v>0</v>
      </c>
      <c r="N185" s="571">
        <f>+'C.E PROG. I-II Y III'!AJ181</f>
        <v>0</v>
      </c>
      <c r="O185" s="570">
        <f>+N185/$R$374*100%</f>
        <v>0</v>
      </c>
      <c r="P185" s="571">
        <f>+'C.E PROG. I-II Y III'!AL181</f>
        <v>0</v>
      </c>
      <c r="Q185" s="570">
        <f>+P185/$R$374*100%</f>
        <v>0</v>
      </c>
      <c r="R185" s="571">
        <f>+L185+N185+P185</f>
        <v>0</v>
      </c>
      <c r="S185" s="570">
        <f>+M185+O185+Q185</f>
        <v>0</v>
      </c>
      <c r="W185" s="9"/>
      <c r="Y185" s="178"/>
      <c r="AA185" s="178"/>
    </row>
    <row r="186" spans="1:27" ht="17.100000000000001" customHeight="1" x14ac:dyDescent="0.25">
      <c r="A186" s="65"/>
      <c r="B186" s="65"/>
      <c r="C186" s="65"/>
      <c r="D186" s="65"/>
      <c r="E186" s="65"/>
      <c r="F186" s="65"/>
      <c r="G186" s="585"/>
      <c r="H186" s="585"/>
      <c r="I186" s="585"/>
      <c r="J186" s="585"/>
      <c r="K186" s="581"/>
      <c r="L186" s="571"/>
      <c r="M186" s="570"/>
      <c r="N186" s="571"/>
      <c r="O186" s="570"/>
      <c r="P186" s="571"/>
      <c r="Q186" s="570"/>
      <c r="R186" s="571"/>
      <c r="S186" s="570"/>
      <c r="W186" s="9"/>
      <c r="X186"/>
      <c r="Y186" s="178"/>
      <c r="AA186" s="178"/>
    </row>
    <row r="187" spans="1:27" ht="17.100000000000001" customHeight="1" x14ac:dyDescent="0.25">
      <c r="A187" s="65"/>
      <c r="B187" s="65"/>
      <c r="C187" s="585" t="s">
        <v>976</v>
      </c>
      <c r="D187" s="65" t="s">
        <v>977</v>
      </c>
      <c r="E187" s="65"/>
      <c r="F187" s="65"/>
      <c r="G187" s="585" t="s">
        <v>327</v>
      </c>
      <c r="H187" s="585"/>
      <c r="I187" s="585"/>
      <c r="J187" s="585"/>
      <c r="K187" s="581"/>
      <c r="L187" s="579">
        <f>SUM(L189:L195)</f>
        <v>0</v>
      </c>
      <c r="M187" s="580">
        <f t="shared" ref="M187:S187" si="48">SUM(M189:M195)</f>
        <v>0</v>
      </c>
      <c r="N187" s="579">
        <f t="shared" si="48"/>
        <v>0</v>
      </c>
      <c r="O187" s="580">
        <f t="shared" si="48"/>
        <v>0</v>
      </c>
      <c r="P187" s="579">
        <f t="shared" si="48"/>
        <v>0</v>
      </c>
      <c r="Q187" s="580">
        <f t="shared" si="48"/>
        <v>0</v>
      </c>
      <c r="R187" s="579">
        <f t="shared" si="48"/>
        <v>0</v>
      </c>
      <c r="S187" s="580">
        <f t="shared" si="48"/>
        <v>0</v>
      </c>
      <c r="W187" s="9"/>
      <c r="Y187" s="178"/>
      <c r="AA187" s="178"/>
    </row>
    <row r="188" spans="1:27" ht="17.100000000000001" customHeight="1" x14ac:dyDescent="0.25">
      <c r="A188" s="65"/>
      <c r="B188" s="65"/>
      <c r="C188" s="65"/>
      <c r="D188" s="65"/>
      <c r="E188" s="65"/>
      <c r="F188" s="65"/>
      <c r="G188" s="535" t="s">
        <v>978</v>
      </c>
      <c r="H188" s="535"/>
      <c r="I188" s="535" t="s">
        <v>665</v>
      </c>
      <c r="J188" s="535"/>
      <c r="K188" s="584" t="s">
        <v>666</v>
      </c>
      <c r="L188" s="571"/>
      <c r="M188" s="580"/>
      <c r="N188" s="579"/>
      <c r="O188" s="580"/>
      <c r="P188" s="571">
        <f>+'C.E PROG. I-II Y III'!AL184</f>
        <v>0</v>
      </c>
      <c r="Q188" s="580"/>
      <c r="R188" s="579"/>
      <c r="S188" s="580"/>
      <c r="W188" s="9"/>
      <c r="Y188" s="178"/>
      <c r="AA188" s="178"/>
    </row>
    <row r="189" spans="1:27" ht="17.100000000000001" customHeight="1" x14ac:dyDescent="0.25">
      <c r="A189" s="65"/>
      <c r="B189" s="65"/>
      <c r="C189" s="65"/>
      <c r="D189" s="65"/>
      <c r="E189" s="65"/>
      <c r="F189" s="65"/>
      <c r="G189" s="585" t="s">
        <v>978</v>
      </c>
      <c r="H189" s="585"/>
      <c r="I189" s="585" t="s">
        <v>695</v>
      </c>
      <c r="J189" s="585"/>
      <c r="K189" s="581" t="s">
        <v>696</v>
      </c>
      <c r="L189" s="571">
        <f>+'C.E PROG. I-II Y III'!K185</f>
        <v>0</v>
      </c>
      <c r="M189" s="570">
        <f>+L189/$R$374*100%</f>
        <v>0</v>
      </c>
      <c r="N189" s="571">
        <f>+'C.E PROG. I-II Y III'!AJ185</f>
        <v>0</v>
      </c>
      <c r="O189" s="570">
        <f>+N189/$R$374*100%</f>
        <v>0</v>
      </c>
      <c r="P189" s="571">
        <f>+'C.E PROG. I-II Y III'!AL185</f>
        <v>0</v>
      </c>
      <c r="Q189" s="570">
        <f>+P189/$R$374*100%</f>
        <v>0</v>
      </c>
      <c r="R189" s="571">
        <f>+L189+N189+P189</f>
        <v>0</v>
      </c>
      <c r="S189" s="570">
        <f>+M189+O189+Q189</f>
        <v>0</v>
      </c>
      <c r="W189" s="9"/>
      <c r="Y189" s="178"/>
      <c r="AA189" s="178"/>
    </row>
    <row r="190" spans="1:27" ht="17.100000000000001" customHeight="1" x14ac:dyDescent="0.25">
      <c r="A190" s="65"/>
      <c r="B190" s="65"/>
      <c r="C190" s="65"/>
      <c r="D190" s="65" t="s">
        <v>327</v>
      </c>
      <c r="E190" s="65"/>
      <c r="F190" s="65"/>
      <c r="G190" s="585" t="s">
        <v>978</v>
      </c>
      <c r="H190" s="585"/>
      <c r="I190" s="585" t="s">
        <v>697</v>
      </c>
      <c r="J190" s="585"/>
      <c r="K190" s="581" t="s">
        <v>698</v>
      </c>
      <c r="L190" s="571">
        <f>+'C.E PROG. I-II Y III'!K186</f>
        <v>0</v>
      </c>
      <c r="M190" s="570">
        <f>+L190/$R$374*100%</f>
        <v>0</v>
      </c>
      <c r="N190" s="571">
        <f>+'C.E PROG. I-II Y III'!AJ186</f>
        <v>0</v>
      </c>
      <c r="O190" s="570">
        <f>+N190/$R$374*100%</f>
        <v>0</v>
      </c>
      <c r="P190" s="571">
        <f>+'C.E PROG. I-II Y III'!AL186</f>
        <v>0</v>
      </c>
      <c r="Q190" s="570">
        <f>+P190/$R$374*100%</f>
        <v>0</v>
      </c>
      <c r="R190" s="571">
        <f>+L190+N190+P190</f>
        <v>0</v>
      </c>
      <c r="S190" s="570">
        <f>+M190+O190+Q190</f>
        <v>0</v>
      </c>
      <c r="W190" s="9"/>
      <c r="X190"/>
      <c r="Y190" s="178"/>
      <c r="AA190" s="178"/>
    </row>
    <row r="191" spans="1:27" ht="17.100000000000001" customHeight="1" x14ac:dyDescent="0.25">
      <c r="A191" s="65"/>
      <c r="B191" s="65"/>
      <c r="C191" s="65"/>
      <c r="D191" s="65"/>
      <c r="E191" s="65"/>
      <c r="F191" s="65"/>
      <c r="G191" s="535" t="s">
        <v>978</v>
      </c>
      <c r="H191" s="535"/>
      <c r="I191" s="535" t="s">
        <v>671</v>
      </c>
      <c r="J191" s="535"/>
      <c r="K191" s="584" t="s">
        <v>672</v>
      </c>
      <c r="L191" s="571"/>
      <c r="M191" s="580"/>
      <c r="N191" s="571"/>
      <c r="O191" s="580"/>
      <c r="P191" s="571"/>
      <c r="Q191" s="580"/>
      <c r="R191" s="579"/>
      <c r="S191" s="580"/>
      <c r="W191" s="9"/>
      <c r="Y191" s="178"/>
      <c r="AA191" s="178"/>
    </row>
    <row r="192" spans="1:27" ht="17.100000000000001" customHeight="1" x14ac:dyDescent="0.25">
      <c r="A192" s="65"/>
      <c r="B192" s="65"/>
      <c r="C192" s="65"/>
      <c r="D192" s="65"/>
      <c r="E192" s="65"/>
      <c r="F192" s="65"/>
      <c r="G192" s="585" t="s">
        <v>978</v>
      </c>
      <c r="H192" s="585"/>
      <c r="I192" s="585" t="s">
        <v>699</v>
      </c>
      <c r="J192" s="585"/>
      <c r="K192" s="581" t="s">
        <v>700</v>
      </c>
      <c r="L192" s="571">
        <f>+'C.E PROG. I-II Y III'!K188</f>
        <v>0</v>
      </c>
      <c r="M192" s="570">
        <f>+L192/$R$374*100%</f>
        <v>0</v>
      </c>
      <c r="N192" s="571">
        <f>+'C.E PROG. I-II Y III'!AJ188</f>
        <v>0</v>
      </c>
      <c r="O192" s="570">
        <f>+N192/$R$374*100%</f>
        <v>0</v>
      </c>
      <c r="P192" s="571">
        <f>+'C.E PROG. I-II Y III'!AL188</f>
        <v>0</v>
      </c>
      <c r="Q192" s="570">
        <f>+P192/$R$374*100%</f>
        <v>0</v>
      </c>
      <c r="R192" s="571">
        <f>+L192+N192+P192</f>
        <v>0</v>
      </c>
      <c r="S192" s="570">
        <f>+M192+O192+Q192</f>
        <v>0</v>
      </c>
      <c r="W192" s="9"/>
      <c r="Y192" s="178"/>
      <c r="AA192" s="178"/>
    </row>
    <row r="193" spans="1:27" ht="17.100000000000001" customHeight="1" x14ac:dyDescent="0.25">
      <c r="A193" s="65"/>
      <c r="B193" s="65"/>
      <c r="C193" s="65"/>
      <c r="D193" s="65"/>
      <c r="E193" s="65" t="s">
        <v>327</v>
      </c>
      <c r="F193" s="65"/>
      <c r="G193" s="535" t="s">
        <v>978</v>
      </c>
      <c r="H193" s="535"/>
      <c r="I193" s="535" t="s">
        <v>687</v>
      </c>
      <c r="J193" s="535"/>
      <c r="K193" s="584" t="s">
        <v>688</v>
      </c>
      <c r="L193" s="571"/>
      <c r="M193" s="580"/>
      <c r="N193" s="571"/>
      <c r="O193" s="580"/>
      <c r="P193" s="571"/>
      <c r="Q193" s="580"/>
      <c r="R193" s="579"/>
      <c r="S193" s="580"/>
      <c r="W193" s="9"/>
      <c r="Y193" s="178"/>
      <c r="AA193" s="178"/>
    </row>
    <row r="194" spans="1:27" ht="17.100000000000001" customHeight="1" x14ac:dyDescent="0.25">
      <c r="A194" s="65"/>
      <c r="B194" s="65"/>
      <c r="C194" s="65"/>
      <c r="D194" s="65"/>
      <c r="E194" s="65"/>
      <c r="F194" s="65"/>
      <c r="G194" s="585" t="s">
        <v>978</v>
      </c>
      <c r="H194" s="585"/>
      <c r="I194" s="585" t="s">
        <v>689</v>
      </c>
      <c r="J194" s="585"/>
      <c r="K194" s="581" t="s">
        <v>690</v>
      </c>
      <c r="L194" s="571">
        <f>+'C.E PROG. I-II Y III'!K190</f>
        <v>0</v>
      </c>
      <c r="M194" s="570">
        <f>+L194/$R$374*100%</f>
        <v>0</v>
      </c>
      <c r="N194" s="571">
        <f>+'C.E PROG. I-II Y III'!AJ190</f>
        <v>0</v>
      </c>
      <c r="O194" s="570">
        <f>+N194/$R$374*100%</f>
        <v>0</v>
      </c>
      <c r="P194" s="571">
        <f>+'C.E PROG. I-II Y III'!AL190</f>
        <v>0</v>
      </c>
      <c r="Q194" s="570">
        <f>+P194/$R$374*100%</f>
        <v>0</v>
      </c>
      <c r="R194" s="571">
        <f>+L194+N194+P194</f>
        <v>0</v>
      </c>
      <c r="S194" s="570">
        <f>+M194+O194+Q194</f>
        <v>0</v>
      </c>
      <c r="W194" s="9"/>
      <c r="X194"/>
      <c r="Y194" s="178"/>
      <c r="AA194" s="178"/>
    </row>
    <row r="195" spans="1:27" ht="17.100000000000001" customHeight="1" x14ac:dyDescent="0.25">
      <c r="A195" s="65"/>
      <c r="B195" s="65"/>
      <c r="C195" s="65"/>
      <c r="D195" s="65"/>
      <c r="E195" s="65"/>
      <c r="F195" s="65"/>
      <c r="G195" s="585" t="s">
        <v>978</v>
      </c>
      <c r="H195" s="585"/>
      <c r="I195" s="585" t="s">
        <v>691</v>
      </c>
      <c r="J195" s="585"/>
      <c r="K195" s="581" t="s">
        <v>692</v>
      </c>
      <c r="L195" s="571">
        <f>+'C.E PROG. I-II Y III'!K191</f>
        <v>0</v>
      </c>
      <c r="M195" s="570">
        <f>+L195/$R$374*100%</f>
        <v>0</v>
      </c>
      <c r="N195" s="571">
        <f>+'C.E PROG. I-II Y III'!AJ191</f>
        <v>0</v>
      </c>
      <c r="O195" s="570">
        <f>+N195/$R$374*100%</f>
        <v>0</v>
      </c>
      <c r="P195" s="571">
        <f>+'C.E PROG. I-II Y III'!AL191</f>
        <v>0</v>
      </c>
      <c r="Q195" s="570">
        <f>+P195/$R$374*100%</f>
        <v>0</v>
      </c>
      <c r="R195" s="571">
        <f>+L195+N195+P195</f>
        <v>0</v>
      </c>
      <c r="S195" s="570">
        <f>+M195+O195+Q195</f>
        <v>0</v>
      </c>
      <c r="W195" s="9"/>
      <c r="Y195" s="178"/>
      <c r="AA195" s="178"/>
    </row>
    <row r="196" spans="1:27" ht="17.100000000000001" customHeight="1" x14ac:dyDescent="0.25">
      <c r="A196" s="65"/>
      <c r="B196" s="65"/>
      <c r="C196" s="65"/>
      <c r="D196" s="65"/>
      <c r="E196" s="65"/>
      <c r="F196" s="65"/>
      <c r="G196" s="65"/>
      <c r="H196" s="65"/>
      <c r="I196" s="65"/>
      <c r="J196" s="65"/>
      <c r="K196" s="581"/>
      <c r="L196" s="571"/>
      <c r="M196" s="570"/>
      <c r="N196" s="571"/>
      <c r="O196" s="570"/>
      <c r="P196" s="571"/>
      <c r="Q196" s="570"/>
      <c r="R196" s="571"/>
      <c r="S196" s="570"/>
      <c r="W196" s="9"/>
      <c r="Y196" s="178"/>
      <c r="AA196" s="178"/>
    </row>
    <row r="197" spans="1:27" ht="17.100000000000001" customHeight="1" x14ac:dyDescent="0.25">
      <c r="A197" s="65"/>
      <c r="B197" s="535" t="s">
        <v>979</v>
      </c>
      <c r="C197" s="577" t="s">
        <v>136</v>
      </c>
      <c r="D197" s="577"/>
      <c r="E197" s="577"/>
      <c r="F197" s="65"/>
      <c r="G197" s="65"/>
      <c r="H197" s="535"/>
      <c r="I197" s="48"/>
      <c r="J197" s="48"/>
      <c r="K197" s="191"/>
      <c r="L197" s="582">
        <f>+L198+L216+L239</f>
        <v>482106914.33500004</v>
      </c>
      <c r="M197" s="583">
        <f>+M198+M216+M239</f>
        <v>0.10916940295594996</v>
      </c>
      <c r="N197" s="582">
        <f t="shared" ref="N197:S197" si="49">+N198+N216+N239</f>
        <v>6124128</v>
      </c>
      <c r="O197" s="583">
        <f t="shared" si="49"/>
        <v>1.3867616860629608E-3</v>
      </c>
      <c r="P197" s="582">
        <f t="shared" si="49"/>
        <v>4000000</v>
      </c>
      <c r="Q197" s="583">
        <f t="shared" si="49"/>
        <v>9.0576923673898438E-4</v>
      </c>
      <c r="R197" s="582">
        <f t="shared" si="49"/>
        <v>492231042.33500004</v>
      </c>
      <c r="S197" s="583">
        <f t="shared" si="49"/>
        <v>0.1114619338787519</v>
      </c>
      <c r="W197" s="9"/>
      <c r="Y197" s="178"/>
      <c r="AA197" s="178"/>
    </row>
    <row r="198" spans="1:27" ht="17.100000000000001" customHeight="1" x14ac:dyDescent="0.25">
      <c r="A198" s="65"/>
      <c r="B198" s="535"/>
      <c r="C198" s="585" t="s">
        <v>980</v>
      </c>
      <c r="D198" s="65" t="s">
        <v>981</v>
      </c>
      <c r="E198" s="65"/>
      <c r="F198" s="65"/>
      <c r="G198" s="535"/>
      <c r="H198" s="535"/>
      <c r="I198" s="48"/>
      <c r="J198" s="48"/>
      <c r="K198" s="48"/>
      <c r="L198" s="579">
        <f>SUM(L201:L214)</f>
        <v>455706914.33500004</v>
      </c>
      <c r="M198" s="580">
        <f>SUM(M201:M214)</f>
        <v>0.10319132599347267</v>
      </c>
      <c r="N198" s="579">
        <f t="shared" ref="N198:S198" si="50">SUM(N201:N214)</f>
        <v>4424128</v>
      </c>
      <c r="O198" s="580">
        <f t="shared" si="50"/>
        <v>1.0018097604488924E-3</v>
      </c>
      <c r="P198" s="579">
        <f t="shared" si="50"/>
        <v>0</v>
      </c>
      <c r="Q198" s="580">
        <f t="shared" si="50"/>
        <v>0</v>
      </c>
      <c r="R198" s="579">
        <f t="shared" si="50"/>
        <v>460131042.33500004</v>
      </c>
      <c r="S198" s="580">
        <f t="shared" si="50"/>
        <v>0.10419313575392156</v>
      </c>
      <c r="W198" s="9"/>
      <c r="Y198" s="178"/>
      <c r="AA198" s="178"/>
    </row>
    <row r="199" spans="1:27" ht="17.100000000000001" customHeight="1" x14ac:dyDescent="0.25">
      <c r="A199" s="65"/>
      <c r="B199" s="65"/>
      <c r="C199" s="65"/>
      <c r="D199" s="65"/>
      <c r="E199" s="65"/>
      <c r="F199" s="65"/>
      <c r="G199" s="535"/>
      <c r="H199" s="65"/>
      <c r="I199" s="535">
        <v>6</v>
      </c>
      <c r="J199" s="535"/>
      <c r="K199" s="584" t="s">
        <v>136</v>
      </c>
      <c r="L199" s="571"/>
      <c r="M199" s="570"/>
      <c r="N199" s="571"/>
      <c r="O199" s="570"/>
      <c r="P199" s="571"/>
      <c r="Q199" s="570"/>
      <c r="R199" s="571"/>
      <c r="S199" s="570"/>
      <c r="W199" s="9"/>
      <c r="X199"/>
      <c r="Y199" s="178"/>
      <c r="AA199" s="178"/>
    </row>
    <row r="200" spans="1:27" ht="17.100000000000001" customHeight="1" x14ac:dyDescent="0.25">
      <c r="A200" s="65"/>
      <c r="B200" s="65"/>
      <c r="C200" s="48"/>
      <c r="D200" s="48"/>
      <c r="E200" s="48"/>
      <c r="F200" s="48"/>
      <c r="G200" s="535" t="s">
        <v>980</v>
      </c>
      <c r="H200" s="535"/>
      <c r="I200" s="535" t="s">
        <v>701</v>
      </c>
      <c r="J200" s="535"/>
      <c r="K200" s="591" t="s">
        <v>702</v>
      </c>
      <c r="L200" s="579"/>
      <c r="M200" s="580"/>
      <c r="N200" s="579"/>
      <c r="O200" s="580"/>
      <c r="P200" s="579"/>
      <c r="Q200" s="580"/>
      <c r="R200" s="579"/>
      <c r="S200" s="580"/>
      <c r="W200" s="9"/>
      <c r="Y200" s="178"/>
      <c r="AA200" s="178"/>
    </row>
    <row r="201" spans="1:27" ht="17.100000000000001" customHeight="1" x14ac:dyDescent="0.25">
      <c r="A201" s="65"/>
      <c r="B201" s="65"/>
      <c r="C201" s="585"/>
      <c r="D201" s="65"/>
      <c r="E201" s="65"/>
      <c r="F201" s="65"/>
      <c r="G201" s="585" t="s">
        <v>980</v>
      </c>
      <c r="H201" s="585"/>
      <c r="I201" s="585" t="s">
        <v>703</v>
      </c>
      <c r="J201" s="585"/>
      <c r="K201" s="581" t="s">
        <v>704</v>
      </c>
      <c r="L201" s="571">
        <f>+'C.E PROG. I-II Y III'!O197</f>
        <v>5028520</v>
      </c>
      <c r="M201" s="570">
        <f t="shared" ref="M201:M209" si="51">+L201/$R$374*100%</f>
        <v>1.1386696805816795E-3</v>
      </c>
      <c r="N201" s="571">
        <f>+'C.E PROG. I-II Y III'!AJ197</f>
        <v>0</v>
      </c>
      <c r="O201" s="570">
        <f t="shared" ref="O201:O209" si="52">+N201/$R$374*100%</f>
        <v>0</v>
      </c>
      <c r="P201" s="571">
        <f>+'C.E PROG. I-II Y III'!AL197</f>
        <v>0</v>
      </c>
      <c r="Q201" s="570">
        <f t="shared" ref="Q201:Q209" si="53">+P201/$R$374*100%</f>
        <v>0</v>
      </c>
      <c r="R201" s="571">
        <f t="shared" ref="R201:S208" si="54">+L201+N201+P201</f>
        <v>5028520</v>
      </c>
      <c r="S201" s="570">
        <f t="shared" si="54"/>
        <v>1.1386696805816795E-3</v>
      </c>
      <c r="W201" s="9"/>
      <c r="Y201" s="178"/>
      <c r="AA201" s="178"/>
    </row>
    <row r="202" spans="1:27" ht="17.100000000000001" customHeight="1" x14ac:dyDescent="0.25">
      <c r="A202" s="65"/>
      <c r="B202" s="65"/>
      <c r="C202" s="585"/>
      <c r="D202" s="65"/>
      <c r="E202" s="65"/>
      <c r="F202" s="65"/>
      <c r="G202" s="585" t="s">
        <v>980</v>
      </c>
      <c r="H202" s="585"/>
      <c r="I202" s="585" t="s">
        <v>705</v>
      </c>
      <c r="J202" s="585"/>
      <c r="K202" s="581" t="s">
        <v>706</v>
      </c>
      <c r="L202" s="571">
        <f>+'C.E PROG. I-II Y III'!O199</f>
        <v>33460458.835000001</v>
      </c>
      <c r="M202" s="570">
        <f t="shared" si="51"/>
        <v>7.5768635649785393E-3</v>
      </c>
      <c r="N202" s="571">
        <f>+'C.E PROG. I-II Y III'!AJ199</f>
        <v>0</v>
      </c>
      <c r="O202" s="570">
        <f t="shared" si="52"/>
        <v>0</v>
      </c>
      <c r="P202" s="571">
        <f>+'C.E PROG. I-II Y III'!AL199</f>
        <v>0</v>
      </c>
      <c r="Q202" s="570">
        <f t="shared" si="53"/>
        <v>0</v>
      </c>
      <c r="R202" s="571">
        <f t="shared" si="54"/>
        <v>33460458.835000001</v>
      </c>
      <c r="S202" s="570">
        <f t="shared" si="54"/>
        <v>7.5768635649785393E-3</v>
      </c>
      <c r="W202" s="9"/>
      <c r="Y202" s="178"/>
      <c r="AA202" s="178"/>
    </row>
    <row r="203" spans="1:27" ht="17.100000000000001" customHeight="1" x14ac:dyDescent="0.25">
      <c r="A203" s="65"/>
      <c r="B203" s="65"/>
      <c r="C203" s="585"/>
      <c r="D203" s="65"/>
      <c r="E203" s="65"/>
      <c r="F203" s="65"/>
      <c r="G203" s="585" t="s">
        <v>980</v>
      </c>
      <c r="H203" s="585"/>
      <c r="I203" s="585" t="s">
        <v>707</v>
      </c>
      <c r="J203" s="585"/>
      <c r="K203" s="581" t="s">
        <v>708</v>
      </c>
      <c r="L203" s="571">
        <f>+'C.E PROG. I-II Y III'!O204</f>
        <v>50285200</v>
      </c>
      <c r="M203" s="570">
        <f t="shared" si="51"/>
        <v>1.1386696805816793E-2</v>
      </c>
      <c r="N203" s="571">
        <f>+'C.E PROG. I-II Y III'!AJ204</f>
        <v>0</v>
      </c>
      <c r="O203" s="570">
        <f t="shared" si="52"/>
        <v>0</v>
      </c>
      <c r="P203" s="571">
        <f>+'C.E PROG. I-II Y III'!AL204</f>
        <v>0</v>
      </c>
      <c r="Q203" s="570">
        <f t="shared" si="53"/>
        <v>0</v>
      </c>
      <c r="R203" s="571">
        <f t="shared" si="54"/>
        <v>50285200</v>
      </c>
      <c r="S203" s="570">
        <f t="shared" si="54"/>
        <v>1.1386696805816793E-2</v>
      </c>
      <c r="W203" s="9"/>
      <c r="X203"/>
      <c r="Y203" s="178"/>
      <c r="AA203" s="178"/>
    </row>
    <row r="204" spans="1:27" ht="17.100000000000001" customHeight="1" x14ac:dyDescent="0.25">
      <c r="A204" s="65"/>
      <c r="B204" s="65"/>
      <c r="C204" s="585"/>
      <c r="D204" s="65"/>
      <c r="E204" s="65"/>
      <c r="F204" s="65"/>
      <c r="G204" s="585" t="s">
        <v>980</v>
      </c>
      <c r="H204" s="585"/>
      <c r="I204" s="585" t="s">
        <v>709</v>
      </c>
      <c r="J204" s="585"/>
      <c r="K204" s="581" t="s">
        <v>710</v>
      </c>
      <c r="L204" s="571">
        <f>+'C.E PROG. I-II Y III'!O206</f>
        <v>364932735.5</v>
      </c>
      <c r="M204" s="570">
        <f t="shared" si="51"/>
        <v>8.2636211323726158E-2</v>
      </c>
      <c r="N204" s="571">
        <f>+'C.E PROG. I-II Y III'!AJ206</f>
        <v>0</v>
      </c>
      <c r="O204" s="570">
        <f t="shared" si="52"/>
        <v>0</v>
      </c>
      <c r="P204" s="571">
        <f>+'C.E PROG. I-II Y III'!AL206</f>
        <v>0</v>
      </c>
      <c r="Q204" s="570">
        <f t="shared" si="53"/>
        <v>0</v>
      </c>
      <c r="R204" s="571">
        <f t="shared" si="54"/>
        <v>364932735.5</v>
      </c>
      <c r="S204" s="570">
        <f t="shared" si="54"/>
        <v>8.2636211323726158E-2</v>
      </c>
      <c r="W204" s="9"/>
      <c r="Y204" s="178"/>
      <c r="AA204" s="178"/>
    </row>
    <row r="205" spans="1:27" ht="17.100000000000001" customHeight="1" x14ac:dyDescent="0.25">
      <c r="A205" s="65"/>
      <c r="B205" s="65"/>
      <c r="C205" s="585"/>
      <c r="D205" s="65"/>
      <c r="E205" s="65"/>
      <c r="F205" s="65"/>
      <c r="G205" s="585" t="s">
        <v>980</v>
      </c>
      <c r="H205" s="585"/>
      <c r="I205" s="585" t="s">
        <v>711</v>
      </c>
      <c r="J205" s="585"/>
      <c r="K205" s="581" t="s">
        <v>712</v>
      </c>
      <c r="L205" s="571">
        <f>+'C.E PROG. I-II Y III'!O212</f>
        <v>0</v>
      </c>
      <c r="M205" s="570">
        <f t="shared" si="51"/>
        <v>0</v>
      </c>
      <c r="N205" s="571">
        <f>+'C.E PROG. I-II Y III'!AJ212</f>
        <v>0</v>
      </c>
      <c r="O205" s="570">
        <f t="shared" si="52"/>
        <v>0</v>
      </c>
      <c r="P205" s="571">
        <f>+'C.E PROG. I-II Y III'!AL212</f>
        <v>0</v>
      </c>
      <c r="Q205" s="570">
        <f t="shared" si="53"/>
        <v>0</v>
      </c>
      <c r="R205" s="571">
        <f t="shared" si="54"/>
        <v>0</v>
      </c>
      <c r="S205" s="570">
        <f t="shared" si="54"/>
        <v>0</v>
      </c>
      <c r="W205" s="9"/>
      <c r="Y205" s="178"/>
      <c r="AA205" s="178"/>
    </row>
    <row r="206" spans="1:27" ht="17.100000000000001" customHeight="1" x14ac:dyDescent="0.25">
      <c r="A206" s="65"/>
      <c r="B206" s="65"/>
      <c r="C206" s="585"/>
      <c r="D206" s="65"/>
      <c r="E206" s="65"/>
      <c r="F206" s="65"/>
      <c r="G206" s="585" t="s">
        <v>980</v>
      </c>
      <c r="H206" s="585"/>
      <c r="I206" s="585" t="s">
        <v>713</v>
      </c>
      <c r="J206" s="585"/>
      <c r="K206" s="581" t="s">
        <v>714</v>
      </c>
      <c r="L206" s="571">
        <f>+'C.E PROG. I-II Y III'!O213</f>
        <v>0</v>
      </c>
      <c r="M206" s="570">
        <f t="shared" si="51"/>
        <v>0</v>
      </c>
      <c r="N206" s="571">
        <f>+'C.E PROG. I-II Y III'!AJ213</f>
        <v>0</v>
      </c>
      <c r="O206" s="570">
        <f t="shared" si="52"/>
        <v>0</v>
      </c>
      <c r="P206" s="571">
        <f>+'C.E PROG. I-II Y III'!AL213</f>
        <v>0</v>
      </c>
      <c r="Q206" s="570">
        <f t="shared" si="53"/>
        <v>0</v>
      </c>
      <c r="R206" s="571">
        <f t="shared" si="54"/>
        <v>0</v>
      </c>
      <c r="S206" s="570">
        <f t="shared" si="54"/>
        <v>0</v>
      </c>
      <c r="W206" s="9"/>
      <c r="Y206" s="178"/>
      <c r="AA206" s="178"/>
    </row>
    <row r="207" spans="1:27" ht="17.100000000000001" customHeight="1" x14ac:dyDescent="0.25">
      <c r="A207" s="65"/>
      <c r="B207" s="65"/>
      <c r="C207" s="585"/>
      <c r="D207" s="65"/>
      <c r="E207" s="65"/>
      <c r="F207" s="65"/>
      <c r="G207" s="585" t="s">
        <v>980</v>
      </c>
      <c r="H207" s="585"/>
      <c r="I207" s="585" t="s">
        <v>715</v>
      </c>
      <c r="J207" s="585"/>
      <c r="K207" s="581" t="s">
        <v>716</v>
      </c>
      <c r="L207" s="571">
        <f>+'C.E PROG. I-II Y III'!O214</f>
        <v>0</v>
      </c>
      <c r="M207" s="570">
        <f t="shared" si="51"/>
        <v>0</v>
      </c>
      <c r="N207" s="571">
        <f>+'C.E PROG. I-II Y III'!AJ214</f>
        <v>0</v>
      </c>
      <c r="O207" s="570">
        <f t="shared" si="52"/>
        <v>0</v>
      </c>
      <c r="P207" s="571">
        <f>+'C.E PROG. I-II Y III'!AL214</f>
        <v>0</v>
      </c>
      <c r="Q207" s="570">
        <f t="shared" si="53"/>
        <v>0</v>
      </c>
      <c r="R207" s="571">
        <f t="shared" si="54"/>
        <v>0</v>
      </c>
      <c r="S207" s="570">
        <f t="shared" si="54"/>
        <v>0</v>
      </c>
      <c r="W207" s="9"/>
      <c r="X207"/>
      <c r="Y207" s="178"/>
      <c r="AA207" s="178"/>
    </row>
    <row r="208" spans="1:27" ht="17.100000000000001" customHeight="1" x14ac:dyDescent="0.25">
      <c r="A208" s="65"/>
      <c r="B208" s="65"/>
      <c r="C208" s="585"/>
      <c r="D208" s="65"/>
      <c r="E208" s="65"/>
      <c r="F208" s="65"/>
      <c r="G208" s="585" t="s">
        <v>980</v>
      </c>
      <c r="H208" s="585"/>
      <c r="I208" s="585" t="s">
        <v>717</v>
      </c>
      <c r="J208" s="585"/>
      <c r="K208" s="581" t="s">
        <v>718</v>
      </c>
      <c r="L208" s="571">
        <f>+'C.E PROG. I-II Y III'!O215</f>
        <v>0</v>
      </c>
      <c r="M208" s="570">
        <f t="shared" si="51"/>
        <v>0</v>
      </c>
      <c r="N208" s="571">
        <f>+'C.E PROG. I-II Y III'!AJ215</f>
        <v>0</v>
      </c>
      <c r="O208" s="570">
        <f t="shared" si="52"/>
        <v>0</v>
      </c>
      <c r="P208" s="571">
        <f>+'C.E PROG. I-II Y III'!AL215</f>
        <v>0</v>
      </c>
      <c r="Q208" s="570">
        <f t="shared" si="53"/>
        <v>0</v>
      </c>
      <c r="R208" s="571">
        <f t="shared" si="54"/>
        <v>0</v>
      </c>
      <c r="S208" s="570">
        <f t="shared" si="54"/>
        <v>0</v>
      </c>
      <c r="W208" s="9"/>
      <c r="Y208" s="178"/>
      <c r="AA208" s="178"/>
    </row>
    <row r="209" spans="1:27" ht="17.100000000000001" customHeight="1" x14ac:dyDescent="0.25">
      <c r="A209" s="65"/>
      <c r="B209" s="65"/>
      <c r="C209" s="585"/>
      <c r="D209" s="65"/>
      <c r="E209" s="65"/>
      <c r="F209" s="65"/>
      <c r="G209" s="585" t="s">
        <v>980</v>
      </c>
      <c r="H209" s="585"/>
      <c r="I209" s="585" t="s">
        <v>719</v>
      </c>
      <c r="J209" s="585"/>
      <c r="K209" s="581" t="s">
        <v>720</v>
      </c>
      <c r="L209" s="571">
        <f>+'C.E PROG. I-II Y III'!O216</f>
        <v>0</v>
      </c>
      <c r="M209" s="570">
        <f t="shared" si="51"/>
        <v>0</v>
      </c>
      <c r="N209" s="571">
        <f>+'C.E PROG. I-II Y III'!AJ216</f>
        <v>0</v>
      </c>
      <c r="O209" s="570">
        <f t="shared" si="52"/>
        <v>0</v>
      </c>
      <c r="P209" s="571">
        <f>+'C.E PROG. I-II Y III'!AL216</f>
        <v>0</v>
      </c>
      <c r="Q209" s="570">
        <f t="shared" si="53"/>
        <v>0</v>
      </c>
      <c r="R209" s="571">
        <f>+L209+N209+P209</f>
        <v>0</v>
      </c>
      <c r="S209" s="570">
        <f>+M209+O209+Q209</f>
        <v>0</v>
      </c>
      <c r="W209" s="9"/>
      <c r="Y209" s="178"/>
      <c r="AA209" s="178"/>
    </row>
    <row r="210" spans="1:27" ht="17.100000000000001" customHeight="1" x14ac:dyDescent="0.25">
      <c r="A210" s="65"/>
      <c r="B210" s="65"/>
      <c r="C210" s="585"/>
      <c r="D210" s="65"/>
      <c r="E210" s="65"/>
      <c r="F210" s="65"/>
      <c r="G210" s="535" t="s">
        <v>980</v>
      </c>
      <c r="H210" s="535"/>
      <c r="I210" s="535" t="s">
        <v>721</v>
      </c>
      <c r="J210" s="535"/>
      <c r="K210" s="584" t="s">
        <v>722</v>
      </c>
      <c r="L210" s="579"/>
      <c r="M210" s="580"/>
      <c r="N210" s="571"/>
      <c r="O210" s="580"/>
      <c r="P210" s="571"/>
      <c r="Q210" s="580"/>
      <c r="R210" s="579"/>
      <c r="S210" s="580"/>
      <c r="T210" s="182"/>
      <c r="W210" s="9"/>
      <c r="Y210" s="178"/>
      <c r="AA210" s="178"/>
    </row>
    <row r="211" spans="1:27" ht="17.100000000000001" customHeight="1" x14ac:dyDescent="0.25">
      <c r="A211" s="65"/>
      <c r="B211" s="65"/>
      <c r="C211" s="585"/>
      <c r="D211" s="65"/>
      <c r="E211" s="65"/>
      <c r="F211" s="65"/>
      <c r="G211" s="585" t="s">
        <v>980</v>
      </c>
      <c r="H211" s="585"/>
      <c r="I211" s="585" t="s">
        <v>723</v>
      </c>
      <c r="J211" s="585"/>
      <c r="K211" s="581" t="s">
        <v>724</v>
      </c>
      <c r="L211" s="571">
        <f>+'C.E PROG. I-II Y III'!O218</f>
        <v>0</v>
      </c>
      <c r="M211" s="570">
        <f>+L211/$R$374*100%</f>
        <v>0</v>
      </c>
      <c r="N211" s="571">
        <f>+'C.E PROG. I-II Y III'!AJ218</f>
        <v>0</v>
      </c>
      <c r="O211" s="570">
        <f>+N211/$R$374*100%</f>
        <v>0</v>
      </c>
      <c r="P211" s="571">
        <f>+'C.E PROG. I-II Y III'!AL218</f>
        <v>0</v>
      </c>
      <c r="Q211" s="570">
        <f>+P211/$R$374*100%</f>
        <v>0</v>
      </c>
      <c r="R211" s="571">
        <f t="shared" ref="R211:S214" si="55">+L211+N211+P211</f>
        <v>0</v>
      </c>
      <c r="S211" s="570">
        <f t="shared" si="55"/>
        <v>0</v>
      </c>
      <c r="T211" s="182"/>
      <c r="W211" s="9"/>
      <c r="X211"/>
      <c r="Y211" s="178"/>
      <c r="AA211" s="178"/>
    </row>
    <row r="212" spans="1:27" ht="17.100000000000001" customHeight="1" x14ac:dyDescent="0.25">
      <c r="A212" s="65"/>
      <c r="B212" s="65"/>
      <c r="C212" s="585"/>
      <c r="D212" s="65"/>
      <c r="E212" s="65"/>
      <c r="F212" s="65"/>
      <c r="G212" s="585" t="s">
        <v>980</v>
      </c>
      <c r="H212" s="585"/>
      <c r="I212" s="585" t="s">
        <v>725</v>
      </c>
      <c r="J212" s="585"/>
      <c r="K212" s="581" t="s">
        <v>982</v>
      </c>
      <c r="L212" s="571">
        <f>+'C.E PROG. I-II Y III'!O219</f>
        <v>0</v>
      </c>
      <c r="M212" s="570">
        <f>+L212/$R$374*100%</f>
        <v>0</v>
      </c>
      <c r="N212" s="571">
        <f>+'C.E PROG. I-II Y III'!AJ219</f>
        <v>0</v>
      </c>
      <c r="O212" s="570">
        <f>+N212/$R$374*100%</f>
        <v>0</v>
      </c>
      <c r="P212" s="571">
        <f>+'C.E PROG. I-II Y III'!AL219</f>
        <v>0</v>
      </c>
      <c r="Q212" s="570">
        <f>+P212/$R$374*100%</f>
        <v>0</v>
      </c>
      <c r="R212" s="571">
        <f t="shared" si="55"/>
        <v>0</v>
      </c>
      <c r="S212" s="570">
        <f t="shared" si="55"/>
        <v>0</v>
      </c>
      <c r="W212" s="9"/>
      <c r="Y212" s="178"/>
      <c r="AA212" s="178"/>
    </row>
    <row r="213" spans="1:27" ht="17.100000000000001" customHeight="1" x14ac:dyDescent="0.25">
      <c r="A213" s="65"/>
      <c r="B213" s="65"/>
      <c r="C213" s="65"/>
      <c r="D213" s="65"/>
      <c r="E213" s="65"/>
      <c r="F213" s="65"/>
      <c r="G213" s="585" t="s">
        <v>980</v>
      </c>
      <c r="H213" s="585"/>
      <c r="I213" s="585" t="s">
        <v>727</v>
      </c>
      <c r="J213" s="585"/>
      <c r="K213" s="581" t="s">
        <v>728</v>
      </c>
      <c r="L213" s="571">
        <f>+'C.E PROG. I-II Y III'!O220</f>
        <v>0</v>
      </c>
      <c r="M213" s="570">
        <f>+L213/$R$374*100%</f>
        <v>0</v>
      </c>
      <c r="N213" s="571">
        <f>+'C.E PROG. I-II Y III'!AJ220</f>
        <v>0</v>
      </c>
      <c r="O213" s="570">
        <f>+N213/$R$374*100%</f>
        <v>0</v>
      </c>
      <c r="P213" s="571">
        <f>+'C.E PROG. I-II Y III'!AL220</f>
        <v>0</v>
      </c>
      <c r="Q213" s="570">
        <f>+P213/$R$374*100%</f>
        <v>0</v>
      </c>
      <c r="R213" s="571">
        <f t="shared" si="55"/>
        <v>0</v>
      </c>
      <c r="S213" s="570">
        <f t="shared" si="55"/>
        <v>0</v>
      </c>
      <c r="W213" s="9"/>
      <c r="Y213" s="178"/>
      <c r="AA213" s="178"/>
    </row>
    <row r="214" spans="1:27" ht="17.100000000000001" customHeight="1" x14ac:dyDescent="0.25">
      <c r="A214" s="65"/>
      <c r="B214" s="65"/>
      <c r="C214" s="65"/>
      <c r="D214" s="65"/>
      <c r="E214" s="65"/>
      <c r="F214" s="65"/>
      <c r="G214" s="585" t="s">
        <v>980</v>
      </c>
      <c r="H214" s="585"/>
      <c r="I214" s="585" t="s">
        <v>729</v>
      </c>
      <c r="J214" s="585"/>
      <c r="K214" s="581" t="s">
        <v>730</v>
      </c>
      <c r="L214" s="571">
        <f>+'C.E PROG. I-II Y III'!O221</f>
        <v>2000000</v>
      </c>
      <c r="M214" s="570">
        <f>+L214/$R$374*100%</f>
        <v>4.5288461836949219E-4</v>
      </c>
      <c r="N214" s="571">
        <f>+'C.E PROG. I-II Y III'!AJ221</f>
        <v>4424128</v>
      </c>
      <c r="O214" s="570">
        <f>+N214/$R$374*100%</f>
        <v>1.0018097604488924E-3</v>
      </c>
      <c r="P214" s="571">
        <f>+'C.E PROG. I-II Y III'!AL221</f>
        <v>0</v>
      </c>
      <c r="Q214" s="570">
        <f>+P214/$R$374*100%</f>
        <v>0</v>
      </c>
      <c r="R214" s="571">
        <f t="shared" si="55"/>
        <v>6424128</v>
      </c>
      <c r="S214" s="570">
        <f t="shared" si="55"/>
        <v>1.4546943788183845E-3</v>
      </c>
      <c r="W214" s="9"/>
      <c r="Y214" s="178"/>
      <c r="AA214" s="178"/>
    </row>
    <row r="215" spans="1:27" ht="17.100000000000001" customHeight="1" x14ac:dyDescent="0.25">
      <c r="A215" s="65"/>
      <c r="B215" s="65"/>
      <c r="C215" s="585"/>
      <c r="D215" s="65"/>
      <c r="E215" s="65"/>
      <c r="F215" s="65"/>
      <c r="G215" s="585"/>
      <c r="H215" s="585"/>
      <c r="I215" s="585"/>
      <c r="J215" s="585"/>
      <c r="K215" s="581"/>
      <c r="L215" s="571"/>
      <c r="M215" s="570"/>
      <c r="N215" s="571"/>
      <c r="O215" s="570"/>
      <c r="P215" s="571"/>
      <c r="Q215" s="570"/>
      <c r="R215" s="571"/>
      <c r="S215" s="570"/>
      <c r="W215" s="9"/>
      <c r="X215"/>
      <c r="Y215" s="178"/>
      <c r="AA215" s="178"/>
    </row>
    <row r="216" spans="1:27" ht="17.100000000000001" customHeight="1" x14ac:dyDescent="0.25">
      <c r="A216" s="65"/>
      <c r="B216" s="65"/>
      <c r="C216" s="585" t="s">
        <v>983</v>
      </c>
      <c r="D216" s="65" t="s">
        <v>984</v>
      </c>
      <c r="E216" s="65"/>
      <c r="F216" s="65"/>
      <c r="G216" s="585"/>
      <c r="H216" s="585"/>
      <c r="I216" s="585"/>
      <c r="J216" s="585"/>
      <c r="K216" s="581"/>
      <c r="L216" s="579">
        <f>SUM(L218:L237)</f>
        <v>26400000</v>
      </c>
      <c r="M216" s="580">
        <f>SUM(M218:M237)</f>
        <v>5.9780769624772963E-3</v>
      </c>
      <c r="N216" s="579">
        <f t="shared" ref="N216:S216" si="56">SUM(N218:N237)</f>
        <v>1700000</v>
      </c>
      <c r="O216" s="580">
        <f t="shared" si="56"/>
        <v>3.8495192561406832E-4</v>
      </c>
      <c r="P216" s="579">
        <f t="shared" si="56"/>
        <v>4000000</v>
      </c>
      <c r="Q216" s="580">
        <f t="shared" si="56"/>
        <v>9.0576923673898438E-4</v>
      </c>
      <c r="R216" s="579">
        <f t="shared" si="56"/>
        <v>32100000</v>
      </c>
      <c r="S216" s="580">
        <f t="shared" si="56"/>
        <v>7.2687981248303491E-3</v>
      </c>
      <c r="W216" s="9"/>
      <c r="X216"/>
      <c r="Y216" s="178"/>
      <c r="AA216" s="178"/>
    </row>
    <row r="217" spans="1:27" ht="17.100000000000001" customHeight="1" x14ac:dyDescent="0.25">
      <c r="A217" s="65"/>
      <c r="B217" s="65"/>
      <c r="C217" s="48"/>
      <c r="D217" s="48"/>
      <c r="E217" s="65"/>
      <c r="F217" s="65"/>
      <c r="G217" s="535" t="s">
        <v>983</v>
      </c>
      <c r="H217" s="535"/>
      <c r="I217" s="535" t="s">
        <v>731</v>
      </c>
      <c r="J217" s="535"/>
      <c r="K217" s="591" t="s">
        <v>732</v>
      </c>
      <c r="L217" s="579"/>
      <c r="M217" s="580"/>
      <c r="N217" s="579"/>
      <c r="O217" s="580"/>
      <c r="P217" s="579"/>
      <c r="Q217" s="580"/>
      <c r="R217" s="579"/>
      <c r="S217" s="580"/>
      <c r="W217" s="9"/>
      <c r="Y217" s="178"/>
      <c r="AA217" s="178"/>
    </row>
    <row r="218" spans="1:27" ht="17.100000000000001" customHeight="1" x14ac:dyDescent="0.25">
      <c r="A218" s="65"/>
      <c r="B218" s="65"/>
      <c r="C218" s="585"/>
      <c r="D218" s="65" t="s">
        <v>327</v>
      </c>
      <c r="E218" s="65"/>
      <c r="F218" s="65"/>
      <c r="G218" s="585" t="s">
        <v>983</v>
      </c>
      <c r="H218" s="585"/>
      <c r="I218" s="585" t="s">
        <v>733</v>
      </c>
      <c r="J218" s="585"/>
      <c r="K218" s="581" t="s">
        <v>734</v>
      </c>
      <c r="L218" s="571">
        <f>+'C.E PROG. I-II Y III'!O225</f>
        <v>12750000</v>
      </c>
      <c r="M218" s="570">
        <f>+L218/$R$374*100%</f>
        <v>2.8871394421055127E-3</v>
      </c>
      <c r="N218" s="571">
        <f>+'C.E PROG. I-II Y III'!AJ225</f>
        <v>0</v>
      </c>
      <c r="O218" s="570">
        <f>+N218/$R$374*100%</f>
        <v>0</v>
      </c>
      <c r="P218" s="571">
        <f>+'C.E PROG. I-II Y III'!AL225</f>
        <v>0</v>
      </c>
      <c r="Q218" s="570">
        <f>+P218/$R$374*100%</f>
        <v>0</v>
      </c>
      <c r="R218" s="571">
        <f t="shared" ref="R218:S221" si="57">+L218+N218+P218</f>
        <v>12750000</v>
      </c>
      <c r="S218" s="570">
        <f t="shared" si="57"/>
        <v>2.8871394421055127E-3</v>
      </c>
      <c r="W218" s="9"/>
      <c r="Y218" s="178"/>
      <c r="AA218" s="178"/>
    </row>
    <row r="219" spans="1:27" ht="17.100000000000001" customHeight="1" x14ac:dyDescent="0.25">
      <c r="A219" s="65"/>
      <c r="B219" s="65"/>
      <c r="C219" s="585"/>
      <c r="D219" s="65"/>
      <c r="E219" s="65"/>
      <c r="F219" s="65"/>
      <c r="G219" s="585" t="s">
        <v>983</v>
      </c>
      <c r="H219" s="585"/>
      <c r="I219" s="585" t="s">
        <v>735</v>
      </c>
      <c r="J219" s="585"/>
      <c r="K219" s="581" t="s">
        <v>736</v>
      </c>
      <c r="L219" s="571">
        <f>+'C.E PROG. I-II Y III'!O226</f>
        <v>0</v>
      </c>
      <c r="M219" s="570">
        <f>+L219/$R$374*100%</f>
        <v>0</v>
      </c>
      <c r="N219" s="571">
        <f>+'C.E PROG. I-II Y III'!AJ226</f>
        <v>0</v>
      </c>
      <c r="O219" s="570">
        <f>+N219/$R$374*100%</f>
        <v>0</v>
      </c>
      <c r="P219" s="571">
        <f>+'C.E PROG. I-II Y III'!AL226</f>
        <v>0</v>
      </c>
      <c r="Q219" s="570">
        <f>+P219/$R$374*100%</f>
        <v>0</v>
      </c>
      <c r="R219" s="571">
        <f t="shared" si="57"/>
        <v>0</v>
      </c>
      <c r="S219" s="570">
        <f t="shared" si="57"/>
        <v>0</v>
      </c>
      <c r="W219" s="9"/>
      <c r="Y219" s="178"/>
      <c r="AA219" s="178"/>
    </row>
    <row r="220" spans="1:27" ht="17.100000000000001" customHeight="1" x14ac:dyDescent="0.25">
      <c r="A220" s="65"/>
      <c r="B220" s="65"/>
      <c r="C220" s="585"/>
      <c r="D220" s="65"/>
      <c r="E220" s="65"/>
      <c r="F220" s="65"/>
      <c r="G220" s="585" t="s">
        <v>983</v>
      </c>
      <c r="H220" s="585"/>
      <c r="I220" s="585" t="s">
        <v>737</v>
      </c>
      <c r="J220" s="585"/>
      <c r="K220" s="581" t="s">
        <v>738</v>
      </c>
      <c r="L220" s="571">
        <f>+'C.E PROG. I-II Y III'!O227</f>
        <v>8650000</v>
      </c>
      <c r="M220" s="570">
        <f>+L220/$R$374*100%</f>
        <v>1.9587259744480536E-3</v>
      </c>
      <c r="N220" s="571">
        <f>+'C.E PROG. I-II Y III'!AJ227</f>
        <v>0</v>
      </c>
      <c r="O220" s="570">
        <f>+N220/$R$374*100%</f>
        <v>0</v>
      </c>
      <c r="P220" s="571">
        <f>+'C.E PROG. I-II Y III'!AL227</f>
        <v>0</v>
      </c>
      <c r="Q220" s="570">
        <f>+P220/$R$374*100%</f>
        <v>0</v>
      </c>
      <c r="R220" s="571">
        <f t="shared" si="57"/>
        <v>8650000</v>
      </c>
      <c r="S220" s="570">
        <f t="shared" si="57"/>
        <v>1.9587259744480536E-3</v>
      </c>
      <c r="W220" s="9"/>
      <c r="X220"/>
      <c r="Y220" s="178"/>
      <c r="AA220" s="178"/>
    </row>
    <row r="221" spans="1:27" ht="17.100000000000001" customHeight="1" x14ac:dyDescent="0.25">
      <c r="A221" s="65"/>
      <c r="B221" s="65"/>
      <c r="C221" s="585"/>
      <c r="D221" s="65"/>
      <c r="E221" s="65"/>
      <c r="F221" s="65"/>
      <c r="G221" s="585" t="s">
        <v>983</v>
      </c>
      <c r="H221" s="585"/>
      <c r="I221" s="585" t="s">
        <v>739</v>
      </c>
      <c r="J221" s="585"/>
      <c r="K221" s="331" t="s">
        <v>740</v>
      </c>
      <c r="L221" s="571">
        <f>+'C.E PROG. I-II Y III'!O228</f>
        <v>0</v>
      </c>
      <c r="M221" s="570">
        <f>+L221/$R$374*100%</f>
        <v>0</v>
      </c>
      <c r="N221" s="571">
        <f>+'C.E PROG. I-II Y III'!AJ228</f>
        <v>0</v>
      </c>
      <c r="O221" s="570">
        <f>+N221/$R$374*100%</f>
        <v>0</v>
      </c>
      <c r="P221" s="571">
        <f>+'C.E PROG. I-II Y III'!AL228</f>
        <v>0</v>
      </c>
      <c r="Q221" s="570">
        <f>+P221/$R$374*100%</f>
        <v>0</v>
      </c>
      <c r="R221" s="571">
        <f t="shared" si="57"/>
        <v>0</v>
      </c>
      <c r="S221" s="570">
        <f t="shared" si="57"/>
        <v>0</v>
      </c>
      <c r="W221" s="9"/>
      <c r="Y221" s="178"/>
      <c r="AA221" s="178"/>
    </row>
    <row r="222" spans="1:27" ht="17.100000000000001" customHeight="1" x14ac:dyDescent="0.25">
      <c r="A222" s="65"/>
      <c r="B222" s="65"/>
      <c r="C222" s="585"/>
      <c r="D222" s="65"/>
      <c r="E222" s="65"/>
      <c r="F222" s="65"/>
      <c r="G222" s="585" t="s">
        <v>983</v>
      </c>
      <c r="H222" s="585"/>
      <c r="I222" s="535" t="s">
        <v>741</v>
      </c>
      <c r="J222" s="535"/>
      <c r="K222" s="591" t="s">
        <v>742</v>
      </c>
      <c r="L222" s="571"/>
      <c r="M222" s="580"/>
      <c r="N222" s="571"/>
      <c r="O222" s="580"/>
      <c r="P222" s="571"/>
      <c r="Q222" s="580"/>
      <c r="R222" s="579"/>
      <c r="S222" s="580"/>
      <c r="W222" s="9"/>
      <c r="Y222" s="178"/>
      <c r="AA222" s="178"/>
    </row>
    <row r="223" spans="1:27" ht="17.100000000000001" customHeight="1" x14ac:dyDescent="0.25">
      <c r="A223" s="65"/>
      <c r="B223" s="65"/>
      <c r="C223" s="585"/>
      <c r="D223" s="65"/>
      <c r="E223" s="65"/>
      <c r="F223" s="65"/>
      <c r="G223" s="585" t="s">
        <v>983</v>
      </c>
      <c r="H223" s="585"/>
      <c r="I223" s="585" t="s">
        <v>743</v>
      </c>
      <c r="J223" s="585"/>
      <c r="K223" s="331" t="s">
        <v>744</v>
      </c>
      <c r="L223" s="571">
        <f>+'C.E PROG. I-II Y III'!O230</f>
        <v>0</v>
      </c>
      <c r="M223" s="570">
        <f>+L223/$R$374*100%</f>
        <v>0</v>
      </c>
      <c r="N223" s="571">
        <f>+'C.E PROG. I-II Y III'!AJ230</f>
        <v>0</v>
      </c>
      <c r="O223" s="570">
        <f>+N223/$R$374*100%</f>
        <v>0</v>
      </c>
      <c r="P223" s="571">
        <f>+'C.E PROG. I-II Y III'!AL230</f>
        <v>0</v>
      </c>
      <c r="Q223" s="570">
        <f>+P223/$R$374*100%</f>
        <v>0</v>
      </c>
      <c r="R223" s="571">
        <f t="shared" ref="R223:S227" si="58">+L223+N223+P223</f>
        <v>0</v>
      </c>
      <c r="S223" s="570">
        <f t="shared" si="58"/>
        <v>0</v>
      </c>
      <c r="W223" s="9"/>
      <c r="Y223" s="178"/>
      <c r="AA223" s="178"/>
    </row>
    <row r="224" spans="1:27" ht="17.100000000000001" customHeight="1" x14ac:dyDescent="0.25">
      <c r="A224" s="65"/>
      <c r="B224" s="65"/>
      <c r="C224" s="585"/>
      <c r="D224" s="65"/>
      <c r="E224" s="65"/>
      <c r="F224" s="65"/>
      <c r="G224" s="585" t="s">
        <v>983</v>
      </c>
      <c r="H224" s="585"/>
      <c r="I224" s="585" t="s">
        <v>745</v>
      </c>
      <c r="J224" s="585"/>
      <c r="K224" s="331" t="s">
        <v>746</v>
      </c>
      <c r="L224" s="571">
        <f>+'C.E PROG. I-II Y III'!O231</f>
        <v>0</v>
      </c>
      <c r="M224" s="570">
        <f>+L224/$R$374*100%</f>
        <v>0</v>
      </c>
      <c r="N224" s="571">
        <f>+'C.E PROG. I-II Y III'!AJ231</f>
        <v>0</v>
      </c>
      <c r="O224" s="570">
        <f>+N224/$R$374*100%</f>
        <v>0</v>
      </c>
      <c r="P224" s="571">
        <f>+'C.E PROG. I-II Y III'!AL231</f>
        <v>0</v>
      </c>
      <c r="Q224" s="570">
        <f>+P224/$R$374*100%</f>
        <v>0</v>
      </c>
      <c r="R224" s="571">
        <f t="shared" si="58"/>
        <v>0</v>
      </c>
      <c r="S224" s="570">
        <f t="shared" si="58"/>
        <v>0</v>
      </c>
      <c r="W224" s="9"/>
      <c r="X224"/>
      <c r="Y224" s="178"/>
      <c r="AA224" s="178"/>
    </row>
    <row r="225" spans="1:27" ht="17.100000000000001" customHeight="1" x14ac:dyDescent="0.25">
      <c r="A225" s="65"/>
      <c r="B225" s="65"/>
      <c r="C225" s="585"/>
      <c r="D225" s="65"/>
      <c r="E225" s="65"/>
      <c r="F225" s="65"/>
      <c r="G225" s="585" t="s">
        <v>983</v>
      </c>
      <c r="H225" s="585"/>
      <c r="I225" s="585" t="s">
        <v>747</v>
      </c>
      <c r="J225" s="585"/>
      <c r="K225" s="331" t="s">
        <v>748</v>
      </c>
      <c r="L225" s="571">
        <f>+'C.E PROG. I-II Y III'!O232</f>
        <v>0</v>
      </c>
      <c r="M225" s="570">
        <f>+L225/$R$374*100%</f>
        <v>0</v>
      </c>
      <c r="N225" s="571">
        <f>+'C.E PROG. I-II Y III'!AJ232</f>
        <v>0</v>
      </c>
      <c r="O225" s="570">
        <f>+N225/$R$374*100%</f>
        <v>0</v>
      </c>
      <c r="P225" s="571">
        <f>+'C.E PROG. I-II Y III'!AL232</f>
        <v>0</v>
      </c>
      <c r="Q225" s="570">
        <f>+P225/$R$374*100%</f>
        <v>0</v>
      </c>
      <c r="R225" s="571">
        <f t="shared" si="58"/>
        <v>0</v>
      </c>
      <c r="S225" s="570">
        <f t="shared" si="58"/>
        <v>0</v>
      </c>
      <c r="W225" s="9"/>
      <c r="Y225" s="178"/>
      <c r="AA225" s="178"/>
    </row>
    <row r="226" spans="1:27" ht="17.100000000000001" customHeight="1" x14ac:dyDescent="0.25">
      <c r="A226" s="65"/>
      <c r="B226" s="65"/>
      <c r="C226" s="585"/>
      <c r="D226" s="65"/>
      <c r="E226" s="65"/>
      <c r="F226" s="65"/>
      <c r="G226" s="585" t="s">
        <v>983</v>
      </c>
      <c r="H226" s="585"/>
      <c r="I226" s="585" t="s">
        <v>749</v>
      </c>
      <c r="J226" s="585"/>
      <c r="K226" s="331" t="s">
        <v>750</v>
      </c>
      <c r="L226" s="571">
        <f>+'C.E PROG. I-II Y III'!O233</f>
        <v>0</v>
      </c>
      <c r="M226" s="570">
        <f>+L226/$R$374*100%</f>
        <v>0</v>
      </c>
      <c r="N226" s="571">
        <f>+'C.E PROG. I-II Y III'!AJ233</f>
        <v>0</v>
      </c>
      <c r="O226" s="570">
        <f>+N226/$R$374*100%</f>
        <v>0</v>
      </c>
      <c r="P226" s="571">
        <f>+'C.E PROG. I-II Y III'!AL233</f>
        <v>0</v>
      </c>
      <c r="Q226" s="570">
        <f>+P226/$R$374*100%</f>
        <v>0</v>
      </c>
      <c r="R226" s="571">
        <f t="shared" si="58"/>
        <v>0</v>
      </c>
      <c r="S226" s="570">
        <f t="shared" si="58"/>
        <v>0</v>
      </c>
      <c r="W226" s="9"/>
      <c r="Y226" s="178"/>
      <c r="AA226" s="178"/>
    </row>
    <row r="227" spans="1:27" ht="17.100000000000001" customHeight="1" x14ac:dyDescent="0.25">
      <c r="A227" s="65"/>
      <c r="B227" s="65"/>
      <c r="C227" s="585"/>
      <c r="D227" s="65"/>
      <c r="E227" s="65"/>
      <c r="F227" s="65"/>
      <c r="G227" s="585" t="s">
        <v>983</v>
      </c>
      <c r="H227" s="585"/>
      <c r="I227" s="585" t="s">
        <v>751</v>
      </c>
      <c r="J227" s="585"/>
      <c r="K227" s="331" t="s">
        <v>752</v>
      </c>
      <c r="L227" s="571">
        <f>+'C.E PROG. I-II Y III'!O234</f>
        <v>5000000</v>
      </c>
      <c r="M227" s="570">
        <f>+L227/$R$374*100%</f>
        <v>1.1322115459237304E-3</v>
      </c>
      <c r="N227" s="571">
        <f>+'C.E PROG. I-II Y III'!AJ234</f>
        <v>1700000</v>
      </c>
      <c r="O227" s="570">
        <f>+N227/$R$374*100%</f>
        <v>3.8495192561406832E-4</v>
      </c>
      <c r="P227" s="571">
        <f>+'C.E PROG. I-II Y III'!AL234</f>
        <v>4000000</v>
      </c>
      <c r="Q227" s="570">
        <f>+P227/$R$374*100%</f>
        <v>9.0576923673898438E-4</v>
      </c>
      <c r="R227" s="571">
        <f t="shared" si="58"/>
        <v>10700000</v>
      </c>
      <c r="S227" s="570">
        <f t="shared" si="58"/>
        <v>2.4229327082767832E-3</v>
      </c>
      <c r="W227" s="9"/>
      <c r="Y227" s="178"/>
      <c r="AA227" s="178"/>
    </row>
    <row r="228" spans="1:27" ht="17.100000000000001" customHeight="1" x14ac:dyDescent="0.25">
      <c r="A228" s="65"/>
      <c r="B228" s="65"/>
      <c r="C228" s="585"/>
      <c r="D228" s="65"/>
      <c r="E228" s="65"/>
      <c r="F228" s="65"/>
      <c r="G228" s="585" t="s">
        <v>983</v>
      </c>
      <c r="H228" s="585"/>
      <c r="I228" s="535" t="s">
        <v>753</v>
      </c>
      <c r="J228" s="535"/>
      <c r="K228" s="591" t="s">
        <v>754</v>
      </c>
      <c r="L228" s="571"/>
      <c r="M228" s="580"/>
      <c r="N228" s="571"/>
      <c r="O228" s="580"/>
      <c r="P228" s="571"/>
      <c r="Q228" s="580"/>
      <c r="R228" s="579"/>
      <c r="S228" s="580"/>
      <c r="W228" s="9"/>
      <c r="X228"/>
      <c r="Y228" s="178"/>
      <c r="AA228" s="178"/>
    </row>
    <row r="229" spans="1:27" ht="17.100000000000001" customHeight="1" x14ac:dyDescent="0.25">
      <c r="A229" s="65"/>
      <c r="B229" s="65"/>
      <c r="C229" s="585"/>
      <c r="D229" s="65" t="s">
        <v>327</v>
      </c>
      <c r="E229" s="65"/>
      <c r="F229" s="65"/>
      <c r="G229" s="585" t="s">
        <v>983</v>
      </c>
      <c r="H229" s="585"/>
      <c r="I229" s="585" t="s">
        <v>755</v>
      </c>
      <c r="J229" s="585"/>
      <c r="K229" s="331" t="s">
        <v>756</v>
      </c>
      <c r="L229" s="571">
        <f>+'C.E PROG. I-II Y III'!O236</f>
        <v>0</v>
      </c>
      <c r="M229" s="570">
        <f>+L229/$R$374*100%</f>
        <v>0</v>
      </c>
      <c r="N229" s="571">
        <f>+'C.E PROG. I-II Y III'!AJ236</f>
        <v>0</v>
      </c>
      <c r="O229" s="570">
        <f>+N229/$R$374*100%</f>
        <v>0</v>
      </c>
      <c r="P229" s="571">
        <f>+'C.E PROG. I-II Y III'!AL236</f>
        <v>0</v>
      </c>
      <c r="Q229" s="570">
        <f>+P229/$R$374*100%</f>
        <v>0</v>
      </c>
      <c r="R229" s="571">
        <f t="shared" ref="R229:S232" si="59">+L229+N229+P229</f>
        <v>0</v>
      </c>
      <c r="S229" s="570">
        <f t="shared" si="59"/>
        <v>0</v>
      </c>
      <c r="W229" s="9"/>
      <c r="Y229" s="178"/>
      <c r="AA229" s="178"/>
    </row>
    <row r="230" spans="1:27" ht="17.100000000000001" customHeight="1" x14ac:dyDescent="0.25">
      <c r="A230" s="65"/>
      <c r="B230" s="65"/>
      <c r="C230" s="585"/>
      <c r="D230" s="65"/>
      <c r="E230" s="65"/>
      <c r="F230" s="65"/>
      <c r="G230" s="585" t="s">
        <v>983</v>
      </c>
      <c r="H230" s="585"/>
      <c r="I230" s="585" t="s">
        <v>757</v>
      </c>
      <c r="J230" s="585"/>
      <c r="K230" s="331" t="s">
        <v>758</v>
      </c>
      <c r="L230" s="571">
        <f>+'C.E PROG. I-II Y III'!O237</f>
        <v>0</v>
      </c>
      <c r="M230" s="570">
        <f>+L230/$R$374*100%</f>
        <v>0</v>
      </c>
      <c r="N230" s="571">
        <f>+'C.E PROG. I-II Y III'!AJ237</f>
        <v>0</v>
      </c>
      <c r="O230" s="570">
        <f>+N230/$R$374*100%</f>
        <v>0</v>
      </c>
      <c r="P230" s="571">
        <f>+'C.E PROG. I-II Y III'!AL237</f>
        <v>0</v>
      </c>
      <c r="Q230" s="570">
        <f>+P230/$R$374*100%</f>
        <v>0</v>
      </c>
      <c r="R230" s="571">
        <f t="shared" si="59"/>
        <v>0</v>
      </c>
      <c r="S230" s="570">
        <f t="shared" si="59"/>
        <v>0</v>
      </c>
      <c r="W230" s="9"/>
      <c r="Y230" s="178"/>
      <c r="AA230" s="178"/>
    </row>
    <row r="231" spans="1:27" ht="17.100000000000001" customHeight="1" x14ac:dyDescent="0.25">
      <c r="A231" s="65"/>
      <c r="B231" s="65"/>
      <c r="C231" s="585"/>
      <c r="D231" s="65"/>
      <c r="E231" s="65"/>
      <c r="F231" s="65"/>
      <c r="G231" s="585" t="s">
        <v>983</v>
      </c>
      <c r="H231" s="585"/>
      <c r="I231" s="585" t="s">
        <v>759</v>
      </c>
      <c r="J231" s="585"/>
      <c r="K231" s="331" t="s">
        <v>760</v>
      </c>
      <c r="L231" s="571">
        <f>+'C.E PROG. I-II Y III'!O238</f>
        <v>0</v>
      </c>
      <c r="M231" s="570">
        <f>+L231/$R$374*100%</f>
        <v>0</v>
      </c>
      <c r="N231" s="571">
        <f>+'C.E PROG. I-II Y III'!AJ238</f>
        <v>0</v>
      </c>
      <c r="O231" s="570">
        <f>+N231/$R$374*100%</f>
        <v>0</v>
      </c>
      <c r="P231" s="571">
        <f>+'C.E PROG. I-II Y III'!AL238</f>
        <v>0</v>
      </c>
      <c r="Q231" s="570">
        <f>+P231/$R$374*100%</f>
        <v>0</v>
      </c>
      <c r="R231" s="571">
        <f t="shared" si="59"/>
        <v>0</v>
      </c>
      <c r="S231" s="570">
        <f t="shared" si="59"/>
        <v>0</v>
      </c>
      <c r="W231" s="9"/>
      <c r="Y231" s="178"/>
      <c r="AA231" s="178"/>
    </row>
    <row r="232" spans="1:27" ht="17.100000000000001" customHeight="1" x14ac:dyDescent="0.25">
      <c r="A232" s="65"/>
      <c r="B232" s="65"/>
      <c r="C232" s="585"/>
      <c r="D232" s="65"/>
      <c r="E232" s="65"/>
      <c r="F232" s="65"/>
      <c r="G232" s="585" t="s">
        <v>983</v>
      </c>
      <c r="H232" s="585"/>
      <c r="I232" s="585" t="s">
        <v>761</v>
      </c>
      <c r="J232" s="585"/>
      <c r="K232" s="331" t="s">
        <v>762</v>
      </c>
      <c r="L232" s="571">
        <f>+'C.E PROG. I-II Y III'!O239</f>
        <v>0</v>
      </c>
      <c r="M232" s="570">
        <f>+L232/$R$374*100%</f>
        <v>0</v>
      </c>
      <c r="N232" s="571">
        <f>+'C.E PROG. I-II Y III'!AJ239</f>
        <v>0</v>
      </c>
      <c r="O232" s="570">
        <f>+N232/$R$374*100%</f>
        <v>0</v>
      </c>
      <c r="P232" s="571">
        <f>+'C.E PROG. I-II Y III'!AL239</f>
        <v>0</v>
      </c>
      <c r="Q232" s="570">
        <f>+P232/$R$374*100%</f>
        <v>0</v>
      </c>
      <c r="R232" s="571">
        <f t="shared" si="59"/>
        <v>0</v>
      </c>
      <c r="S232" s="570">
        <f t="shared" si="59"/>
        <v>0</v>
      </c>
      <c r="W232" s="9"/>
      <c r="X232"/>
      <c r="Y232" s="178"/>
      <c r="AA232" s="178"/>
    </row>
    <row r="233" spans="1:27" ht="17.100000000000001" customHeight="1" x14ac:dyDescent="0.25">
      <c r="A233" s="65"/>
      <c r="B233" s="65"/>
      <c r="C233" s="585"/>
      <c r="D233" s="65"/>
      <c r="E233" s="65"/>
      <c r="F233" s="65"/>
      <c r="G233" s="585" t="s">
        <v>983</v>
      </c>
      <c r="H233" s="585"/>
      <c r="I233" s="535" t="s">
        <v>763</v>
      </c>
      <c r="J233" s="535"/>
      <c r="K233" s="591" t="s">
        <v>764</v>
      </c>
      <c r="L233" s="571"/>
      <c r="M233" s="580"/>
      <c r="N233" s="571"/>
      <c r="O233" s="580"/>
      <c r="P233" s="571"/>
      <c r="Q233" s="580"/>
      <c r="R233" s="579"/>
      <c r="S233" s="580"/>
      <c r="W233" s="9"/>
      <c r="Y233" s="178"/>
      <c r="AA233" s="178"/>
    </row>
    <row r="234" spans="1:27" ht="17.100000000000001" customHeight="1" x14ac:dyDescent="0.25">
      <c r="A234" s="65"/>
      <c r="B234" s="65"/>
      <c r="C234" s="585"/>
      <c r="D234" s="65" t="s">
        <v>327</v>
      </c>
      <c r="E234" s="65"/>
      <c r="F234" s="65"/>
      <c r="G234" s="585" t="s">
        <v>983</v>
      </c>
      <c r="H234" s="585"/>
      <c r="I234" s="585" t="s">
        <v>765</v>
      </c>
      <c r="J234" s="585"/>
      <c r="K234" s="331" t="s">
        <v>766</v>
      </c>
      <c r="L234" s="571">
        <f>+'C.E PROG. I-II Y III'!O241</f>
        <v>0</v>
      </c>
      <c r="M234" s="570">
        <f>+L234/$R$374*100%</f>
        <v>0</v>
      </c>
      <c r="N234" s="571">
        <f>+'C.E PROG. I-II Y III'!AJ241</f>
        <v>0</v>
      </c>
      <c r="O234" s="570">
        <f>+N234/$R$374*100%</f>
        <v>0</v>
      </c>
      <c r="P234" s="571">
        <f>+'C.E PROG. I-II Y III'!AL241</f>
        <v>0</v>
      </c>
      <c r="Q234" s="570">
        <f>+P234/$R$374*100%</f>
        <v>0</v>
      </c>
      <c r="R234" s="571">
        <f>+L234+N234+P234</f>
        <v>0</v>
      </c>
      <c r="S234" s="570">
        <f>+M234+O234+Q234</f>
        <v>0</v>
      </c>
      <c r="W234" s="9"/>
      <c r="Y234" s="178"/>
      <c r="AA234" s="178"/>
    </row>
    <row r="235" spans="1:27" ht="17.100000000000001" customHeight="1" x14ac:dyDescent="0.25">
      <c r="A235" s="65"/>
      <c r="B235" s="65"/>
      <c r="C235" s="585"/>
      <c r="D235" s="65"/>
      <c r="E235" s="65"/>
      <c r="F235" s="65"/>
      <c r="G235" s="585" t="s">
        <v>983</v>
      </c>
      <c r="H235" s="585"/>
      <c r="I235" s="535" t="s">
        <v>767</v>
      </c>
      <c r="J235" s="535"/>
      <c r="K235" s="591" t="s">
        <v>768</v>
      </c>
      <c r="L235" s="571"/>
      <c r="M235" s="580"/>
      <c r="N235" s="571"/>
      <c r="O235" s="580"/>
      <c r="P235" s="571"/>
      <c r="Q235" s="580"/>
      <c r="R235" s="579"/>
      <c r="S235" s="580"/>
      <c r="W235" s="9"/>
      <c r="Y235" s="178"/>
      <c r="AA235" s="178"/>
    </row>
    <row r="236" spans="1:27" ht="17.100000000000001" customHeight="1" x14ac:dyDescent="0.25">
      <c r="A236" s="65"/>
      <c r="B236" s="65"/>
      <c r="C236" s="585"/>
      <c r="D236" s="65"/>
      <c r="E236" s="65"/>
      <c r="F236" s="65"/>
      <c r="G236" s="585" t="s">
        <v>983</v>
      </c>
      <c r="H236" s="585"/>
      <c r="I236" s="585" t="s">
        <v>769</v>
      </c>
      <c r="J236" s="585"/>
      <c r="K236" s="331" t="s">
        <v>770</v>
      </c>
      <c r="L236" s="571">
        <f>+'C.E PROG. I-II Y III'!O243</f>
        <v>0</v>
      </c>
      <c r="M236" s="570">
        <f>+L236/$R$374*100%</f>
        <v>0</v>
      </c>
      <c r="N236" s="571">
        <f>+'C.E PROG. I-II Y III'!AJ243</f>
        <v>0</v>
      </c>
      <c r="O236" s="570">
        <f>+N236/$R$374*100%</f>
        <v>0</v>
      </c>
      <c r="P236" s="571">
        <f>+'C.E PROG. I-II Y III'!AL243</f>
        <v>0</v>
      </c>
      <c r="Q236" s="570">
        <f>+P236/$R$374*100%</f>
        <v>0</v>
      </c>
      <c r="R236" s="571">
        <f>+L236+N236+P236</f>
        <v>0</v>
      </c>
      <c r="S236" s="570">
        <f>+M236+O236+Q236</f>
        <v>0</v>
      </c>
      <c r="W236" s="9"/>
      <c r="X236"/>
      <c r="Y236" s="178"/>
      <c r="AA236" s="178"/>
    </row>
    <row r="237" spans="1:27" ht="17.100000000000001" customHeight="1" x14ac:dyDescent="0.25">
      <c r="A237" s="65"/>
      <c r="B237" s="65"/>
      <c r="C237" s="585"/>
      <c r="D237" s="65"/>
      <c r="E237" s="65"/>
      <c r="F237" s="65"/>
      <c r="G237" s="585" t="s">
        <v>983</v>
      </c>
      <c r="H237" s="585"/>
      <c r="I237" s="585" t="s">
        <v>771</v>
      </c>
      <c r="J237" s="585"/>
      <c r="K237" s="331" t="s">
        <v>772</v>
      </c>
      <c r="L237" s="571">
        <f>+'C.E PROG. I-II Y III'!O244</f>
        <v>0</v>
      </c>
      <c r="M237" s="570">
        <f>+L237/$R$374*100%</f>
        <v>0</v>
      </c>
      <c r="N237" s="571">
        <f>+'C.E PROG. I-II Y III'!AJ244</f>
        <v>0</v>
      </c>
      <c r="O237" s="570">
        <f>+N237/$R$374*100%</f>
        <v>0</v>
      </c>
      <c r="P237" s="571">
        <f>+'C.E PROG. I-II Y III'!AL244</f>
        <v>0</v>
      </c>
      <c r="Q237" s="570">
        <f>+P237/$R$374*100%</f>
        <v>0</v>
      </c>
      <c r="R237" s="571">
        <f>+L237+N237+P237</f>
        <v>0</v>
      </c>
      <c r="S237" s="570">
        <f>+M237+O237+Q237</f>
        <v>0</v>
      </c>
      <c r="W237" s="9"/>
      <c r="Y237" s="178"/>
      <c r="AA237" s="178"/>
    </row>
    <row r="238" spans="1:27" ht="17.100000000000001" customHeight="1" x14ac:dyDescent="0.25">
      <c r="A238" s="65"/>
      <c r="B238" s="65"/>
      <c r="C238" s="585"/>
      <c r="D238" s="65"/>
      <c r="E238" s="65"/>
      <c r="F238" s="65"/>
      <c r="G238" s="585" t="s">
        <v>327</v>
      </c>
      <c r="H238" s="585"/>
      <c r="I238" s="585"/>
      <c r="J238" s="585"/>
      <c r="K238" s="581"/>
      <c r="L238" s="571"/>
      <c r="M238" s="570"/>
      <c r="N238" s="571"/>
      <c r="O238" s="570"/>
      <c r="P238" s="571"/>
      <c r="Q238" s="570"/>
      <c r="R238" s="571"/>
      <c r="S238" s="570"/>
      <c r="W238" s="9"/>
      <c r="Y238" s="178"/>
      <c r="AA238" s="178"/>
    </row>
    <row r="239" spans="1:27" ht="17.100000000000001" customHeight="1" x14ac:dyDescent="0.25">
      <c r="A239" s="65"/>
      <c r="B239" s="65"/>
      <c r="C239" s="585" t="s">
        <v>985</v>
      </c>
      <c r="D239" s="65" t="s">
        <v>986</v>
      </c>
      <c r="E239" s="65"/>
      <c r="F239" s="65"/>
      <c r="G239" s="585"/>
      <c r="H239" s="585"/>
      <c r="I239" s="585"/>
      <c r="J239" s="585"/>
      <c r="K239" s="581"/>
      <c r="L239" s="579">
        <f>SUM(L241:L242)</f>
        <v>0</v>
      </c>
      <c r="M239" s="580">
        <f>SUM(M241:M242)</f>
        <v>0</v>
      </c>
      <c r="N239" s="579">
        <f t="shared" ref="N239:S239" si="60">SUM(N241:N242)</f>
        <v>0</v>
      </c>
      <c r="O239" s="580">
        <f t="shared" si="60"/>
        <v>0</v>
      </c>
      <c r="P239" s="579">
        <f t="shared" si="60"/>
        <v>0</v>
      </c>
      <c r="Q239" s="580">
        <f t="shared" si="60"/>
        <v>0</v>
      </c>
      <c r="R239" s="579">
        <f t="shared" si="60"/>
        <v>0</v>
      </c>
      <c r="S239" s="580">
        <f t="shared" si="60"/>
        <v>0</v>
      </c>
      <c r="W239" s="9"/>
      <c r="Y239" s="178"/>
      <c r="AA239" s="178"/>
    </row>
    <row r="240" spans="1:27" ht="17.100000000000001" customHeight="1" x14ac:dyDescent="0.25">
      <c r="A240" s="65"/>
      <c r="B240" s="65"/>
      <c r="C240" s="48"/>
      <c r="D240" s="48"/>
      <c r="E240" s="65"/>
      <c r="F240" s="65"/>
      <c r="G240" s="535" t="s">
        <v>985</v>
      </c>
      <c r="H240" s="535"/>
      <c r="I240" s="535" t="s">
        <v>773</v>
      </c>
      <c r="J240" s="535"/>
      <c r="K240" s="591" t="s">
        <v>774</v>
      </c>
      <c r="L240" s="579"/>
      <c r="M240" s="580"/>
      <c r="N240" s="579"/>
      <c r="O240" s="580"/>
      <c r="P240" s="579"/>
      <c r="Q240" s="580"/>
      <c r="R240" s="579"/>
      <c r="S240" s="580"/>
      <c r="W240" s="9"/>
      <c r="Y240" s="178"/>
      <c r="AA240" s="178"/>
    </row>
    <row r="241" spans="1:27" ht="17.100000000000001" customHeight="1" x14ac:dyDescent="0.25">
      <c r="A241" s="65"/>
      <c r="B241" s="65"/>
      <c r="C241" s="65"/>
      <c r="D241" s="65" t="s">
        <v>327</v>
      </c>
      <c r="E241" s="65"/>
      <c r="F241" s="65"/>
      <c r="G241" s="585" t="s">
        <v>985</v>
      </c>
      <c r="H241" s="585"/>
      <c r="I241" s="585" t="s">
        <v>775</v>
      </c>
      <c r="J241" s="585"/>
      <c r="K241" s="581" t="s">
        <v>776</v>
      </c>
      <c r="L241" s="571">
        <f>+'C.E PROG. I-II Y III'!O247</f>
        <v>0</v>
      </c>
      <c r="M241" s="570">
        <f>+L241/$R$374*100%</f>
        <v>0</v>
      </c>
      <c r="N241" s="571">
        <f>+'C.E PROG. I-II Y III'!AJ247</f>
        <v>0</v>
      </c>
      <c r="O241" s="570">
        <f>+N241/$R$374*100%</f>
        <v>0</v>
      </c>
      <c r="P241" s="571">
        <f>+'C.E PROG. I-II Y III'!AL247</f>
        <v>0</v>
      </c>
      <c r="Q241" s="570">
        <f>+P241/$R$374*100%</f>
        <v>0</v>
      </c>
      <c r="R241" s="571">
        <f>+L241+N241+P241</f>
        <v>0</v>
      </c>
      <c r="S241" s="570">
        <f>+M241+O241+Q241</f>
        <v>0</v>
      </c>
      <c r="W241" s="9"/>
      <c r="X241"/>
      <c r="Y241" s="178"/>
      <c r="AA241" s="178"/>
    </row>
    <row r="242" spans="1:27" ht="17.100000000000001" customHeight="1" x14ac:dyDescent="0.25">
      <c r="A242" s="65"/>
      <c r="B242" s="65"/>
      <c r="C242" s="65"/>
      <c r="D242" s="65" t="s">
        <v>327</v>
      </c>
      <c r="E242" s="65"/>
      <c r="F242" s="65"/>
      <c r="G242" s="585" t="s">
        <v>985</v>
      </c>
      <c r="H242" s="585"/>
      <c r="I242" s="585" t="s">
        <v>777</v>
      </c>
      <c r="J242" s="585"/>
      <c r="K242" s="581" t="s">
        <v>778</v>
      </c>
      <c r="L242" s="571">
        <f>+'C.E PROG. I-II Y III'!O248</f>
        <v>0</v>
      </c>
      <c r="M242" s="570">
        <f>+L242/$R$374*100%</f>
        <v>0</v>
      </c>
      <c r="N242" s="571">
        <f>+'C.E PROG. I-II Y III'!AJ248</f>
        <v>0</v>
      </c>
      <c r="O242" s="570">
        <f>+N242/$R$374*100%</f>
        <v>0</v>
      </c>
      <c r="P242" s="571">
        <f>+'C.E PROG. I-II Y III'!AL248</f>
        <v>0</v>
      </c>
      <c r="Q242" s="570">
        <f>+P242/$R$374*100%</f>
        <v>0</v>
      </c>
      <c r="R242" s="571">
        <f>+L242+N242+P242</f>
        <v>0</v>
      </c>
      <c r="S242" s="570">
        <f>+M242+O242+Q242</f>
        <v>0</v>
      </c>
      <c r="W242" s="9"/>
      <c r="Y242" s="178"/>
      <c r="AA242" s="178"/>
    </row>
    <row r="243" spans="1:27" ht="17.100000000000001" customHeight="1" thickBot="1" x14ac:dyDescent="0.3">
      <c r="A243" s="65"/>
      <c r="B243" s="65"/>
      <c r="C243" s="65"/>
      <c r="D243" s="65"/>
      <c r="E243" s="65"/>
      <c r="F243" s="65"/>
      <c r="G243" s="585"/>
      <c r="H243" s="585"/>
      <c r="I243" s="585"/>
      <c r="J243" s="585"/>
      <c r="K243" s="581"/>
      <c r="L243" s="571"/>
      <c r="M243" s="570"/>
      <c r="N243" s="571"/>
      <c r="O243" s="570"/>
      <c r="P243" s="571"/>
      <c r="Q243" s="570"/>
      <c r="R243" s="571"/>
      <c r="S243" s="570"/>
      <c r="W243" s="9"/>
      <c r="Y243" s="178"/>
      <c r="AA243" s="178"/>
    </row>
    <row r="244" spans="1:27" ht="17.100000000000001" customHeight="1" thickBot="1" x14ac:dyDescent="0.3">
      <c r="A244" s="572" t="s">
        <v>987</v>
      </c>
      <c r="B244" s="573" t="s">
        <v>988</v>
      </c>
      <c r="C244" s="573"/>
      <c r="D244" s="573"/>
      <c r="E244" s="573"/>
      <c r="F244" s="592"/>
      <c r="G244" s="573"/>
      <c r="H244" s="573"/>
      <c r="I244" s="593"/>
      <c r="J244" s="593"/>
      <c r="K244" s="593"/>
      <c r="L244" s="575">
        <f>+L246+L258+L286</f>
        <v>15660000</v>
      </c>
      <c r="M244" s="576">
        <f>+M246+M258+M286</f>
        <v>3.5460865618331238E-3</v>
      </c>
      <c r="N244" s="575">
        <f t="shared" ref="N244:S244" si="61">+N246+N258+N286</f>
        <v>3770000</v>
      </c>
      <c r="O244" s="576">
        <f t="shared" si="61"/>
        <v>8.5368750562649272E-4</v>
      </c>
      <c r="P244" s="575">
        <f t="shared" si="61"/>
        <v>2021316247.2600181</v>
      </c>
      <c r="Q244" s="576">
        <f t="shared" si="61"/>
        <v>0.45771151862220366</v>
      </c>
      <c r="R244" s="575">
        <f t="shared" si="61"/>
        <v>2040746247.2600179</v>
      </c>
      <c r="S244" s="576">
        <f t="shared" si="61"/>
        <v>0.46211129268966322</v>
      </c>
      <c r="W244" s="9"/>
      <c r="Y244" s="178"/>
      <c r="AA244" s="178"/>
    </row>
    <row r="245" spans="1:27" ht="17.100000000000001" customHeight="1" x14ac:dyDescent="0.25">
      <c r="A245" s="65"/>
      <c r="B245" s="65"/>
      <c r="C245" s="65"/>
      <c r="D245" s="65"/>
      <c r="E245" s="65"/>
      <c r="F245" s="65"/>
      <c r="G245" s="65"/>
      <c r="H245" s="65"/>
      <c r="I245" s="535">
        <v>5</v>
      </c>
      <c r="J245" s="535"/>
      <c r="K245" s="584" t="s">
        <v>177</v>
      </c>
      <c r="L245" s="571"/>
      <c r="M245" s="570"/>
      <c r="N245" s="571"/>
      <c r="O245" s="570"/>
      <c r="P245" s="571"/>
      <c r="Q245" s="570"/>
      <c r="R245" s="571"/>
      <c r="S245" s="570"/>
      <c r="W245" s="9"/>
      <c r="X245"/>
      <c r="Y245" s="178"/>
      <c r="AA245" s="178"/>
    </row>
    <row r="246" spans="1:27" ht="17.100000000000001" customHeight="1" x14ac:dyDescent="0.25">
      <c r="A246" s="65"/>
      <c r="B246" s="535" t="s">
        <v>989</v>
      </c>
      <c r="C246" s="577" t="s">
        <v>990</v>
      </c>
      <c r="D246" s="65"/>
      <c r="E246" s="65"/>
      <c r="F246" s="65"/>
      <c r="G246" s="535"/>
      <c r="H246" s="535"/>
      <c r="I246" s="48"/>
      <c r="J246" s="48"/>
      <c r="K246" s="48"/>
      <c r="L246" s="582">
        <f>+L248+L249+L254+L255+L256</f>
        <v>0</v>
      </c>
      <c r="M246" s="583">
        <f>+M248+M249+M254+M255+M256</f>
        <v>0</v>
      </c>
      <c r="N246" s="582">
        <f t="shared" ref="N246:S246" si="62">+N248+N249+N254+N255+N256</f>
        <v>0</v>
      </c>
      <c r="O246" s="583">
        <f t="shared" si="62"/>
        <v>0</v>
      </c>
      <c r="P246" s="582">
        <f t="shared" si="62"/>
        <v>1758776932.620018</v>
      </c>
      <c r="Q246" s="583">
        <f t="shared" si="62"/>
        <v>0.39826150996334142</v>
      </c>
      <c r="R246" s="582">
        <f t="shared" si="62"/>
        <v>1758776932.620018</v>
      </c>
      <c r="S246" s="583">
        <f t="shared" si="62"/>
        <v>0.39826150996334142</v>
      </c>
      <c r="W246" s="9"/>
      <c r="Y246" s="178"/>
      <c r="AA246" s="178"/>
    </row>
    <row r="247" spans="1:27" ht="17.100000000000001" customHeight="1" x14ac:dyDescent="0.25">
      <c r="A247" s="65"/>
      <c r="B247" s="535"/>
      <c r="C247" s="577"/>
      <c r="D247" s="65"/>
      <c r="E247" s="65"/>
      <c r="F247" s="65"/>
      <c r="G247" s="535"/>
      <c r="H247" s="535"/>
      <c r="I247" s="535" t="s">
        <v>779</v>
      </c>
      <c r="J247" s="535"/>
      <c r="K247" s="584" t="s">
        <v>780</v>
      </c>
      <c r="L247" s="582"/>
      <c r="M247" s="583"/>
      <c r="N247" s="582"/>
      <c r="O247" s="583"/>
      <c r="P247" s="582"/>
      <c r="Q247" s="583"/>
      <c r="R247" s="582"/>
      <c r="S247" s="583"/>
      <c r="W247" s="9"/>
      <c r="Y247" s="178"/>
      <c r="AA247" s="178"/>
    </row>
    <row r="248" spans="1:27" ht="17.100000000000001" customHeight="1" x14ac:dyDescent="0.25">
      <c r="A248" s="65"/>
      <c r="B248" s="594"/>
      <c r="C248" s="585" t="s">
        <v>991</v>
      </c>
      <c r="D248" s="65" t="s">
        <v>992</v>
      </c>
      <c r="E248" s="65"/>
      <c r="F248" s="65"/>
      <c r="G248" s="585" t="s">
        <v>991</v>
      </c>
      <c r="H248" s="585"/>
      <c r="I248" s="585" t="s">
        <v>781</v>
      </c>
      <c r="J248" s="585"/>
      <c r="K248" s="581" t="s">
        <v>782</v>
      </c>
      <c r="L248" s="571">
        <f>+'C.E PROG. I-II Y III'!O255</f>
        <v>0</v>
      </c>
      <c r="M248" s="570">
        <f>+L248/$R$374*100%</f>
        <v>0</v>
      </c>
      <c r="N248" s="571">
        <f>+'C.E PROG. I-II Y III'!AJ255</f>
        <v>0</v>
      </c>
      <c r="O248" s="570">
        <f>+N248/$R$374*100%</f>
        <v>0</v>
      </c>
      <c r="P248" s="571">
        <f>+'C.E PROG. I-II Y III'!AL255</f>
        <v>139300000</v>
      </c>
      <c r="Q248" s="570">
        <f>+P248/$R$374*100%</f>
        <v>3.1543413669435132E-2</v>
      </c>
      <c r="R248" s="571">
        <f t="shared" ref="R248:S256" si="63">+L248+N248+P248</f>
        <v>139300000</v>
      </c>
      <c r="S248" s="570">
        <f t="shared" si="63"/>
        <v>3.1543413669435132E-2</v>
      </c>
      <c r="W248" s="9"/>
      <c r="Y248" s="178"/>
      <c r="AA248" s="178"/>
    </row>
    <row r="249" spans="1:27" ht="17.100000000000001" customHeight="1" x14ac:dyDescent="0.25">
      <c r="A249" s="65"/>
      <c r="B249" s="594"/>
      <c r="C249" s="585" t="s">
        <v>993</v>
      </c>
      <c r="D249" s="65" t="s">
        <v>994</v>
      </c>
      <c r="E249" s="65"/>
      <c r="F249" s="65"/>
      <c r="G249" s="585"/>
      <c r="H249" s="585"/>
      <c r="I249" s="585"/>
      <c r="J249" s="585"/>
      <c r="K249" s="581"/>
      <c r="L249" s="579">
        <f>SUM(L250:L253)</f>
        <v>0</v>
      </c>
      <c r="M249" s="580">
        <f>SUM(M250:M253)</f>
        <v>0</v>
      </c>
      <c r="N249" s="579">
        <f t="shared" ref="N249:S249" si="64">SUM(N250:N253)</f>
        <v>0</v>
      </c>
      <c r="O249" s="580">
        <f t="shared" si="64"/>
        <v>0</v>
      </c>
      <c r="P249" s="579">
        <f t="shared" si="64"/>
        <v>1134560053.4700179</v>
      </c>
      <c r="Q249" s="580">
        <f t="shared" si="64"/>
        <v>0.25691239841651986</v>
      </c>
      <c r="R249" s="579">
        <f t="shared" si="64"/>
        <v>1134560053.4700179</v>
      </c>
      <c r="S249" s="580">
        <f t="shared" si="64"/>
        <v>0.25691239841651986</v>
      </c>
      <c r="W249" s="9"/>
      <c r="Y249" s="178"/>
      <c r="AA249" s="178"/>
    </row>
    <row r="250" spans="1:27" ht="17.100000000000001" customHeight="1" x14ac:dyDescent="0.25">
      <c r="A250" s="65"/>
      <c r="B250" s="594"/>
      <c r="C250" s="48"/>
      <c r="D250" s="48"/>
      <c r="E250" s="65"/>
      <c r="F250" s="65"/>
      <c r="G250" s="585" t="s">
        <v>993</v>
      </c>
      <c r="H250" s="585"/>
      <c r="I250" s="585" t="s">
        <v>783</v>
      </c>
      <c r="J250" s="585"/>
      <c r="K250" s="581" t="s">
        <v>784</v>
      </c>
      <c r="L250" s="571">
        <f>+'C.E PROG. I-II Y III'!O257</f>
        <v>0</v>
      </c>
      <c r="M250" s="570">
        <f t="shared" ref="M250:M256" si="65">+L250/$R$374*100%</f>
        <v>0</v>
      </c>
      <c r="N250" s="571">
        <f>+'C.E PROG. I-II Y III'!AJ257</f>
        <v>0</v>
      </c>
      <c r="O250" s="570">
        <f t="shared" ref="O250:O256" si="66">+N250/$R$374*100%</f>
        <v>0</v>
      </c>
      <c r="P250" s="571">
        <f>+'C.E PROG. I-II Y III'!AL257</f>
        <v>1134560053.4700179</v>
      </c>
      <c r="Q250" s="570">
        <f t="shared" ref="Q250:Q256" si="67">+P250/$R$374*100%</f>
        <v>0.25691239841651986</v>
      </c>
      <c r="R250" s="571">
        <f t="shared" si="63"/>
        <v>1134560053.4700179</v>
      </c>
      <c r="S250" s="570">
        <f t="shared" si="63"/>
        <v>0.25691239841651986</v>
      </c>
      <c r="W250" s="9"/>
      <c r="X250"/>
      <c r="Y250" s="178"/>
      <c r="AA250" s="178"/>
    </row>
    <row r="251" spans="1:27" ht="17.100000000000001" customHeight="1" x14ac:dyDescent="0.25">
      <c r="A251" s="65"/>
      <c r="B251" s="594"/>
      <c r="C251" s="65"/>
      <c r="D251" s="65"/>
      <c r="E251" s="65"/>
      <c r="F251" s="65"/>
      <c r="G251" s="585" t="s">
        <v>993</v>
      </c>
      <c r="H251" s="585"/>
      <c r="I251" s="585" t="s">
        <v>785</v>
      </c>
      <c r="J251" s="585"/>
      <c r="K251" s="581" t="s">
        <v>786</v>
      </c>
      <c r="L251" s="571">
        <f>+'C.E PROG. I-II Y III'!O258</f>
        <v>0</v>
      </c>
      <c r="M251" s="570">
        <f t="shared" si="65"/>
        <v>0</v>
      </c>
      <c r="N251" s="571">
        <f>+'C.E PROG. I-II Y III'!AJ258</f>
        <v>0</v>
      </c>
      <c r="O251" s="570">
        <f t="shared" si="66"/>
        <v>0</v>
      </c>
      <c r="P251" s="571">
        <f>+'C.E PROG. I-II Y III'!AL258</f>
        <v>0</v>
      </c>
      <c r="Q251" s="570">
        <f t="shared" si="67"/>
        <v>0</v>
      </c>
      <c r="R251" s="571">
        <f t="shared" si="63"/>
        <v>0</v>
      </c>
      <c r="S251" s="570">
        <f t="shared" si="63"/>
        <v>0</v>
      </c>
      <c r="W251" s="9"/>
      <c r="Y251" s="178"/>
      <c r="AA251" s="178"/>
    </row>
    <row r="252" spans="1:27" ht="17.100000000000001" customHeight="1" x14ac:dyDescent="0.25">
      <c r="A252" s="65"/>
      <c r="B252" s="65"/>
      <c r="C252" s="65"/>
      <c r="D252" s="65"/>
      <c r="E252" s="65"/>
      <c r="F252" s="65"/>
      <c r="G252" s="585" t="s">
        <v>993</v>
      </c>
      <c r="H252" s="585"/>
      <c r="I252" s="585" t="s">
        <v>787</v>
      </c>
      <c r="J252" s="585"/>
      <c r="K252" s="581" t="s">
        <v>788</v>
      </c>
      <c r="L252" s="571">
        <f>+'C.E PROG. I-II Y III'!O259</f>
        <v>0</v>
      </c>
      <c r="M252" s="570">
        <f t="shared" si="65"/>
        <v>0</v>
      </c>
      <c r="N252" s="571">
        <f>+'C.E PROG. I-II Y III'!AJ259</f>
        <v>0</v>
      </c>
      <c r="O252" s="570">
        <f t="shared" si="66"/>
        <v>0</v>
      </c>
      <c r="P252" s="571">
        <f>+'C.E PROG. I-II Y III'!AL259</f>
        <v>0</v>
      </c>
      <c r="Q252" s="570">
        <f t="shared" si="67"/>
        <v>0</v>
      </c>
      <c r="R252" s="571">
        <f t="shared" si="63"/>
        <v>0</v>
      </c>
      <c r="S252" s="570">
        <f t="shared" si="63"/>
        <v>0</v>
      </c>
      <c r="W252" s="9"/>
      <c r="Y252" s="178"/>
      <c r="AA252" s="178"/>
    </row>
    <row r="253" spans="1:27" ht="17.100000000000001" customHeight="1" x14ac:dyDescent="0.25">
      <c r="A253" s="65"/>
      <c r="B253" s="65"/>
      <c r="C253" s="65"/>
      <c r="D253" s="65"/>
      <c r="E253" s="65"/>
      <c r="F253" s="65"/>
      <c r="G253" s="585" t="s">
        <v>993</v>
      </c>
      <c r="H253" s="585"/>
      <c r="I253" s="585" t="s">
        <v>789</v>
      </c>
      <c r="J253" s="585"/>
      <c r="K253" s="581" t="s">
        <v>790</v>
      </c>
      <c r="L253" s="571">
        <f>+'C.E PROG. I-II Y III'!O260</f>
        <v>0</v>
      </c>
      <c r="M253" s="570">
        <f t="shared" si="65"/>
        <v>0</v>
      </c>
      <c r="N253" s="571">
        <f>+'C.E PROG. I-II Y III'!AJ260</f>
        <v>0</v>
      </c>
      <c r="O253" s="570">
        <f t="shared" si="66"/>
        <v>0</v>
      </c>
      <c r="P253" s="571">
        <f>+'C.E PROG. I-II Y III'!AL260</f>
        <v>0</v>
      </c>
      <c r="Q253" s="570">
        <f t="shared" si="67"/>
        <v>0</v>
      </c>
      <c r="R253" s="571">
        <f t="shared" si="63"/>
        <v>0</v>
      </c>
      <c r="S253" s="570">
        <f t="shared" si="63"/>
        <v>0</v>
      </c>
      <c r="W253" s="9"/>
      <c r="Y253" s="178"/>
      <c r="AA253" s="178"/>
    </row>
    <row r="254" spans="1:27" ht="17.100000000000001" customHeight="1" x14ac:dyDescent="0.25">
      <c r="A254" s="65"/>
      <c r="B254" s="65"/>
      <c r="C254" s="585" t="s">
        <v>995</v>
      </c>
      <c r="D254" s="65" t="s">
        <v>792</v>
      </c>
      <c r="E254" s="65"/>
      <c r="F254" s="65"/>
      <c r="G254" s="585" t="s">
        <v>995</v>
      </c>
      <c r="H254" s="585"/>
      <c r="I254" s="585" t="s">
        <v>791</v>
      </c>
      <c r="J254" s="585"/>
      <c r="K254" s="581" t="s">
        <v>792</v>
      </c>
      <c r="L254" s="571">
        <f>+'C.E PROG. I-II Y III'!O261</f>
        <v>0</v>
      </c>
      <c r="M254" s="570">
        <f t="shared" si="65"/>
        <v>0</v>
      </c>
      <c r="N254" s="571">
        <f>+'C.E PROG. I-II Y III'!AJ261</f>
        <v>0</v>
      </c>
      <c r="O254" s="570">
        <f t="shared" si="66"/>
        <v>0</v>
      </c>
      <c r="P254" s="571">
        <f>+'C.E PROG. I-II Y III'!AL261</f>
        <v>9900000</v>
      </c>
      <c r="Q254" s="570">
        <f t="shared" si="67"/>
        <v>2.2417788609289863E-3</v>
      </c>
      <c r="R254" s="571">
        <f t="shared" si="63"/>
        <v>9900000</v>
      </c>
      <c r="S254" s="570">
        <f t="shared" si="63"/>
        <v>2.2417788609289863E-3</v>
      </c>
      <c r="W254" s="9"/>
      <c r="X254"/>
      <c r="Y254" s="178"/>
      <c r="AA254" s="178"/>
    </row>
    <row r="255" spans="1:27" ht="17.100000000000001" customHeight="1" x14ac:dyDescent="0.25">
      <c r="A255" s="65"/>
      <c r="B255" s="65"/>
      <c r="C255" s="585" t="s">
        <v>996</v>
      </c>
      <c r="D255" s="65" t="s">
        <v>794</v>
      </c>
      <c r="E255" s="65"/>
      <c r="F255" s="65"/>
      <c r="G255" s="585" t="s">
        <v>996</v>
      </c>
      <c r="H255" s="585"/>
      <c r="I255" s="585" t="s">
        <v>793</v>
      </c>
      <c r="J255" s="585"/>
      <c r="K255" s="581" t="s">
        <v>794</v>
      </c>
      <c r="L255" s="571">
        <f>+'C.E PROG. I-II Y III'!O262</f>
        <v>0</v>
      </c>
      <c r="M255" s="570">
        <f t="shared" si="65"/>
        <v>0</v>
      </c>
      <c r="N255" s="571">
        <f>+'C.E PROG. I-II Y III'!AJ262</f>
        <v>0</v>
      </c>
      <c r="O255" s="570">
        <f t="shared" si="66"/>
        <v>0</v>
      </c>
      <c r="P255" s="571">
        <f>+'C.E PROG. I-II Y III'!AL262</f>
        <v>41000000</v>
      </c>
      <c r="Q255" s="570">
        <f t="shared" si="67"/>
        <v>9.2841346765745892E-3</v>
      </c>
      <c r="R255" s="571">
        <f t="shared" si="63"/>
        <v>41000000</v>
      </c>
      <c r="S255" s="570">
        <f t="shared" si="63"/>
        <v>9.2841346765745892E-3</v>
      </c>
      <c r="W255" s="9"/>
      <c r="Y255" s="178"/>
      <c r="AA255" s="178"/>
    </row>
    <row r="256" spans="1:27" ht="17.100000000000001" customHeight="1" x14ac:dyDescent="0.25">
      <c r="A256" s="65"/>
      <c r="B256" s="65"/>
      <c r="C256" s="585" t="s">
        <v>997</v>
      </c>
      <c r="D256" s="65" t="s">
        <v>998</v>
      </c>
      <c r="E256" s="65"/>
      <c r="F256" s="65"/>
      <c r="G256" s="585" t="s">
        <v>997</v>
      </c>
      <c r="H256" s="585"/>
      <c r="I256" s="585" t="s">
        <v>795</v>
      </c>
      <c r="J256" s="585"/>
      <c r="K256" s="581" t="s">
        <v>796</v>
      </c>
      <c r="L256" s="571">
        <f>+'C.E PROG. I-II Y III'!O263</f>
        <v>0</v>
      </c>
      <c r="M256" s="570">
        <f t="shared" si="65"/>
        <v>0</v>
      </c>
      <c r="N256" s="571">
        <f>+'C.E PROG. I-II Y III'!AJ263</f>
        <v>0</v>
      </c>
      <c r="O256" s="570">
        <f t="shared" si="66"/>
        <v>0</v>
      </c>
      <c r="P256" s="571">
        <f>+'C.E PROG. I-II Y III'!AL263</f>
        <v>434016879.14999998</v>
      </c>
      <c r="Q256" s="570">
        <f t="shared" si="67"/>
        <v>9.8279784339882867E-2</v>
      </c>
      <c r="R256" s="571">
        <f t="shared" si="63"/>
        <v>434016879.14999998</v>
      </c>
      <c r="S256" s="570">
        <f t="shared" si="63"/>
        <v>9.8279784339882867E-2</v>
      </c>
      <c r="W256" s="9"/>
      <c r="Y256" s="178"/>
      <c r="AA256" s="178"/>
    </row>
    <row r="257" spans="1:27" ht="17.100000000000001" customHeight="1" x14ac:dyDescent="0.25">
      <c r="A257" s="65"/>
      <c r="B257" s="65"/>
      <c r="C257" s="585"/>
      <c r="D257" s="65"/>
      <c r="E257" s="65"/>
      <c r="F257" s="65"/>
      <c r="G257" s="585"/>
      <c r="H257" s="585"/>
      <c r="I257" s="585"/>
      <c r="J257" s="585"/>
      <c r="K257" s="581"/>
      <c r="L257" s="571"/>
      <c r="M257" s="570"/>
      <c r="N257" s="571"/>
      <c r="O257" s="570"/>
      <c r="P257" s="571"/>
      <c r="Q257" s="570"/>
      <c r="R257" s="571"/>
      <c r="S257" s="570"/>
      <c r="W257" s="9"/>
      <c r="Y257" s="178"/>
      <c r="AA257" s="178"/>
    </row>
    <row r="258" spans="1:27" ht="17.100000000000001" customHeight="1" x14ac:dyDescent="0.25">
      <c r="A258" s="65"/>
      <c r="B258" s="535" t="s">
        <v>999</v>
      </c>
      <c r="C258" s="577" t="s">
        <v>1000</v>
      </c>
      <c r="D258" s="65"/>
      <c r="E258" s="65"/>
      <c r="F258" s="65"/>
      <c r="G258" s="585"/>
      <c r="H258" s="585"/>
      <c r="I258" s="65"/>
      <c r="J258" s="65"/>
      <c r="K258" s="581"/>
      <c r="L258" s="582">
        <f>+L259+L274+L275+L280+L281</f>
        <v>15660000</v>
      </c>
      <c r="M258" s="583">
        <f>+M259+M274+M275+M280+M281</f>
        <v>3.5460865618331238E-3</v>
      </c>
      <c r="N258" s="582">
        <f t="shared" ref="N258:S258" si="68">+N259+N274+N275+N280+N281</f>
        <v>3770000</v>
      </c>
      <c r="O258" s="583">
        <f t="shared" si="68"/>
        <v>8.5368750562649272E-4</v>
      </c>
      <c r="P258" s="582">
        <f t="shared" si="68"/>
        <v>262539314.64000002</v>
      </c>
      <c r="Q258" s="583">
        <f t="shared" si="68"/>
        <v>5.945000865886222E-2</v>
      </c>
      <c r="R258" s="582">
        <f t="shared" si="68"/>
        <v>281969314.63999999</v>
      </c>
      <c r="S258" s="583">
        <f t="shared" si="68"/>
        <v>6.384978272632183E-2</v>
      </c>
      <c r="W258" s="9"/>
      <c r="X258"/>
      <c r="Y258" s="178"/>
      <c r="AA258" s="178"/>
    </row>
    <row r="259" spans="1:27" ht="17.100000000000001" customHeight="1" x14ac:dyDescent="0.25">
      <c r="A259" s="65"/>
      <c r="B259" s="535"/>
      <c r="C259" s="585" t="s">
        <v>1001</v>
      </c>
      <c r="D259" s="65" t="s">
        <v>1002</v>
      </c>
      <c r="E259" s="65"/>
      <c r="F259" s="65"/>
      <c r="G259" s="585"/>
      <c r="H259" s="585"/>
      <c r="I259" s="65"/>
      <c r="J259" s="65"/>
      <c r="K259" s="581"/>
      <c r="L259" s="579">
        <f>SUM(L260:L271)</f>
        <v>15660000</v>
      </c>
      <c r="M259" s="580">
        <f>SUM(M260:M271)</f>
        <v>3.5460865618331238E-3</v>
      </c>
      <c r="N259" s="579">
        <f t="shared" ref="N259:S259" si="69">SUM(N260:N271)</f>
        <v>3770000</v>
      </c>
      <c r="O259" s="580">
        <f t="shared" si="69"/>
        <v>8.5368750562649272E-4</v>
      </c>
      <c r="P259" s="579">
        <f t="shared" si="69"/>
        <v>191539314.64000002</v>
      </c>
      <c r="Q259" s="580">
        <f t="shared" si="69"/>
        <v>4.3372604706745248E-2</v>
      </c>
      <c r="R259" s="579">
        <f t="shared" si="69"/>
        <v>210969314.64000002</v>
      </c>
      <c r="S259" s="580">
        <f t="shared" si="69"/>
        <v>4.7772378774204864E-2</v>
      </c>
      <c r="W259" s="9"/>
      <c r="Y259" s="178"/>
      <c r="AA259" s="178"/>
    </row>
    <row r="260" spans="1:27" ht="17.100000000000001" customHeight="1" x14ac:dyDescent="0.25">
      <c r="A260" s="65"/>
      <c r="B260" s="65"/>
      <c r="C260" s="48"/>
      <c r="D260" s="48"/>
      <c r="E260" s="65"/>
      <c r="F260" s="65"/>
      <c r="G260" s="535" t="s">
        <v>1001</v>
      </c>
      <c r="H260" s="535"/>
      <c r="I260" s="535" t="s">
        <v>797</v>
      </c>
      <c r="J260" s="535"/>
      <c r="K260" s="584" t="s">
        <v>798</v>
      </c>
      <c r="L260" s="579"/>
      <c r="M260" s="580"/>
      <c r="N260" s="579"/>
      <c r="O260" s="580"/>
      <c r="P260" s="579"/>
      <c r="Q260" s="580"/>
      <c r="R260" s="579"/>
      <c r="S260" s="580"/>
      <c r="W260" s="9"/>
      <c r="Y260" s="178"/>
      <c r="AA260" s="178"/>
    </row>
    <row r="261" spans="1:27" ht="17.100000000000001" customHeight="1" x14ac:dyDescent="0.25">
      <c r="A261" s="65"/>
      <c r="B261" s="65"/>
      <c r="C261" s="65"/>
      <c r="D261" s="65"/>
      <c r="E261" s="65"/>
      <c r="F261" s="65"/>
      <c r="G261" s="585" t="s">
        <v>1001</v>
      </c>
      <c r="H261" s="585"/>
      <c r="I261" s="585" t="s">
        <v>799</v>
      </c>
      <c r="J261" s="585"/>
      <c r="K261" s="581" t="s">
        <v>800</v>
      </c>
      <c r="L261" s="571">
        <f>+'C.E PROG. I-II Y III'!O268</f>
        <v>600000</v>
      </c>
      <c r="M261" s="570">
        <f t="shared" ref="M261:M268" si="70">+L261/$R$374*100%</f>
        <v>1.3586538551084765E-4</v>
      </c>
      <c r="N261" s="571">
        <f>+'C.E PROG. I-II Y III'!AJ268</f>
        <v>0</v>
      </c>
      <c r="O261" s="570">
        <f t="shared" ref="O261:O268" si="71">+N261/$R$374*100%</f>
        <v>0</v>
      </c>
      <c r="P261" s="571">
        <f>+'C.E PROG. I-II Y III'!AL268</f>
        <v>13000000</v>
      </c>
      <c r="Q261" s="570">
        <f t="shared" ref="Q261:Q268" si="72">+P261/$R$374*100%</f>
        <v>2.9437500194016992E-3</v>
      </c>
      <c r="R261" s="571">
        <f t="shared" ref="R261:S268" si="73">+L261+N261+P261</f>
        <v>13600000</v>
      </c>
      <c r="S261" s="570">
        <f t="shared" si="73"/>
        <v>3.079615404912547E-3</v>
      </c>
      <c r="W261" s="9"/>
      <c r="Y261" s="178"/>
      <c r="AA261" s="178"/>
    </row>
    <row r="262" spans="1:27" ht="17.100000000000001" customHeight="1" x14ac:dyDescent="0.25">
      <c r="A262" s="65"/>
      <c r="B262" s="65"/>
      <c r="C262" s="65"/>
      <c r="D262" s="65"/>
      <c r="E262" s="65"/>
      <c r="F262" s="65"/>
      <c r="G262" s="585" t="s">
        <v>1001</v>
      </c>
      <c r="H262" s="585"/>
      <c r="I262" s="585" t="s">
        <v>801</v>
      </c>
      <c r="J262" s="585"/>
      <c r="K262" s="581" t="s">
        <v>802</v>
      </c>
      <c r="L262" s="571">
        <f>+'C.E PROG. I-II Y III'!O269</f>
        <v>0</v>
      </c>
      <c r="M262" s="570">
        <f t="shared" si="70"/>
        <v>0</v>
      </c>
      <c r="N262" s="571">
        <f>+'C.E PROG. I-II Y III'!AJ269</f>
        <v>0</v>
      </c>
      <c r="O262" s="570">
        <f t="shared" si="71"/>
        <v>0</v>
      </c>
      <c r="P262" s="571">
        <f>+'C.E PROG. I-II Y III'!AL269</f>
        <v>89096687.030000001</v>
      </c>
      <c r="Q262" s="570">
        <f t="shared" si="72"/>
        <v>2.0175259551783817E-2</v>
      </c>
      <c r="R262" s="571">
        <f t="shared" si="73"/>
        <v>89096687.030000001</v>
      </c>
      <c r="S262" s="570">
        <f t="shared" si="73"/>
        <v>2.0175259551783817E-2</v>
      </c>
      <c r="W262" s="9"/>
      <c r="X262"/>
      <c r="Y262" s="178"/>
      <c r="AA262" s="178"/>
    </row>
    <row r="263" spans="1:27" ht="17.100000000000001" customHeight="1" x14ac:dyDescent="0.25">
      <c r="A263" s="65"/>
      <c r="B263" s="65"/>
      <c r="C263" s="65"/>
      <c r="D263" s="65"/>
      <c r="E263" s="65"/>
      <c r="F263" s="65"/>
      <c r="G263" s="585" t="s">
        <v>1001</v>
      </c>
      <c r="H263" s="585"/>
      <c r="I263" s="585" t="s">
        <v>803</v>
      </c>
      <c r="J263" s="585"/>
      <c r="K263" s="581" t="s">
        <v>804</v>
      </c>
      <c r="L263" s="571">
        <f>+'C.E PROG. I-II Y III'!O270</f>
        <v>1500000</v>
      </c>
      <c r="M263" s="570">
        <f t="shared" si="70"/>
        <v>3.3966346377711912E-4</v>
      </c>
      <c r="N263" s="571">
        <f>+'C.E PROG. I-II Y III'!AJ270</f>
        <v>120000</v>
      </c>
      <c r="O263" s="570">
        <f t="shared" si="71"/>
        <v>2.717307710216953E-5</v>
      </c>
      <c r="P263" s="571">
        <f>+'C.E PROG. I-II Y III'!AL270</f>
        <v>3641592.92</v>
      </c>
      <c r="Q263" s="570">
        <f t="shared" si="72"/>
        <v>8.2461070991562231E-4</v>
      </c>
      <c r="R263" s="571">
        <f t="shared" si="73"/>
        <v>5261592.92</v>
      </c>
      <c r="S263" s="570">
        <f t="shared" si="73"/>
        <v>1.1914472507949109E-3</v>
      </c>
      <c r="W263" s="9"/>
      <c r="Y263" s="178"/>
      <c r="AA263" s="178"/>
    </row>
    <row r="264" spans="1:27" ht="17.100000000000001" customHeight="1" x14ac:dyDescent="0.25">
      <c r="A264" s="65"/>
      <c r="B264" s="65"/>
      <c r="C264" s="65"/>
      <c r="D264" s="65"/>
      <c r="E264" s="65"/>
      <c r="F264" s="65"/>
      <c r="G264" s="585" t="s">
        <v>1001</v>
      </c>
      <c r="H264" s="585"/>
      <c r="I264" s="585" t="s">
        <v>805</v>
      </c>
      <c r="J264" s="585"/>
      <c r="K264" s="581" t="s">
        <v>806</v>
      </c>
      <c r="L264" s="571">
        <f>+'C.E PROG. I-II Y III'!O271</f>
        <v>3575000</v>
      </c>
      <c r="M264" s="570">
        <f t="shared" si="70"/>
        <v>8.0953125533546723E-4</v>
      </c>
      <c r="N264" s="571">
        <f>+'C.E PROG. I-II Y III'!AJ271</f>
        <v>800000</v>
      </c>
      <c r="O264" s="570">
        <f t="shared" si="71"/>
        <v>1.8115384734779686E-4</v>
      </c>
      <c r="P264" s="571">
        <f>+'C.E PROG. I-II Y III'!AL271</f>
        <v>10508473.66</v>
      </c>
      <c r="Q264" s="570">
        <f t="shared" si="72"/>
        <v>2.3795630415774805E-3</v>
      </c>
      <c r="R264" s="571">
        <f t="shared" si="73"/>
        <v>14883473.66</v>
      </c>
      <c r="S264" s="570">
        <f t="shared" si="73"/>
        <v>3.3702481442607446E-3</v>
      </c>
      <c r="W264" s="9"/>
      <c r="Y264" s="178"/>
      <c r="AA264" s="178"/>
    </row>
    <row r="265" spans="1:27" ht="17.100000000000001" customHeight="1" x14ac:dyDescent="0.25">
      <c r="A265" s="65"/>
      <c r="B265" s="65"/>
      <c r="C265" s="65"/>
      <c r="D265" s="65"/>
      <c r="E265" s="65"/>
      <c r="F265" s="65"/>
      <c r="G265" s="585" t="s">
        <v>1001</v>
      </c>
      <c r="H265" s="585"/>
      <c r="I265" s="585" t="s">
        <v>807</v>
      </c>
      <c r="J265" s="585"/>
      <c r="K265" s="588" t="s">
        <v>808</v>
      </c>
      <c r="L265" s="571">
        <f>+'C.E PROG. I-II Y III'!O272</f>
        <v>8535000</v>
      </c>
      <c r="M265" s="570">
        <f t="shared" si="70"/>
        <v>1.9326851088918079E-3</v>
      </c>
      <c r="N265" s="571">
        <f>+'C.E PROG. I-II Y III'!AJ272</f>
        <v>1100000</v>
      </c>
      <c r="O265" s="570">
        <f t="shared" si="71"/>
        <v>2.490865401032207E-4</v>
      </c>
      <c r="P265" s="571">
        <f>+'C.E PROG. I-II Y III'!AL272</f>
        <v>6100000</v>
      </c>
      <c r="Q265" s="570">
        <f t="shared" si="72"/>
        <v>1.3812980860269512E-3</v>
      </c>
      <c r="R265" s="571">
        <f t="shared" si="73"/>
        <v>15735000</v>
      </c>
      <c r="S265" s="570">
        <f t="shared" si="73"/>
        <v>3.5630697350219798E-3</v>
      </c>
      <c r="W265" s="9"/>
      <c r="Y265" s="178"/>
      <c r="AA265" s="178"/>
    </row>
    <row r="266" spans="1:27" ht="17.100000000000001" customHeight="1" x14ac:dyDescent="0.25">
      <c r="A266" s="65"/>
      <c r="B266" s="65"/>
      <c r="C266" s="65"/>
      <c r="D266" s="65"/>
      <c r="E266" s="65"/>
      <c r="F266" s="65"/>
      <c r="G266" s="585" t="s">
        <v>1001</v>
      </c>
      <c r="H266" s="585"/>
      <c r="I266" s="585" t="s">
        <v>809</v>
      </c>
      <c r="J266" s="585"/>
      <c r="K266" s="581" t="s">
        <v>810</v>
      </c>
      <c r="L266" s="571">
        <f>+'C.E PROG. I-II Y III'!O273</f>
        <v>0</v>
      </c>
      <c r="M266" s="570">
        <f t="shared" si="70"/>
        <v>0</v>
      </c>
      <c r="N266" s="571">
        <f>+'C.E PROG. I-II Y III'!AJ273</f>
        <v>200000</v>
      </c>
      <c r="O266" s="570">
        <f t="shared" si="71"/>
        <v>4.5288461836949215E-5</v>
      </c>
      <c r="P266" s="571">
        <f>+'C.E PROG. I-II Y III'!AL273</f>
        <v>500000</v>
      </c>
      <c r="Q266" s="570">
        <f t="shared" si="72"/>
        <v>1.1322115459237305E-4</v>
      </c>
      <c r="R266" s="571">
        <f t="shared" si="73"/>
        <v>700000</v>
      </c>
      <c r="S266" s="570">
        <f t="shared" si="73"/>
        <v>1.5850961642932226E-4</v>
      </c>
      <c r="W266" s="9"/>
      <c r="X266"/>
      <c r="Y266" s="178"/>
      <c r="AA266" s="178"/>
    </row>
    <row r="267" spans="1:27" ht="17.100000000000001" customHeight="1" x14ac:dyDescent="0.25">
      <c r="A267" s="65"/>
      <c r="B267" s="65"/>
      <c r="C267" s="65"/>
      <c r="D267" s="65"/>
      <c r="E267" s="65"/>
      <c r="F267" s="65"/>
      <c r="G267" s="585" t="s">
        <v>1001</v>
      </c>
      <c r="H267" s="585"/>
      <c r="I267" s="585" t="s">
        <v>811</v>
      </c>
      <c r="J267" s="585"/>
      <c r="K267" s="581" t="s">
        <v>812</v>
      </c>
      <c r="L267" s="571">
        <f>+'C.E PROG. I-II Y III'!O274</f>
        <v>0</v>
      </c>
      <c r="M267" s="570">
        <f t="shared" si="70"/>
        <v>0</v>
      </c>
      <c r="N267" s="571">
        <f>+'C.E PROG. I-II Y III'!AJ274</f>
        <v>0</v>
      </c>
      <c r="O267" s="570">
        <f t="shared" si="71"/>
        <v>0</v>
      </c>
      <c r="P267" s="595">
        <f>+'C.E PROG. I-II Y III'!AL274</f>
        <v>62423500</v>
      </c>
      <c r="Q267" s="570">
        <f t="shared" si="72"/>
        <v>1.4135321487393998E-2</v>
      </c>
      <c r="R267" s="571">
        <f t="shared" si="73"/>
        <v>62423500</v>
      </c>
      <c r="S267" s="570">
        <f t="shared" si="73"/>
        <v>1.4135321487393998E-2</v>
      </c>
      <c r="W267" s="9"/>
      <c r="Y267" s="178"/>
      <c r="AA267" s="178"/>
    </row>
    <row r="268" spans="1:27" ht="17.100000000000001" customHeight="1" x14ac:dyDescent="0.25">
      <c r="A268" s="65"/>
      <c r="B268" s="65"/>
      <c r="C268" s="65"/>
      <c r="D268" s="65"/>
      <c r="E268" s="65"/>
      <c r="F268" s="65"/>
      <c r="G268" s="585" t="s">
        <v>1001</v>
      </c>
      <c r="H268" s="585"/>
      <c r="I268" s="585" t="s">
        <v>813</v>
      </c>
      <c r="J268" s="585"/>
      <c r="K268" s="581" t="s">
        <v>814</v>
      </c>
      <c r="L268" s="571">
        <f>+'C.E PROG. I-II Y III'!O275</f>
        <v>1450000</v>
      </c>
      <c r="M268" s="570">
        <f t="shared" si="70"/>
        <v>3.2834134831788181E-4</v>
      </c>
      <c r="N268" s="571">
        <f>+'C.E PROG. I-II Y III'!AJ275</f>
        <v>1550000</v>
      </c>
      <c r="O268" s="570">
        <f t="shared" si="71"/>
        <v>3.5098557923635642E-4</v>
      </c>
      <c r="P268" s="571">
        <f>+'C.E PROG. I-II Y III'!AL275</f>
        <v>6269061.0300000003</v>
      </c>
      <c r="Q268" s="570">
        <f t="shared" si="72"/>
        <v>1.4195806560533028E-3</v>
      </c>
      <c r="R268" s="571">
        <f t="shared" si="73"/>
        <v>9269061.0300000012</v>
      </c>
      <c r="S268" s="570">
        <f t="shared" si="73"/>
        <v>2.0989075836075409E-3</v>
      </c>
      <c r="W268" s="9"/>
      <c r="Y268" s="178"/>
      <c r="AA268" s="178"/>
    </row>
    <row r="269" spans="1:27" ht="17.100000000000001" customHeight="1" x14ac:dyDescent="0.25">
      <c r="A269" s="65"/>
      <c r="B269" s="65"/>
      <c r="C269" s="65"/>
      <c r="D269" s="65"/>
      <c r="E269" s="65"/>
      <c r="F269" s="65"/>
      <c r="G269" s="585"/>
      <c r="H269" s="585"/>
      <c r="I269" s="585"/>
      <c r="J269" s="585"/>
      <c r="K269" s="589"/>
      <c r="L269" s="571"/>
      <c r="M269" s="570"/>
      <c r="N269" s="571"/>
      <c r="O269" s="570"/>
      <c r="P269" s="571"/>
      <c r="Q269" s="570"/>
      <c r="R269" s="571"/>
      <c r="S269" s="570"/>
      <c r="W269" s="9"/>
      <c r="Y269" s="178"/>
      <c r="AA269" s="178"/>
    </row>
    <row r="270" spans="1:27" ht="17.100000000000001" customHeight="1" x14ac:dyDescent="0.25">
      <c r="A270" s="65"/>
      <c r="B270" s="65"/>
      <c r="C270" s="65"/>
      <c r="D270" s="65"/>
      <c r="E270" s="65"/>
      <c r="F270" s="65"/>
      <c r="G270" s="535" t="s">
        <v>1001</v>
      </c>
      <c r="H270" s="535"/>
      <c r="I270" s="535" t="s">
        <v>815</v>
      </c>
      <c r="J270" s="535"/>
      <c r="K270" s="584" t="s">
        <v>816</v>
      </c>
      <c r="L270" s="579"/>
      <c r="M270" s="580"/>
      <c r="N270" s="571"/>
      <c r="O270" s="580"/>
      <c r="P270" s="571"/>
      <c r="Q270" s="580"/>
      <c r="R270" s="579"/>
      <c r="S270" s="580"/>
      <c r="W270" s="9"/>
      <c r="X270"/>
      <c r="Y270" s="178"/>
      <c r="AA270" s="178"/>
    </row>
    <row r="271" spans="1:27" ht="17.100000000000001" customHeight="1" x14ac:dyDescent="0.25">
      <c r="A271" s="65"/>
      <c r="B271" s="65"/>
      <c r="C271" s="65"/>
      <c r="D271" s="65"/>
      <c r="E271" s="65"/>
      <c r="F271" s="65"/>
      <c r="G271" s="585" t="s">
        <v>1001</v>
      </c>
      <c r="H271" s="585"/>
      <c r="I271" s="585" t="s">
        <v>817</v>
      </c>
      <c r="J271" s="585"/>
      <c r="K271" s="581" t="s">
        <v>818</v>
      </c>
      <c r="L271" s="571">
        <f>+'C.E PROG. I-II Y III'!O278</f>
        <v>0</v>
      </c>
      <c r="M271" s="570">
        <f>+L271/$R$374*100%</f>
        <v>0</v>
      </c>
      <c r="N271" s="571">
        <f>+'C.E PROG. I-II Y III'!AJ278</f>
        <v>0</v>
      </c>
      <c r="O271" s="570">
        <f>+N271/$R$374*100%</f>
        <v>0</v>
      </c>
      <c r="P271" s="571">
        <f>+'C.E PROG. I-II Y III'!AL278</f>
        <v>0</v>
      </c>
      <c r="Q271" s="570">
        <f>+P271/$R$374*100%</f>
        <v>0</v>
      </c>
      <c r="R271" s="571">
        <f>+L271+N271+P271</f>
        <v>0</v>
      </c>
      <c r="S271" s="570">
        <f>+M271+O271+Q271</f>
        <v>0</v>
      </c>
      <c r="W271" s="9"/>
      <c r="Y271" s="178"/>
      <c r="AA271" s="178"/>
    </row>
    <row r="272" spans="1:27" ht="17.100000000000001" customHeight="1" x14ac:dyDescent="0.25">
      <c r="A272" s="65"/>
      <c r="B272" s="65"/>
      <c r="C272" s="65"/>
      <c r="D272" s="65"/>
      <c r="E272" s="65"/>
      <c r="F272" s="65"/>
      <c r="G272" s="585" t="s">
        <v>327</v>
      </c>
      <c r="H272" s="585"/>
      <c r="I272" s="585"/>
      <c r="J272" s="585"/>
      <c r="K272" s="581"/>
      <c r="L272" s="571"/>
      <c r="M272" s="570"/>
      <c r="N272" s="571"/>
      <c r="O272" s="570"/>
      <c r="P272" s="571"/>
      <c r="Q272" s="570"/>
      <c r="R272" s="571"/>
      <c r="S272" s="570"/>
      <c r="W272" s="9"/>
      <c r="Y272" s="178"/>
      <c r="AA272" s="178"/>
    </row>
    <row r="273" spans="1:27" ht="17.100000000000001" customHeight="1" x14ac:dyDescent="0.25">
      <c r="A273" s="65"/>
      <c r="B273" s="65"/>
      <c r="C273" s="65"/>
      <c r="D273" s="65"/>
      <c r="E273" s="65"/>
      <c r="F273" s="65"/>
      <c r="G273" s="585" t="s">
        <v>327</v>
      </c>
      <c r="H273" s="585"/>
      <c r="I273" s="535" t="s">
        <v>819</v>
      </c>
      <c r="J273" s="535"/>
      <c r="K273" s="584" t="s">
        <v>820</v>
      </c>
      <c r="L273" s="579"/>
      <c r="M273" s="580"/>
      <c r="N273" s="571"/>
      <c r="O273" s="580"/>
      <c r="P273" s="571"/>
      <c r="Q273" s="580"/>
      <c r="R273" s="579"/>
      <c r="S273" s="580"/>
      <c r="W273" s="9"/>
      <c r="Y273" s="178"/>
      <c r="AA273" s="178"/>
    </row>
    <row r="274" spans="1:27" ht="17.100000000000001" customHeight="1" x14ac:dyDescent="0.25">
      <c r="A274" s="65"/>
      <c r="B274" s="65"/>
      <c r="C274" s="585" t="s">
        <v>1003</v>
      </c>
      <c r="D274" s="65" t="s">
        <v>822</v>
      </c>
      <c r="E274" s="65"/>
      <c r="F274" s="65"/>
      <c r="G274" s="585" t="s">
        <v>1003</v>
      </c>
      <c r="H274" s="585"/>
      <c r="I274" s="585" t="s">
        <v>821</v>
      </c>
      <c r="J274" s="585"/>
      <c r="K274" s="581" t="s">
        <v>822</v>
      </c>
      <c r="L274" s="571">
        <f>+'C.E PROG. I-II Y III'!O281</f>
        <v>0</v>
      </c>
      <c r="M274" s="570">
        <f>+L274/$R$374*100%</f>
        <v>0</v>
      </c>
      <c r="N274" s="571">
        <f>+'C.E PROG. I-II Y III'!AJ281</f>
        <v>0</v>
      </c>
      <c r="O274" s="570">
        <f>+N274/$R$374*100%</f>
        <v>0</v>
      </c>
      <c r="P274" s="571">
        <f>+'C.E PROG. I-II Y III'!AL281</f>
        <v>50000000</v>
      </c>
      <c r="Q274" s="570">
        <f>+P274/$R$374*100%</f>
        <v>1.1322115459237303E-2</v>
      </c>
      <c r="R274" s="571">
        <f t="shared" ref="R274:S277" si="74">+L274+N274+P274</f>
        <v>50000000</v>
      </c>
      <c r="S274" s="570">
        <f t="shared" si="74"/>
        <v>1.1322115459237303E-2</v>
      </c>
      <c r="W274" s="9"/>
      <c r="X274"/>
      <c r="Y274" s="178"/>
      <c r="AA274" s="178"/>
    </row>
    <row r="275" spans="1:27" ht="17.100000000000001" customHeight="1" x14ac:dyDescent="0.25">
      <c r="A275" s="65"/>
      <c r="B275" s="65"/>
      <c r="C275" s="585" t="s">
        <v>1004</v>
      </c>
      <c r="D275" s="65" t="s">
        <v>782</v>
      </c>
      <c r="E275" s="65"/>
      <c r="F275" s="65"/>
      <c r="G275" s="585"/>
      <c r="H275" s="585"/>
      <c r="I275" s="585"/>
      <c r="J275" s="585"/>
      <c r="K275" s="581"/>
      <c r="L275" s="579">
        <f>SUM(L276:L277)</f>
        <v>0</v>
      </c>
      <c r="M275" s="580">
        <f>SUM(M276:M277)</f>
        <v>0</v>
      </c>
      <c r="N275" s="579">
        <f t="shared" ref="N275:S275" si="75">SUM(N276:N277)</f>
        <v>0</v>
      </c>
      <c r="O275" s="580">
        <f t="shared" si="75"/>
        <v>0</v>
      </c>
      <c r="P275" s="579">
        <f t="shared" si="75"/>
        <v>0</v>
      </c>
      <c r="Q275" s="580">
        <f t="shared" si="75"/>
        <v>0</v>
      </c>
      <c r="R275" s="579">
        <f t="shared" si="75"/>
        <v>0</v>
      </c>
      <c r="S275" s="580">
        <f t="shared" si="75"/>
        <v>0</v>
      </c>
      <c r="W275" s="9"/>
      <c r="X275"/>
      <c r="Y275" s="178"/>
      <c r="AA275" s="178"/>
    </row>
    <row r="276" spans="1:27" ht="17.100000000000001" customHeight="1" x14ac:dyDescent="0.25">
      <c r="A276" s="65"/>
      <c r="B276" s="65"/>
      <c r="C276" s="48"/>
      <c r="D276" s="48"/>
      <c r="E276" s="65"/>
      <c r="F276" s="65"/>
      <c r="G276" s="585" t="s">
        <v>1004</v>
      </c>
      <c r="H276" s="585"/>
      <c r="I276" s="585" t="s">
        <v>823</v>
      </c>
      <c r="J276" s="585"/>
      <c r="K276" s="581" t="s">
        <v>824</v>
      </c>
      <c r="L276" s="571">
        <f>+'C.E PROG. I-II Y III'!O283</f>
        <v>0</v>
      </c>
      <c r="M276" s="570">
        <f>+L276/$R$374*100%</f>
        <v>0</v>
      </c>
      <c r="N276" s="571">
        <f>+'C.E PROG. I-II Y III'!AJ283</f>
        <v>0</v>
      </c>
      <c r="O276" s="570">
        <f>+N276/$R$374*100%</f>
        <v>0</v>
      </c>
      <c r="P276" s="571">
        <f>+'C.E PROG. I-II Y III'!AL283</f>
        <v>0</v>
      </c>
      <c r="Q276" s="570">
        <f>+P276/$R$374*100%</f>
        <v>0</v>
      </c>
      <c r="R276" s="571">
        <f t="shared" si="74"/>
        <v>0</v>
      </c>
      <c r="S276" s="570">
        <f t="shared" si="74"/>
        <v>0</v>
      </c>
      <c r="W276" s="9"/>
      <c r="Y276" s="178"/>
      <c r="AA276" s="178"/>
    </row>
    <row r="277" spans="1:27" ht="17.100000000000001" customHeight="1" x14ac:dyDescent="0.25">
      <c r="A277" s="65"/>
      <c r="B277" s="65"/>
      <c r="C277" s="585"/>
      <c r="D277" s="65"/>
      <c r="E277" s="65"/>
      <c r="F277" s="65"/>
      <c r="G277" s="585" t="s">
        <v>1004</v>
      </c>
      <c r="H277" s="585"/>
      <c r="I277" s="585" t="s">
        <v>825</v>
      </c>
      <c r="J277" s="585"/>
      <c r="K277" s="581" t="s">
        <v>826</v>
      </c>
      <c r="L277" s="571">
        <f>+'C.E PROG. I-II Y III'!O284</f>
        <v>0</v>
      </c>
      <c r="M277" s="570">
        <f>+L277/$R$374*100%</f>
        <v>0</v>
      </c>
      <c r="N277" s="571">
        <f>+'C.E PROG. I-II Y III'!AJ284</f>
        <v>0</v>
      </c>
      <c r="O277" s="570">
        <f>+N277/$R$374*100%</f>
        <v>0</v>
      </c>
      <c r="P277" s="571">
        <f>+'C.E PROG. I-II Y III'!AL284</f>
        <v>0</v>
      </c>
      <c r="Q277" s="570">
        <f>+P277/$R$374*100%</f>
        <v>0</v>
      </c>
      <c r="R277" s="571">
        <f t="shared" si="74"/>
        <v>0</v>
      </c>
      <c r="S277" s="570">
        <f t="shared" si="74"/>
        <v>0</v>
      </c>
      <c r="W277" s="9"/>
      <c r="Y277" s="178"/>
      <c r="AA277" s="178"/>
    </row>
    <row r="278" spans="1:27" ht="17.100000000000001" customHeight="1" x14ac:dyDescent="0.25">
      <c r="A278" s="65"/>
      <c r="B278" s="65"/>
      <c r="C278" s="585"/>
      <c r="D278" s="65"/>
      <c r="E278" s="65"/>
      <c r="F278" s="65"/>
      <c r="G278" s="65"/>
      <c r="H278" s="65"/>
      <c r="I278" s="65"/>
      <c r="J278" s="65"/>
      <c r="K278" s="581"/>
      <c r="L278" s="571"/>
      <c r="M278" s="570"/>
      <c r="N278" s="571">
        <f>+'C.E PROG. I-II Y III'!AJ285</f>
        <v>0</v>
      </c>
      <c r="O278" s="570"/>
      <c r="P278" s="571">
        <f>+'C.E PROG. I-II Y III'!AL285</f>
        <v>0</v>
      </c>
      <c r="Q278" s="570"/>
      <c r="R278" s="571"/>
      <c r="S278" s="570"/>
      <c r="W278" s="9"/>
      <c r="Y278" s="178"/>
      <c r="AA278" s="178"/>
    </row>
    <row r="279" spans="1:27" ht="17.100000000000001" customHeight="1" x14ac:dyDescent="0.25">
      <c r="A279" s="65"/>
      <c r="B279" s="65"/>
      <c r="C279" s="65"/>
      <c r="D279" s="65"/>
      <c r="E279" s="65"/>
      <c r="F279" s="65"/>
      <c r="G279" s="65" t="s">
        <v>327</v>
      </c>
      <c r="H279" s="65"/>
      <c r="I279" s="535" t="s">
        <v>815</v>
      </c>
      <c r="J279" s="535"/>
      <c r="K279" s="584" t="s">
        <v>816</v>
      </c>
      <c r="L279" s="579"/>
      <c r="M279" s="580"/>
      <c r="N279" s="571">
        <f>+'C.E PROG. I-II Y III'!AJ286</f>
        <v>0</v>
      </c>
      <c r="O279" s="580"/>
      <c r="P279" s="571">
        <f>+'C.E PROG. I-II Y III'!AL286</f>
        <v>0</v>
      </c>
      <c r="Q279" s="580"/>
      <c r="R279" s="579"/>
      <c r="S279" s="580"/>
      <c r="W279" s="9"/>
      <c r="X279"/>
      <c r="Y279" s="178"/>
      <c r="AA279" s="178"/>
    </row>
    <row r="280" spans="1:27" ht="17.100000000000001" customHeight="1" x14ac:dyDescent="0.25">
      <c r="A280" s="65"/>
      <c r="B280" s="65"/>
      <c r="C280" s="585" t="s">
        <v>1005</v>
      </c>
      <c r="D280" s="65" t="s">
        <v>1006</v>
      </c>
      <c r="E280" s="65"/>
      <c r="F280" s="65"/>
      <c r="G280" s="585" t="s">
        <v>1005</v>
      </c>
      <c r="H280" s="585"/>
      <c r="I280" s="585" t="s">
        <v>827</v>
      </c>
      <c r="J280" s="585"/>
      <c r="K280" s="581" t="s">
        <v>828</v>
      </c>
      <c r="L280" s="571">
        <f>+'C.E PROG. I-II Y III'!O287</f>
        <v>0</v>
      </c>
      <c r="M280" s="570">
        <f>+L280/$R$374*100%</f>
        <v>0</v>
      </c>
      <c r="N280" s="571">
        <f>+'C.E PROG. I-II Y III'!AJ287</f>
        <v>0</v>
      </c>
      <c r="O280" s="570">
        <f>+N280/$R$374*100%</f>
        <v>0</v>
      </c>
      <c r="P280" s="571">
        <f>+'C.E PROG. I-II Y III'!AL287</f>
        <v>20300000</v>
      </c>
      <c r="Q280" s="570">
        <f>+P280/$R$374*100%</f>
        <v>4.5967788764503456E-3</v>
      </c>
      <c r="R280" s="571">
        <f t="shared" ref="R280:S283" si="76">+L280+N280+P280</f>
        <v>20300000</v>
      </c>
      <c r="S280" s="570">
        <f t="shared" si="76"/>
        <v>4.5967788764503456E-3</v>
      </c>
      <c r="W280" s="9"/>
      <c r="Y280" s="178"/>
      <c r="AA280" s="178"/>
    </row>
    <row r="281" spans="1:27" ht="17.100000000000001" customHeight="1" x14ac:dyDescent="0.25">
      <c r="A281" s="65"/>
      <c r="B281" s="65"/>
      <c r="C281" s="585" t="s">
        <v>1007</v>
      </c>
      <c r="D281" s="65" t="s">
        <v>1008</v>
      </c>
      <c r="E281" s="65"/>
      <c r="F281" s="65"/>
      <c r="G281" s="585"/>
      <c r="H281" s="585"/>
      <c r="I281" s="585"/>
      <c r="J281" s="585"/>
      <c r="K281" s="581"/>
      <c r="L281" s="596">
        <f>SUM(L282:L283)</f>
        <v>0</v>
      </c>
      <c r="M281" s="597">
        <f>SUM(M282:M283)</f>
        <v>0</v>
      </c>
      <c r="N281" s="596">
        <f t="shared" ref="N281:S281" si="77">SUM(N282:N283)</f>
        <v>0</v>
      </c>
      <c r="O281" s="597">
        <f t="shared" si="77"/>
        <v>0</v>
      </c>
      <c r="P281" s="596">
        <f t="shared" si="77"/>
        <v>700000</v>
      </c>
      <c r="Q281" s="597">
        <f t="shared" si="77"/>
        <v>1.5850961642932226E-4</v>
      </c>
      <c r="R281" s="596">
        <f t="shared" si="77"/>
        <v>700000</v>
      </c>
      <c r="S281" s="597">
        <f t="shared" si="77"/>
        <v>1.5850961642932226E-4</v>
      </c>
      <c r="W281" s="9"/>
      <c r="Y281" s="178"/>
      <c r="AA281" s="178"/>
    </row>
    <row r="282" spans="1:27" ht="17.100000000000001" customHeight="1" x14ac:dyDescent="0.25">
      <c r="A282" s="65"/>
      <c r="B282" s="65"/>
      <c r="C282" s="48"/>
      <c r="D282" s="48"/>
      <c r="E282" s="65"/>
      <c r="F282" s="65"/>
      <c r="G282" s="585" t="s">
        <v>1007</v>
      </c>
      <c r="H282" s="585"/>
      <c r="I282" s="585" t="s">
        <v>829</v>
      </c>
      <c r="J282" s="585"/>
      <c r="K282" s="581" t="s">
        <v>830</v>
      </c>
      <c r="L282" s="571">
        <f>+'C.E PROG. I-II Y III'!O289</f>
        <v>0</v>
      </c>
      <c r="M282" s="570">
        <f>+L282/$R$374*100%</f>
        <v>0</v>
      </c>
      <c r="N282" s="571">
        <f>+'C.E PROG. I-II Y III'!AJ289</f>
        <v>0</v>
      </c>
      <c r="O282" s="570">
        <f>+N282/$R$374*100%</f>
        <v>0</v>
      </c>
      <c r="P282" s="571">
        <f>+'C.E PROG. I-II Y III'!AL289</f>
        <v>700000</v>
      </c>
      <c r="Q282" s="570">
        <f>+P282/$R$374*100%</f>
        <v>1.5850961642932226E-4</v>
      </c>
      <c r="R282" s="571">
        <f t="shared" si="76"/>
        <v>700000</v>
      </c>
      <c r="S282" s="570">
        <f t="shared" si="76"/>
        <v>1.5850961642932226E-4</v>
      </c>
      <c r="W282" s="9"/>
      <c r="Y282" s="178"/>
      <c r="AA282" s="178"/>
    </row>
    <row r="283" spans="1:27" ht="17.100000000000001" customHeight="1" x14ac:dyDescent="0.25">
      <c r="A283" s="65"/>
      <c r="B283" s="65"/>
      <c r="C283" s="65"/>
      <c r="D283" s="65"/>
      <c r="E283" s="65"/>
      <c r="F283" s="65"/>
      <c r="G283" s="585" t="s">
        <v>1007</v>
      </c>
      <c r="H283" s="585"/>
      <c r="I283" s="585" t="s">
        <v>831</v>
      </c>
      <c r="J283" s="585"/>
      <c r="K283" s="581" t="s">
        <v>832</v>
      </c>
      <c r="L283" s="571">
        <f>+'C.E PROG. I-II Y III'!O290</f>
        <v>0</v>
      </c>
      <c r="M283" s="570">
        <f>+L283/$R$374*100%</f>
        <v>0</v>
      </c>
      <c r="N283" s="571">
        <f>+'C.E PROG. I-II Y III'!AJ290</f>
        <v>0</v>
      </c>
      <c r="O283" s="570">
        <f>+N283/$R$374*100%</f>
        <v>0</v>
      </c>
      <c r="P283" s="571">
        <f>+'C.E PROG. I-II Y III'!AL290</f>
        <v>0</v>
      </c>
      <c r="Q283" s="570">
        <f>+P283/$R$374*100%</f>
        <v>0</v>
      </c>
      <c r="R283" s="571">
        <f t="shared" si="76"/>
        <v>0</v>
      </c>
      <c r="S283" s="570">
        <f t="shared" si="76"/>
        <v>0</v>
      </c>
      <c r="W283" s="9"/>
      <c r="Y283" s="178"/>
      <c r="AA283" s="178"/>
    </row>
    <row r="284" spans="1:27" ht="17.100000000000001" customHeight="1" x14ac:dyDescent="0.25">
      <c r="A284" s="65"/>
      <c r="B284" s="65"/>
      <c r="C284" s="65"/>
      <c r="D284" s="65"/>
      <c r="E284" s="65"/>
      <c r="F284" s="65"/>
      <c r="G284" s="65"/>
      <c r="H284" s="65"/>
      <c r="I284" s="585"/>
      <c r="J284" s="585"/>
      <c r="K284" s="581"/>
      <c r="L284" s="571"/>
      <c r="M284" s="570"/>
      <c r="N284" s="571"/>
      <c r="O284" s="570"/>
      <c r="P284" s="571"/>
      <c r="Q284" s="570"/>
      <c r="R284" s="571"/>
      <c r="S284" s="570"/>
      <c r="W284" s="9"/>
      <c r="X284"/>
      <c r="Y284" s="178"/>
      <c r="AA284" s="178"/>
    </row>
    <row r="285" spans="1:27" ht="17.100000000000001" customHeight="1" x14ac:dyDescent="0.25">
      <c r="A285" s="65"/>
      <c r="B285" s="65"/>
      <c r="C285" s="65"/>
      <c r="D285" s="65"/>
      <c r="E285" s="65"/>
      <c r="F285" s="65"/>
      <c r="G285" s="65"/>
      <c r="H285" s="65"/>
      <c r="I285" s="585"/>
      <c r="J285" s="585"/>
      <c r="K285" s="581"/>
      <c r="L285" s="571"/>
      <c r="M285" s="570"/>
      <c r="N285" s="571"/>
      <c r="O285" s="570"/>
      <c r="P285" s="571"/>
      <c r="Q285" s="570"/>
      <c r="R285" s="571"/>
      <c r="S285" s="570"/>
      <c r="W285" s="9"/>
      <c r="Y285" s="178"/>
      <c r="AA285" s="178"/>
    </row>
    <row r="286" spans="1:27" ht="17.100000000000001" customHeight="1" x14ac:dyDescent="0.25">
      <c r="A286" s="65"/>
      <c r="B286" s="535" t="s">
        <v>1009</v>
      </c>
      <c r="C286" s="577" t="s">
        <v>150</v>
      </c>
      <c r="D286" s="65"/>
      <c r="E286" s="65"/>
      <c r="F286" s="65"/>
      <c r="G286" s="535"/>
      <c r="H286" s="535"/>
      <c r="I286" s="535">
        <v>7</v>
      </c>
      <c r="J286" s="535"/>
      <c r="K286" s="584" t="s">
        <v>150</v>
      </c>
      <c r="L286" s="582">
        <f>+L288+L298+L309</f>
        <v>0</v>
      </c>
      <c r="M286" s="583">
        <f>+M288+M298+M309</f>
        <v>0</v>
      </c>
      <c r="N286" s="582">
        <f t="shared" ref="N286:S286" si="78">+N288+N298+N309</f>
        <v>0</v>
      </c>
      <c r="O286" s="583">
        <f t="shared" si="78"/>
        <v>0</v>
      </c>
      <c r="P286" s="582">
        <f t="shared" si="78"/>
        <v>0</v>
      </c>
      <c r="Q286" s="583">
        <f t="shared" si="78"/>
        <v>0</v>
      </c>
      <c r="R286" s="582">
        <f t="shared" si="78"/>
        <v>0</v>
      </c>
      <c r="S286" s="583">
        <f t="shared" si="78"/>
        <v>0</v>
      </c>
      <c r="W286" s="9"/>
      <c r="Y286" s="178"/>
      <c r="AA286" s="178"/>
    </row>
    <row r="287" spans="1:27" ht="17.100000000000001" customHeight="1" x14ac:dyDescent="0.25">
      <c r="A287" s="65"/>
      <c r="B287" s="65"/>
      <c r="C287" s="65"/>
      <c r="D287" s="65"/>
      <c r="E287" s="65"/>
      <c r="F287" s="65"/>
      <c r="G287" s="65"/>
      <c r="H287" s="65"/>
      <c r="I287" s="585"/>
      <c r="J287" s="585"/>
      <c r="K287" s="581"/>
      <c r="L287" s="571"/>
      <c r="M287" s="570"/>
      <c r="N287" s="571"/>
      <c r="O287" s="570"/>
      <c r="P287" s="571"/>
      <c r="Q287" s="570"/>
      <c r="R287" s="571"/>
      <c r="S287" s="570"/>
      <c r="W287" s="9"/>
      <c r="Y287" s="178"/>
      <c r="AA287" s="178"/>
    </row>
    <row r="288" spans="1:27" ht="17.100000000000001" customHeight="1" x14ac:dyDescent="0.25">
      <c r="A288" s="65"/>
      <c r="B288" s="65"/>
      <c r="C288" s="585" t="s">
        <v>1010</v>
      </c>
      <c r="D288" s="65" t="s">
        <v>1011</v>
      </c>
      <c r="E288" s="65"/>
      <c r="F288" s="65"/>
      <c r="G288" s="65"/>
      <c r="H288" s="65"/>
      <c r="I288" s="585"/>
      <c r="J288" s="585"/>
      <c r="K288" s="581"/>
      <c r="L288" s="579">
        <f>SUM(L290:L296)</f>
        <v>0</v>
      </c>
      <c r="M288" s="580">
        <f>SUM(M290:M296)</f>
        <v>0</v>
      </c>
      <c r="N288" s="579">
        <f t="shared" ref="N288:S288" si="79">SUM(N290:N296)</f>
        <v>0</v>
      </c>
      <c r="O288" s="580">
        <f t="shared" si="79"/>
        <v>0</v>
      </c>
      <c r="P288" s="579">
        <f t="shared" si="79"/>
        <v>0</v>
      </c>
      <c r="Q288" s="580">
        <f t="shared" si="79"/>
        <v>0</v>
      </c>
      <c r="R288" s="579">
        <f t="shared" si="79"/>
        <v>0</v>
      </c>
      <c r="S288" s="580">
        <f t="shared" si="79"/>
        <v>0</v>
      </c>
      <c r="W288" s="9"/>
      <c r="Y288" s="178"/>
      <c r="AA288" s="178"/>
    </row>
    <row r="289" spans="1:27" ht="17.100000000000001" customHeight="1" x14ac:dyDescent="0.25">
      <c r="A289" s="65"/>
      <c r="B289" s="65"/>
      <c r="C289" s="48"/>
      <c r="D289" s="48"/>
      <c r="E289" s="65"/>
      <c r="F289" s="65"/>
      <c r="G289" s="535" t="s">
        <v>1010</v>
      </c>
      <c r="H289" s="535"/>
      <c r="I289" s="535" t="s">
        <v>833</v>
      </c>
      <c r="J289" s="535"/>
      <c r="K289" s="584" t="s">
        <v>834</v>
      </c>
      <c r="L289" s="579"/>
      <c r="M289" s="580"/>
      <c r="N289" s="579"/>
      <c r="O289" s="580"/>
      <c r="P289" s="579"/>
      <c r="Q289" s="580"/>
      <c r="R289" s="579"/>
      <c r="S289" s="580"/>
      <c r="W289" s="9"/>
      <c r="X289"/>
      <c r="Y289" s="178"/>
      <c r="AA289" s="178"/>
    </row>
    <row r="290" spans="1:27" ht="17.100000000000001" customHeight="1" x14ac:dyDescent="0.25">
      <c r="A290" s="65"/>
      <c r="B290" s="65"/>
      <c r="C290" s="585"/>
      <c r="D290" s="65"/>
      <c r="E290" s="65"/>
      <c r="F290" s="65"/>
      <c r="G290" s="585" t="s">
        <v>1010</v>
      </c>
      <c r="H290" s="585"/>
      <c r="I290" s="585" t="s">
        <v>835</v>
      </c>
      <c r="J290" s="585"/>
      <c r="K290" s="581" t="s">
        <v>836</v>
      </c>
      <c r="L290" s="571">
        <f>+'C.E PROG. I-II Y III'!O296</f>
        <v>0</v>
      </c>
      <c r="M290" s="570">
        <f t="shared" ref="M290:M296" si="80">+L290/$R$374*100%</f>
        <v>0</v>
      </c>
      <c r="N290" s="571">
        <f>+'C.E PROG. I-II Y III'!AJ296</f>
        <v>0</v>
      </c>
      <c r="O290" s="570">
        <f t="shared" ref="O290:O296" si="81">+N290/$R$374*100%</f>
        <v>0</v>
      </c>
      <c r="P290" s="571">
        <f>+'C.E PROG. I-II Y III'!AL296</f>
        <v>0</v>
      </c>
      <c r="Q290" s="570">
        <f t="shared" ref="Q290:Q296" si="82">+P290/$R$374*100%</f>
        <v>0</v>
      </c>
      <c r="R290" s="571">
        <f t="shared" ref="R290:S296" si="83">+L290+N290+P290</f>
        <v>0</v>
      </c>
      <c r="S290" s="570">
        <f t="shared" si="83"/>
        <v>0</v>
      </c>
      <c r="W290" s="9"/>
      <c r="Y290" s="178"/>
      <c r="AA290" s="178"/>
    </row>
    <row r="291" spans="1:27" ht="17.100000000000001" customHeight="1" x14ac:dyDescent="0.25">
      <c r="A291" s="65"/>
      <c r="B291" s="65"/>
      <c r="C291" s="585"/>
      <c r="D291" s="65"/>
      <c r="E291" s="65"/>
      <c r="F291" s="65"/>
      <c r="G291" s="585" t="s">
        <v>1010</v>
      </c>
      <c r="H291" s="585"/>
      <c r="I291" s="585" t="s">
        <v>837</v>
      </c>
      <c r="J291" s="585"/>
      <c r="K291" s="581" t="s">
        <v>838</v>
      </c>
      <c r="L291" s="571">
        <f>+'C.E PROG. I-II Y III'!O297</f>
        <v>0</v>
      </c>
      <c r="M291" s="570">
        <f t="shared" si="80"/>
        <v>0</v>
      </c>
      <c r="N291" s="571">
        <f>+'C.E PROG. I-II Y III'!AJ297</f>
        <v>0</v>
      </c>
      <c r="O291" s="570">
        <f t="shared" si="81"/>
        <v>0</v>
      </c>
      <c r="P291" s="571">
        <f>+'C.E PROG. I-II Y III'!AL297</f>
        <v>0</v>
      </c>
      <c r="Q291" s="570">
        <f t="shared" si="82"/>
        <v>0</v>
      </c>
      <c r="R291" s="571">
        <f t="shared" si="83"/>
        <v>0</v>
      </c>
      <c r="S291" s="570">
        <f t="shared" si="83"/>
        <v>0</v>
      </c>
      <c r="W291" s="9"/>
      <c r="Y291" s="178"/>
      <c r="AA291" s="178"/>
    </row>
    <row r="292" spans="1:27" ht="17.100000000000001" customHeight="1" x14ac:dyDescent="0.25">
      <c r="A292" s="65"/>
      <c r="B292" s="65"/>
      <c r="C292" s="585"/>
      <c r="D292" s="65"/>
      <c r="E292" s="65"/>
      <c r="F292" s="65"/>
      <c r="G292" s="585" t="s">
        <v>1010</v>
      </c>
      <c r="H292" s="585"/>
      <c r="I292" s="585" t="s">
        <v>839</v>
      </c>
      <c r="J292" s="585"/>
      <c r="K292" s="581" t="s">
        <v>840</v>
      </c>
      <c r="L292" s="571">
        <f>+'C.E PROG. I-II Y III'!O299</f>
        <v>0</v>
      </c>
      <c r="M292" s="570">
        <f t="shared" si="80"/>
        <v>0</v>
      </c>
      <c r="N292" s="571">
        <f>+'C.E PROG. I-II Y III'!AJ299</f>
        <v>0</v>
      </c>
      <c r="O292" s="570">
        <f t="shared" si="81"/>
        <v>0</v>
      </c>
      <c r="P292" s="571">
        <f>+'C.E PROG. I-II Y III'!AL299</f>
        <v>0</v>
      </c>
      <c r="Q292" s="570">
        <f t="shared" si="82"/>
        <v>0</v>
      </c>
      <c r="R292" s="571">
        <f t="shared" si="83"/>
        <v>0</v>
      </c>
      <c r="S292" s="570">
        <f t="shared" si="83"/>
        <v>0</v>
      </c>
      <c r="W292" s="9"/>
      <c r="Y292" s="178"/>
      <c r="AA292" s="178"/>
    </row>
    <row r="293" spans="1:27" ht="17.100000000000001" customHeight="1" x14ac:dyDescent="0.25">
      <c r="A293" s="65"/>
      <c r="B293" s="65"/>
      <c r="C293" s="585"/>
      <c r="D293" s="65"/>
      <c r="E293" s="65"/>
      <c r="F293" s="65"/>
      <c r="G293" s="585" t="s">
        <v>1010</v>
      </c>
      <c r="H293" s="585"/>
      <c r="I293" s="585" t="s">
        <v>841</v>
      </c>
      <c r="J293" s="585"/>
      <c r="K293" s="581" t="s">
        <v>842</v>
      </c>
      <c r="L293" s="571">
        <f>+'C.E PROG. I-II Y III'!O300</f>
        <v>0</v>
      </c>
      <c r="M293" s="570">
        <f t="shared" si="80"/>
        <v>0</v>
      </c>
      <c r="N293" s="571">
        <f>+'C.E PROG. I-II Y III'!AJ300</f>
        <v>0</v>
      </c>
      <c r="O293" s="570">
        <f t="shared" si="81"/>
        <v>0</v>
      </c>
      <c r="P293" s="571">
        <f>+'C.E PROG. I-II Y III'!AL300</f>
        <v>0</v>
      </c>
      <c r="Q293" s="570">
        <f t="shared" si="82"/>
        <v>0</v>
      </c>
      <c r="R293" s="571">
        <f t="shared" si="83"/>
        <v>0</v>
      </c>
      <c r="S293" s="570">
        <f t="shared" si="83"/>
        <v>0</v>
      </c>
      <c r="W293" s="9"/>
      <c r="X293"/>
      <c r="Y293" s="178"/>
      <c r="AA293" s="178"/>
    </row>
    <row r="294" spans="1:27" ht="17.100000000000001" customHeight="1" x14ac:dyDescent="0.25">
      <c r="A294" s="65"/>
      <c r="B294" s="65"/>
      <c r="C294" s="585"/>
      <c r="D294" s="65"/>
      <c r="E294" s="65"/>
      <c r="F294" s="65"/>
      <c r="G294" s="585" t="s">
        <v>1010</v>
      </c>
      <c r="H294" s="585"/>
      <c r="I294" s="585" t="s">
        <v>843</v>
      </c>
      <c r="J294" s="585"/>
      <c r="K294" s="581" t="s">
        <v>844</v>
      </c>
      <c r="L294" s="571">
        <f>+'C.E PROG. I-II Y III'!O301</f>
        <v>0</v>
      </c>
      <c r="M294" s="570">
        <f t="shared" si="80"/>
        <v>0</v>
      </c>
      <c r="N294" s="571">
        <f>+'C.E PROG. I-II Y III'!AJ301</f>
        <v>0</v>
      </c>
      <c r="O294" s="570">
        <f t="shared" si="81"/>
        <v>0</v>
      </c>
      <c r="P294" s="571">
        <f>+'C.E PROG. I-II Y III'!AL301</f>
        <v>0</v>
      </c>
      <c r="Q294" s="570">
        <f t="shared" si="82"/>
        <v>0</v>
      </c>
      <c r="R294" s="571">
        <f t="shared" si="83"/>
        <v>0</v>
      </c>
      <c r="S294" s="570">
        <f t="shared" si="83"/>
        <v>0</v>
      </c>
      <c r="W294" s="9"/>
      <c r="Y294" s="178"/>
      <c r="AA294" s="178"/>
    </row>
    <row r="295" spans="1:27" ht="17.100000000000001" customHeight="1" x14ac:dyDescent="0.25">
      <c r="A295" s="65"/>
      <c r="B295" s="65"/>
      <c r="C295" s="585"/>
      <c r="D295" s="65"/>
      <c r="E295" s="65"/>
      <c r="F295" s="65"/>
      <c r="G295" s="585" t="s">
        <v>1010</v>
      </c>
      <c r="H295" s="585"/>
      <c r="I295" s="585" t="s">
        <v>845</v>
      </c>
      <c r="J295" s="585"/>
      <c r="K295" s="581" t="s">
        <v>846</v>
      </c>
      <c r="L295" s="571">
        <f>+'C.E PROG. I-II Y III'!O302</f>
        <v>0</v>
      </c>
      <c r="M295" s="570">
        <f t="shared" si="80"/>
        <v>0</v>
      </c>
      <c r="N295" s="571">
        <f>+'C.E PROG. I-II Y III'!AJ302</f>
        <v>0</v>
      </c>
      <c r="O295" s="570">
        <f t="shared" si="81"/>
        <v>0</v>
      </c>
      <c r="P295" s="571">
        <f>+'C.E PROG. I-II Y III'!AL302</f>
        <v>0</v>
      </c>
      <c r="Q295" s="570">
        <f t="shared" si="82"/>
        <v>0</v>
      </c>
      <c r="R295" s="571">
        <f t="shared" si="83"/>
        <v>0</v>
      </c>
      <c r="S295" s="570">
        <f t="shared" si="83"/>
        <v>0</v>
      </c>
      <c r="W295" s="9"/>
      <c r="Y295" s="178"/>
      <c r="AA295" s="178"/>
    </row>
    <row r="296" spans="1:27" ht="17.100000000000001" customHeight="1" x14ac:dyDescent="0.25">
      <c r="A296" s="65"/>
      <c r="B296" s="65"/>
      <c r="C296" s="585"/>
      <c r="D296" s="65"/>
      <c r="E296" s="65"/>
      <c r="F296" s="65"/>
      <c r="G296" s="585" t="s">
        <v>1010</v>
      </c>
      <c r="H296" s="585"/>
      <c r="I296" s="585" t="s">
        <v>847</v>
      </c>
      <c r="J296" s="585"/>
      <c r="K296" s="581" t="s">
        <v>848</v>
      </c>
      <c r="L296" s="571">
        <f>+'C.E PROG. I-II Y III'!O303</f>
        <v>0</v>
      </c>
      <c r="M296" s="570">
        <f t="shared" si="80"/>
        <v>0</v>
      </c>
      <c r="N296" s="571">
        <f>+'C.E PROG. I-II Y III'!AJ303</f>
        <v>0</v>
      </c>
      <c r="O296" s="570">
        <f t="shared" si="81"/>
        <v>0</v>
      </c>
      <c r="P296" s="571">
        <f>+'C.E PROG. I-II Y III'!AL303</f>
        <v>0</v>
      </c>
      <c r="Q296" s="570">
        <f t="shared" si="82"/>
        <v>0</v>
      </c>
      <c r="R296" s="571">
        <f t="shared" si="83"/>
        <v>0</v>
      </c>
      <c r="S296" s="570">
        <f t="shared" si="83"/>
        <v>0</v>
      </c>
      <c r="W296" s="9"/>
      <c r="Y296" s="178"/>
      <c r="AA296" s="178"/>
    </row>
    <row r="297" spans="1:27" ht="17.100000000000001" customHeight="1" x14ac:dyDescent="0.25">
      <c r="A297" s="65"/>
      <c r="B297" s="65"/>
      <c r="C297" s="585"/>
      <c r="D297" s="65"/>
      <c r="E297" s="65"/>
      <c r="F297" s="65"/>
      <c r="G297" s="65"/>
      <c r="H297" s="65"/>
      <c r="I297" s="585"/>
      <c r="J297" s="585"/>
      <c r="K297" s="581"/>
      <c r="L297" s="571"/>
      <c r="M297" s="570"/>
      <c r="N297" s="571"/>
      <c r="O297" s="570"/>
      <c r="P297" s="571"/>
      <c r="Q297" s="570"/>
      <c r="R297" s="571"/>
      <c r="S297" s="570"/>
      <c r="W297" s="9"/>
      <c r="X297"/>
      <c r="Y297" s="178"/>
      <c r="AA297" s="178"/>
    </row>
    <row r="298" spans="1:27" ht="17.100000000000001" customHeight="1" x14ac:dyDescent="0.25">
      <c r="A298" s="65"/>
      <c r="B298" s="65"/>
      <c r="C298" s="585" t="s">
        <v>1012</v>
      </c>
      <c r="D298" s="65" t="s">
        <v>1013</v>
      </c>
      <c r="E298" s="65"/>
      <c r="F298" s="65"/>
      <c r="G298" s="65"/>
      <c r="H298" s="65"/>
      <c r="I298" s="585"/>
      <c r="J298" s="585"/>
      <c r="K298" s="581"/>
      <c r="L298" s="579">
        <f>SUM(L299:L307)</f>
        <v>0</v>
      </c>
      <c r="M298" s="580">
        <f>SUM(M299:M307)</f>
        <v>0</v>
      </c>
      <c r="N298" s="579">
        <f t="shared" ref="N298:S298" si="84">SUM(N299:N307)</f>
        <v>0</v>
      </c>
      <c r="O298" s="580">
        <f t="shared" si="84"/>
        <v>0</v>
      </c>
      <c r="P298" s="579">
        <f t="shared" si="84"/>
        <v>0</v>
      </c>
      <c r="Q298" s="580">
        <f t="shared" si="84"/>
        <v>0</v>
      </c>
      <c r="R298" s="579">
        <f t="shared" si="84"/>
        <v>0</v>
      </c>
      <c r="S298" s="580">
        <f t="shared" si="84"/>
        <v>0</v>
      </c>
      <c r="W298" s="9"/>
      <c r="X298"/>
      <c r="Y298" s="178"/>
      <c r="AA298" s="178"/>
    </row>
    <row r="299" spans="1:27" ht="17.100000000000001" customHeight="1" x14ac:dyDescent="0.25">
      <c r="A299" s="65"/>
      <c r="B299" s="65"/>
      <c r="C299" s="48"/>
      <c r="D299" s="48"/>
      <c r="E299" s="65"/>
      <c r="F299" s="65"/>
      <c r="G299" s="535" t="s">
        <v>1012</v>
      </c>
      <c r="H299" s="535"/>
      <c r="I299" s="535" t="s">
        <v>849</v>
      </c>
      <c r="J299" s="535"/>
      <c r="K299" s="584" t="s">
        <v>850</v>
      </c>
      <c r="L299" s="579"/>
      <c r="M299" s="580"/>
      <c r="N299" s="579"/>
      <c r="O299" s="580"/>
      <c r="P299" s="579"/>
      <c r="Q299" s="580"/>
      <c r="R299" s="579"/>
      <c r="S299" s="580"/>
      <c r="W299" s="9"/>
      <c r="Y299" s="178"/>
      <c r="AA299" s="178"/>
    </row>
    <row r="300" spans="1:27" ht="17.100000000000001" customHeight="1" x14ac:dyDescent="0.25">
      <c r="A300" s="65"/>
      <c r="B300" s="65"/>
      <c r="C300" s="585"/>
      <c r="D300" s="65" t="s">
        <v>327</v>
      </c>
      <c r="E300" s="65"/>
      <c r="F300" s="65"/>
      <c r="G300" s="585" t="s">
        <v>1012</v>
      </c>
      <c r="H300" s="585"/>
      <c r="I300" s="585" t="s">
        <v>851</v>
      </c>
      <c r="J300" s="585"/>
      <c r="K300" s="581" t="s">
        <v>852</v>
      </c>
      <c r="L300" s="571">
        <f>+'C.E PROG. I-II Y III'!O307</f>
        <v>0</v>
      </c>
      <c r="M300" s="570">
        <f>+L300/$R$374*100%</f>
        <v>0</v>
      </c>
      <c r="N300" s="571">
        <f>+'C.E PROG. I-II Y III'!AJ307</f>
        <v>0</v>
      </c>
      <c r="O300" s="570">
        <f>+N300/$R$374*100%</f>
        <v>0</v>
      </c>
      <c r="P300" s="571">
        <v>0</v>
      </c>
      <c r="Q300" s="570">
        <f>+P300/$R$374*100%</f>
        <v>0</v>
      </c>
      <c r="R300" s="571">
        <f>+L300+N300+P300</f>
        <v>0</v>
      </c>
      <c r="S300" s="570">
        <f>+M300+O300+Q300</f>
        <v>0</v>
      </c>
      <c r="W300" s="9"/>
      <c r="Y300" s="178"/>
      <c r="AA300" s="178"/>
    </row>
    <row r="301" spans="1:27" ht="17.100000000000001" customHeight="1" x14ac:dyDescent="0.25">
      <c r="A301" s="65"/>
      <c r="B301" s="65"/>
      <c r="C301" s="585"/>
      <c r="D301" s="65"/>
      <c r="E301" s="65"/>
      <c r="F301" s="65"/>
      <c r="G301" s="585" t="s">
        <v>1012</v>
      </c>
      <c r="H301" s="585"/>
      <c r="I301" s="535" t="s">
        <v>853</v>
      </c>
      <c r="J301" s="535"/>
      <c r="K301" s="584" t="s">
        <v>854</v>
      </c>
      <c r="L301" s="571"/>
      <c r="M301" s="580"/>
      <c r="N301" s="571"/>
      <c r="O301" s="580"/>
      <c r="P301" s="579"/>
      <c r="Q301" s="580"/>
      <c r="R301" s="579"/>
      <c r="S301" s="580"/>
      <c r="W301" s="9"/>
      <c r="Y301" s="178"/>
      <c r="AA301" s="178"/>
    </row>
    <row r="302" spans="1:27" ht="17.100000000000001" customHeight="1" x14ac:dyDescent="0.25">
      <c r="A302" s="65"/>
      <c r="B302" s="65"/>
      <c r="C302" s="585"/>
      <c r="D302" s="65"/>
      <c r="E302" s="65"/>
      <c r="F302" s="65"/>
      <c r="G302" s="585" t="s">
        <v>1012</v>
      </c>
      <c r="H302" s="585"/>
      <c r="I302" s="585" t="s">
        <v>855</v>
      </c>
      <c r="J302" s="585"/>
      <c r="K302" s="581" t="s">
        <v>856</v>
      </c>
      <c r="L302" s="571">
        <f>+'C.E PROG. I-II Y III'!O309</f>
        <v>0</v>
      </c>
      <c r="M302" s="570">
        <f>+L302/$R$374*100%</f>
        <v>0</v>
      </c>
      <c r="N302" s="571">
        <f>+'C.E PROG. I-II Y III'!AJ309</f>
        <v>0</v>
      </c>
      <c r="O302" s="570">
        <f>+N302/$R$374*100%</f>
        <v>0</v>
      </c>
      <c r="P302" s="571">
        <f>+'C.E PROG. I-II Y III'!AL309</f>
        <v>0</v>
      </c>
      <c r="Q302" s="570">
        <f>+P302/$R$374*100%</f>
        <v>0</v>
      </c>
      <c r="R302" s="571">
        <f t="shared" ref="R302:S305" si="85">+L302+N302+P302</f>
        <v>0</v>
      </c>
      <c r="S302" s="570">
        <f t="shared" si="85"/>
        <v>0</v>
      </c>
      <c r="W302" s="9"/>
      <c r="X302"/>
      <c r="Y302" s="178"/>
      <c r="AA302" s="178"/>
    </row>
    <row r="303" spans="1:27" ht="17.100000000000001" customHeight="1" x14ac:dyDescent="0.25">
      <c r="A303" s="65"/>
      <c r="B303" s="65"/>
      <c r="C303" s="585"/>
      <c r="D303" s="65"/>
      <c r="E303" s="65"/>
      <c r="F303" s="65"/>
      <c r="G303" s="585" t="s">
        <v>1012</v>
      </c>
      <c r="H303" s="585"/>
      <c r="I303" s="585" t="s">
        <v>857</v>
      </c>
      <c r="J303" s="585"/>
      <c r="K303" s="581" t="s">
        <v>858</v>
      </c>
      <c r="L303" s="571">
        <f>+'C.E PROG. I-II Y III'!O310</f>
        <v>0</v>
      </c>
      <c r="M303" s="570">
        <f>+L303/$R$374*100%</f>
        <v>0</v>
      </c>
      <c r="N303" s="571">
        <f>+'C.E PROG. I-II Y III'!AJ310</f>
        <v>0</v>
      </c>
      <c r="O303" s="570">
        <f>+N303/$R$374*100%</f>
        <v>0</v>
      </c>
      <c r="P303" s="571">
        <f>+'C.E PROG. I-II Y III'!AL310</f>
        <v>0</v>
      </c>
      <c r="Q303" s="570">
        <f>+P303/$R$374*100%</f>
        <v>0</v>
      </c>
      <c r="R303" s="571">
        <f t="shared" si="85"/>
        <v>0</v>
      </c>
      <c r="S303" s="570">
        <f t="shared" si="85"/>
        <v>0</v>
      </c>
      <c r="W303" s="9"/>
      <c r="Y303" s="178"/>
      <c r="AA303" s="178"/>
    </row>
    <row r="304" spans="1:27" ht="17.100000000000001" customHeight="1" x14ac:dyDescent="0.25">
      <c r="A304" s="65"/>
      <c r="B304" s="65"/>
      <c r="C304" s="585"/>
      <c r="D304" s="65"/>
      <c r="E304" s="65"/>
      <c r="F304" s="65"/>
      <c r="G304" s="585" t="s">
        <v>1012</v>
      </c>
      <c r="H304" s="585"/>
      <c r="I304" s="585" t="s">
        <v>859</v>
      </c>
      <c r="J304" s="585"/>
      <c r="K304" s="581" t="s">
        <v>860</v>
      </c>
      <c r="L304" s="571">
        <f>+'C.E PROG. I-II Y III'!O311</f>
        <v>0</v>
      </c>
      <c r="M304" s="570">
        <f>+L304/$R$374*100%</f>
        <v>0</v>
      </c>
      <c r="N304" s="571">
        <f>+'C.E PROG. I-II Y III'!AJ311</f>
        <v>0</v>
      </c>
      <c r="O304" s="570">
        <f>+N304/$R$374*100%</f>
        <v>0</v>
      </c>
      <c r="P304" s="571">
        <f>+'C.E PROG. I-II Y III'!AL311</f>
        <v>0</v>
      </c>
      <c r="Q304" s="570">
        <f>+P304/$R$374*100%</f>
        <v>0</v>
      </c>
      <c r="R304" s="571">
        <f t="shared" si="85"/>
        <v>0</v>
      </c>
      <c r="S304" s="570">
        <f t="shared" si="85"/>
        <v>0</v>
      </c>
      <c r="W304" s="9"/>
      <c r="Y304" s="178"/>
      <c r="AA304" s="178"/>
    </row>
    <row r="305" spans="1:27" ht="17.100000000000001" customHeight="1" x14ac:dyDescent="0.25">
      <c r="A305" s="65"/>
      <c r="B305" s="65"/>
      <c r="C305" s="585"/>
      <c r="D305" s="65" t="s">
        <v>327</v>
      </c>
      <c r="E305" s="65"/>
      <c r="F305" s="65"/>
      <c r="G305" s="585" t="s">
        <v>1012</v>
      </c>
      <c r="H305" s="585"/>
      <c r="I305" s="585" t="s">
        <v>861</v>
      </c>
      <c r="J305" s="585"/>
      <c r="K305" s="581" t="s">
        <v>862</v>
      </c>
      <c r="L305" s="571">
        <f>+'C.E PROG. I-II Y III'!O312</f>
        <v>0</v>
      </c>
      <c r="M305" s="570">
        <f>+L305/$R$374*100%</f>
        <v>0</v>
      </c>
      <c r="N305" s="571">
        <f>+'C.E PROG. I-II Y III'!AJ312</f>
        <v>0</v>
      </c>
      <c r="O305" s="570">
        <f>+N305/$R$374*100%</f>
        <v>0</v>
      </c>
      <c r="P305" s="571">
        <f>+'C.E PROG. I-II Y III'!AL312</f>
        <v>0</v>
      </c>
      <c r="Q305" s="570">
        <f>+P305/$R$374*100%</f>
        <v>0</v>
      </c>
      <c r="R305" s="571">
        <f t="shared" si="85"/>
        <v>0</v>
      </c>
      <c r="S305" s="570">
        <f t="shared" si="85"/>
        <v>0</v>
      </c>
      <c r="W305" s="9"/>
      <c r="Y305" s="178"/>
      <c r="AA305" s="178"/>
    </row>
    <row r="306" spans="1:27" ht="17.100000000000001" customHeight="1" x14ac:dyDescent="0.25">
      <c r="A306" s="65"/>
      <c r="B306" s="65"/>
      <c r="C306" s="585"/>
      <c r="D306" s="65"/>
      <c r="E306" s="65"/>
      <c r="F306" s="65"/>
      <c r="G306" s="585" t="s">
        <v>1012</v>
      </c>
      <c r="H306" s="585"/>
      <c r="I306" s="535" t="s">
        <v>863</v>
      </c>
      <c r="J306" s="535"/>
      <c r="K306" s="584" t="s">
        <v>864</v>
      </c>
      <c r="L306" s="571"/>
      <c r="M306" s="580"/>
      <c r="N306" s="571"/>
      <c r="O306" s="580"/>
      <c r="P306" s="571"/>
      <c r="Q306" s="580"/>
      <c r="R306" s="579"/>
      <c r="S306" s="580"/>
      <c r="W306" s="9"/>
      <c r="X306"/>
      <c r="Y306" s="178"/>
      <c r="AA306" s="178"/>
    </row>
    <row r="307" spans="1:27" ht="17.100000000000001" customHeight="1" x14ac:dyDescent="0.25">
      <c r="A307" s="577" t="s">
        <v>327</v>
      </c>
      <c r="B307" s="65"/>
      <c r="C307" s="585"/>
      <c r="D307" s="65"/>
      <c r="E307" s="65"/>
      <c r="F307" s="65"/>
      <c r="G307" s="585" t="s">
        <v>1012</v>
      </c>
      <c r="H307" s="585"/>
      <c r="I307" s="585" t="s">
        <v>865</v>
      </c>
      <c r="J307" s="585"/>
      <c r="K307" s="581" t="s">
        <v>866</v>
      </c>
      <c r="L307" s="571">
        <f>+'C.E PROG. I-II Y III'!O314</f>
        <v>0</v>
      </c>
      <c r="M307" s="570">
        <f>+L307/$R$374*100%</f>
        <v>0</v>
      </c>
      <c r="N307" s="571">
        <f>+'C.E PROG. I-II Y III'!AJ314</f>
        <v>0</v>
      </c>
      <c r="O307" s="570">
        <f>+N307/$R$374*100%</f>
        <v>0</v>
      </c>
      <c r="P307" s="571">
        <v>0</v>
      </c>
      <c r="Q307" s="570">
        <f>+P307/$R$374*100%</f>
        <v>0</v>
      </c>
      <c r="R307" s="571">
        <f>+L307+N307+P307</f>
        <v>0</v>
      </c>
      <c r="S307" s="570">
        <f>+M307+O307+Q307</f>
        <v>0</v>
      </c>
      <c r="W307" s="9"/>
      <c r="Y307" s="178"/>
      <c r="AA307" s="178"/>
    </row>
    <row r="308" spans="1:27" ht="17.100000000000001" customHeight="1" x14ac:dyDescent="0.25">
      <c r="A308" s="65"/>
      <c r="B308" s="65"/>
      <c r="C308" s="585"/>
      <c r="D308" s="65"/>
      <c r="E308" s="65"/>
      <c r="F308" s="65"/>
      <c r="G308" s="65"/>
      <c r="H308" s="65"/>
      <c r="I308" s="585"/>
      <c r="J308" s="585"/>
      <c r="K308" s="581"/>
      <c r="L308" s="571"/>
      <c r="M308" s="570"/>
      <c r="N308" s="571"/>
      <c r="O308" s="570"/>
      <c r="P308" s="571"/>
      <c r="Q308" s="570"/>
      <c r="R308" s="571"/>
      <c r="S308" s="570"/>
      <c r="W308" s="9"/>
      <c r="Y308" s="178"/>
      <c r="AA308" s="178"/>
    </row>
    <row r="309" spans="1:27" ht="17.100000000000001" customHeight="1" x14ac:dyDescent="0.25">
      <c r="A309" s="65"/>
      <c r="B309" s="65"/>
      <c r="C309" s="585" t="s">
        <v>1014</v>
      </c>
      <c r="D309" s="65" t="s">
        <v>1015</v>
      </c>
      <c r="E309" s="65"/>
      <c r="F309" s="65"/>
      <c r="G309" s="585"/>
      <c r="H309" s="585"/>
      <c r="I309" s="585"/>
      <c r="J309" s="585"/>
      <c r="K309" s="581"/>
      <c r="L309" s="579">
        <f>SUM(L311:L312)</f>
        <v>0</v>
      </c>
      <c r="M309" s="580">
        <f>SUM(M311:M312)</f>
        <v>0</v>
      </c>
      <c r="N309" s="579">
        <f t="shared" ref="N309:S309" si="86">SUM(N311:N312)</f>
        <v>0</v>
      </c>
      <c r="O309" s="580">
        <f t="shared" si="86"/>
        <v>0</v>
      </c>
      <c r="P309" s="579">
        <f t="shared" si="86"/>
        <v>0</v>
      </c>
      <c r="Q309" s="580">
        <f t="shared" si="86"/>
        <v>0</v>
      </c>
      <c r="R309" s="579">
        <f t="shared" si="86"/>
        <v>0</v>
      </c>
      <c r="S309" s="580">
        <f t="shared" si="86"/>
        <v>0</v>
      </c>
      <c r="W309" s="9"/>
      <c r="Y309" s="178"/>
      <c r="AA309" s="178"/>
    </row>
    <row r="310" spans="1:27" ht="17.100000000000001" customHeight="1" x14ac:dyDescent="0.25">
      <c r="A310" s="65"/>
      <c r="B310" s="65"/>
      <c r="C310" s="48"/>
      <c r="D310" s="48"/>
      <c r="E310" s="65"/>
      <c r="F310" s="65"/>
      <c r="G310" s="535" t="s">
        <v>1014</v>
      </c>
      <c r="H310" s="535"/>
      <c r="I310" s="535" t="s">
        <v>867</v>
      </c>
      <c r="J310" s="535"/>
      <c r="K310" s="584" t="s">
        <v>868</v>
      </c>
      <c r="L310" s="579"/>
      <c r="M310" s="580"/>
      <c r="N310" s="571"/>
      <c r="O310" s="580"/>
      <c r="P310" s="579"/>
      <c r="Q310" s="580"/>
      <c r="R310" s="579"/>
      <c r="S310" s="580"/>
      <c r="W310" s="9"/>
      <c r="X310"/>
      <c r="Y310" s="178"/>
      <c r="AA310" s="178"/>
    </row>
    <row r="311" spans="1:27" ht="17.100000000000001" customHeight="1" x14ac:dyDescent="0.25">
      <c r="A311" s="65"/>
      <c r="B311" s="65"/>
      <c r="C311" s="65"/>
      <c r="D311" s="65"/>
      <c r="E311" s="65"/>
      <c r="F311" s="65"/>
      <c r="G311" s="585" t="s">
        <v>1014</v>
      </c>
      <c r="H311" s="585"/>
      <c r="I311" s="585" t="s">
        <v>869</v>
      </c>
      <c r="J311" s="585"/>
      <c r="K311" s="581" t="s">
        <v>1016</v>
      </c>
      <c r="L311" s="571">
        <f>+'C.E PROG. I-II Y III'!O318</f>
        <v>0</v>
      </c>
      <c r="M311" s="570">
        <f>+L311/$R$374*100%</f>
        <v>0</v>
      </c>
      <c r="N311" s="571">
        <f>+'C.E PROG. I-II Y III'!AJ318</f>
        <v>0</v>
      </c>
      <c r="O311" s="570">
        <f>+N311/$R$374*100%</f>
        <v>0</v>
      </c>
      <c r="P311" s="571">
        <f>+'C.E PROG. I-II Y III'!AL318</f>
        <v>0</v>
      </c>
      <c r="Q311" s="570">
        <f>+P311/$R$374*100%</f>
        <v>0</v>
      </c>
      <c r="R311" s="571">
        <f>+L311+N311+P311</f>
        <v>0</v>
      </c>
      <c r="S311" s="570">
        <f>+M311+O311+Q311</f>
        <v>0</v>
      </c>
      <c r="W311" s="9"/>
      <c r="Y311" s="178"/>
      <c r="AA311" s="178"/>
    </row>
    <row r="312" spans="1:27" ht="17.100000000000001" customHeight="1" x14ac:dyDescent="0.25">
      <c r="A312" s="65"/>
      <c r="B312" s="65"/>
      <c r="C312" s="65"/>
      <c r="D312" s="65"/>
      <c r="E312" s="65"/>
      <c r="F312" s="65"/>
      <c r="G312" s="585" t="s">
        <v>1014</v>
      </c>
      <c r="H312" s="585"/>
      <c r="I312" s="585" t="s">
        <v>871</v>
      </c>
      <c r="J312" s="585"/>
      <c r="K312" s="581" t="s">
        <v>872</v>
      </c>
      <c r="L312" s="571">
        <f>+'C.E PROG. I-II Y III'!O319</f>
        <v>0</v>
      </c>
      <c r="M312" s="570">
        <f>+L312/$R$374*100%</f>
        <v>0</v>
      </c>
      <c r="N312" s="571">
        <f>+'C.E PROG. I-II Y III'!AJ319</f>
        <v>0</v>
      </c>
      <c r="O312" s="570">
        <f>+N312/$R$374*100%</f>
        <v>0</v>
      </c>
      <c r="P312" s="571">
        <f>+'C.E PROG. I-II Y III'!AL319</f>
        <v>0</v>
      </c>
      <c r="Q312" s="570">
        <f>+P312/$R$374*100%</f>
        <v>0</v>
      </c>
      <c r="R312" s="571">
        <f>+L312+N312+P312</f>
        <v>0</v>
      </c>
      <c r="S312" s="570">
        <f>+M312+O312+Q312</f>
        <v>0</v>
      </c>
      <c r="W312" s="9"/>
      <c r="Y312" s="178"/>
      <c r="AA312" s="178"/>
    </row>
    <row r="313" spans="1:27" ht="17.100000000000001" customHeight="1" thickBot="1" x14ac:dyDescent="0.3">
      <c r="A313" s="65"/>
      <c r="B313" s="65"/>
      <c r="C313" s="65"/>
      <c r="D313" s="65"/>
      <c r="E313" s="65"/>
      <c r="F313" s="65"/>
      <c r="G313" s="577"/>
      <c r="H313" s="577"/>
      <c r="I313" s="535"/>
      <c r="J313" s="535"/>
      <c r="K313" s="581"/>
      <c r="L313" s="571"/>
      <c r="M313" s="570"/>
      <c r="N313" s="571"/>
      <c r="O313" s="570"/>
      <c r="P313" s="571"/>
      <c r="Q313" s="570"/>
      <c r="R313" s="571"/>
      <c r="S313" s="570"/>
      <c r="W313" s="9"/>
      <c r="Y313" s="178"/>
      <c r="AA313" s="178"/>
    </row>
    <row r="314" spans="1:27" ht="17.100000000000001" customHeight="1" thickBot="1" x14ac:dyDescent="0.3">
      <c r="A314" s="572">
        <v>3</v>
      </c>
      <c r="B314" s="573" t="s">
        <v>1017</v>
      </c>
      <c r="C314" s="592"/>
      <c r="D314" s="573"/>
      <c r="E314" s="573"/>
      <c r="F314" s="592"/>
      <c r="G314" s="573"/>
      <c r="H314" s="573"/>
      <c r="I314" s="592"/>
      <c r="J314" s="592"/>
      <c r="K314" s="598"/>
      <c r="L314" s="575">
        <f>+L316+L327+L338+L362</f>
        <v>6000000</v>
      </c>
      <c r="M314" s="576">
        <f>+M316+M327+M338+M362</f>
        <v>1.3586538551084765E-3</v>
      </c>
      <c r="N314" s="575">
        <f t="shared" ref="N314:S314" si="87">+N316+N327+N338+N362</f>
        <v>38700395</v>
      </c>
      <c r="O314" s="576">
        <f t="shared" si="87"/>
        <v>8.7634068101618019E-3</v>
      </c>
      <c r="P314" s="575">
        <f t="shared" si="87"/>
        <v>19789809.239999998</v>
      </c>
      <c r="Q314" s="576">
        <f t="shared" si="87"/>
        <v>4.4812501026312247E-3</v>
      </c>
      <c r="R314" s="575">
        <f t="shared" si="87"/>
        <v>64490204.239999995</v>
      </c>
      <c r="S314" s="576">
        <f t="shared" si="87"/>
        <v>1.4603310767901504E-2</v>
      </c>
      <c r="W314" s="9"/>
      <c r="X314"/>
      <c r="Y314" s="178"/>
      <c r="AA314" s="178"/>
    </row>
    <row r="315" spans="1:27" ht="17.100000000000001" customHeight="1" x14ac:dyDescent="0.25">
      <c r="A315" s="65"/>
      <c r="B315" s="577" t="s">
        <v>327</v>
      </c>
      <c r="C315" s="577"/>
      <c r="D315" s="65"/>
      <c r="E315" s="65"/>
      <c r="F315" s="65"/>
      <c r="G315" s="65"/>
      <c r="H315" s="65"/>
      <c r="I315" s="535">
        <v>4</v>
      </c>
      <c r="J315" s="535"/>
      <c r="K315" s="584" t="s">
        <v>873</v>
      </c>
      <c r="L315" s="571"/>
      <c r="M315" s="570"/>
      <c r="N315" s="571"/>
      <c r="O315" s="570"/>
      <c r="P315" s="571"/>
      <c r="Q315" s="570"/>
      <c r="R315" s="571"/>
      <c r="S315" s="570"/>
      <c r="W315" s="9"/>
      <c r="Y315" s="178"/>
      <c r="AA315" s="178"/>
    </row>
    <row r="316" spans="1:27" ht="17.100000000000001" customHeight="1" x14ac:dyDescent="0.25">
      <c r="A316" s="65"/>
      <c r="B316" s="535" t="s">
        <v>1018</v>
      </c>
      <c r="C316" s="599" t="s">
        <v>1019</v>
      </c>
      <c r="D316" s="65"/>
      <c r="E316" s="65"/>
      <c r="F316" s="600"/>
      <c r="G316" s="65"/>
      <c r="H316" s="65"/>
      <c r="I316" s="585"/>
      <c r="J316" s="585"/>
      <c r="K316" s="581"/>
      <c r="L316" s="582">
        <f>SUM(L317:L325)</f>
        <v>0</v>
      </c>
      <c r="M316" s="583">
        <f>SUM(M317:M325)</f>
        <v>0</v>
      </c>
      <c r="N316" s="582">
        <f t="shared" ref="N316:S316" si="88">SUM(N317:N325)</f>
        <v>0</v>
      </c>
      <c r="O316" s="583">
        <f t="shared" si="88"/>
        <v>0</v>
      </c>
      <c r="P316" s="582">
        <f t="shared" si="88"/>
        <v>0</v>
      </c>
      <c r="Q316" s="583">
        <f t="shared" si="88"/>
        <v>0</v>
      </c>
      <c r="R316" s="582">
        <f t="shared" si="88"/>
        <v>0</v>
      </c>
      <c r="S316" s="583">
        <f t="shared" si="88"/>
        <v>0</v>
      </c>
      <c r="W316" s="9"/>
      <c r="Y316" s="178"/>
      <c r="AA316" s="178"/>
    </row>
    <row r="317" spans="1:27" ht="17.100000000000001" customHeight="1" x14ac:dyDescent="0.25">
      <c r="A317" s="65"/>
      <c r="B317" s="48"/>
      <c r="C317" s="48"/>
      <c r="D317" s="48"/>
      <c r="E317" s="48"/>
      <c r="F317" s="48"/>
      <c r="G317" s="535" t="s">
        <v>1018</v>
      </c>
      <c r="H317" s="535"/>
      <c r="I317" s="535" t="s">
        <v>874</v>
      </c>
      <c r="J317" s="535"/>
      <c r="K317" s="584" t="s">
        <v>875</v>
      </c>
      <c r="L317" s="579"/>
      <c r="M317" s="580"/>
      <c r="N317" s="579"/>
      <c r="O317" s="580"/>
      <c r="P317" s="579"/>
      <c r="Q317" s="580"/>
      <c r="R317" s="579"/>
      <c r="S317" s="580"/>
      <c r="W317" s="9"/>
      <c r="Y317" s="178"/>
      <c r="AA317" s="178"/>
    </row>
    <row r="318" spans="1:27" ht="17.100000000000001" customHeight="1" x14ac:dyDescent="0.25">
      <c r="A318" s="65"/>
      <c r="B318" s="601"/>
      <c r="C318" s="65"/>
      <c r="D318" s="65"/>
      <c r="E318" s="65"/>
      <c r="F318" s="65"/>
      <c r="G318" s="585" t="s">
        <v>1018</v>
      </c>
      <c r="H318" s="585"/>
      <c r="I318" s="585" t="s">
        <v>876</v>
      </c>
      <c r="J318" s="585"/>
      <c r="K318" s="581" t="s">
        <v>877</v>
      </c>
      <c r="L318" s="571">
        <f>+'C.E PROG. I-II Y III'!O325</f>
        <v>0</v>
      </c>
      <c r="M318" s="570">
        <f t="shared" ref="M318:M325" si="89">+L318/$R$374*100%</f>
        <v>0</v>
      </c>
      <c r="N318" s="571">
        <f>+'C.E PROG. I-II Y III'!AJ325</f>
        <v>0</v>
      </c>
      <c r="O318" s="570">
        <f t="shared" ref="O318:O325" si="90">+N318/$R$374*100%</f>
        <v>0</v>
      </c>
      <c r="P318" s="571">
        <f>+'C.E PROG. I-II Y III'!AL325</f>
        <v>0</v>
      </c>
      <c r="Q318" s="570">
        <f t="shared" ref="Q318:Q325" si="91">+P318/$R$374*100%</f>
        <v>0</v>
      </c>
      <c r="R318" s="571">
        <f t="shared" ref="R318:S325" si="92">+L318+N318+P318</f>
        <v>0</v>
      </c>
      <c r="S318" s="570">
        <f t="shared" si="92"/>
        <v>0</v>
      </c>
      <c r="W318" s="9"/>
      <c r="Y318" s="178"/>
      <c r="AA318" s="178"/>
    </row>
    <row r="319" spans="1:27" ht="17.100000000000001" customHeight="1" x14ac:dyDescent="0.25">
      <c r="A319" s="65"/>
      <c r="B319" s="65"/>
      <c r="C319" s="65"/>
      <c r="D319" s="65"/>
      <c r="E319" s="65"/>
      <c r="F319" s="65"/>
      <c r="G319" s="585" t="s">
        <v>1018</v>
      </c>
      <c r="H319" s="585"/>
      <c r="I319" s="585" t="s">
        <v>878</v>
      </c>
      <c r="J319" s="585"/>
      <c r="K319" s="581" t="s">
        <v>879</v>
      </c>
      <c r="L319" s="571">
        <f>+'C.E PROG. I-II Y III'!O326</f>
        <v>0</v>
      </c>
      <c r="M319" s="570">
        <f t="shared" si="89"/>
        <v>0</v>
      </c>
      <c r="N319" s="571">
        <f>+'C.E PROG. I-II Y III'!AJ326</f>
        <v>0</v>
      </c>
      <c r="O319" s="570">
        <f t="shared" si="90"/>
        <v>0</v>
      </c>
      <c r="P319" s="571">
        <f>+'C.E PROG. I-II Y III'!AL326</f>
        <v>0</v>
      </c>
      <c r="Q319" s="570">
        <f t="shared" si="91"/>
        <v>0</v>
      </c>
      <c r="R319" s="571">
        <f t="shared" si="92"/>
        <v>0</v>
      </c>
      <c r="S319" s="570">
        <f t="shared" si="92"/>
        <v>0</v>
      </c>
      <c r="W319" s="9"/>
      <c r="X319"/>
      <c r="Y319" s="178"/>
      <c r="AA319" s="178"/>
    </row>
    <row r="320" spans="1:27" ht="17.100000000000001" customHeight="1" x14ac:dyDescent="0.25">
      <c r="A320" s="65"/>
      <c r="B320" s="601"/>
      <c r="C320" s="65"/>
      <c r="D320" s="65"/>
      <c r="E320" s="65"/>
      <c r="F320" s="65"/>
      <c r="G320" s="585" t="s">
        <v>1018</v>
      </c>
      <c r="H320" s="585"/>
      <c r="I320" s="585" t="s">
        <v>880</v>
      </c>
      <c r="J320" s="585"/>
      <c r="K320" s="581" t="s">
        <v>881</v>
      </c>
      <c r="L320" s="571">
        <f>+'C.E PROG. I-II Y III'!O327</f>
        <v>0</v>
      </c>
      <c r="M320" s="570">
        <f t="shared" si="89"/>
        <v>0</v>
      </c>
      <c r="N320" s="571">
        <f>+'C.E PROG. I-II Y III'!AJ327</f>
        <v>0</v>
      </c>
      <c r="O320" s="570">
        <f t="shared" si="90"/>
        <v>0</v>
      </c>
      <c r="P320" s="571">
        <f>+'C.E PROG. I-II Y III'!AL327</f>
        <v>0</v>
      </c>
      <c r="Q320" s="570">
        <f t="shared" si="91"/>
        <v>0</v>
      </c>
      <c r="R320" s="571">
        <f t="shared" si="92"/>
        <v>0</v>
      </c>
      <c r="S320" s="570">
        <f t="shared" si="92"/>
        <v>0</v>
      </c>
      <c r="W320" s="9"/>
      <c r="Y320" s="178"/>
      <c r="AA320" s="178"/>
    </row>
    <row r="321" spans="1:27" ht="17.100000000000001" customHeight="1" x14ac:dyDescent="0.25">
      <c r="A321" s="65"/>
      <c r="B321" s="601"/>
      <c r="C321" s="65"/>
      <c r="D321" s="65"/>
      <c r="E321" s="65"/>
      <c r="F321" s="65"/>
      <c r="G321" s="585" t="s">
        <v>1018</v>
      </c>
      <c r="H321" s="585"/>
      <c r="I321" s="585" t="s">
        <v>882</v>
      </c>
      <c r="J321" s="585"/>
      <c r="K321" s="581" t="s">
        <v>883</v>
      </c>
      <c r="L321" s="571">
        <f>+'C.E PROG. I-II Y III'!O328</f>
        <v>0</v>
      </c>
      <c r="M321" s="570">
        <f t="shared" si="89"/>
        <v>0</v>
      </c>
      <c r="N321" s="571">
        <f>+'C.E PROG. I-II Y III'!AJ328</f>
        <v>0</v>
      </c>
      <c r="O321" s="570">
        <f t="shared" si="90"/>
        <v>0</v>
      </c>
      <c r="P321" s="571">
        <f>+'C.E PROG. I-II Y III'!AL328</f>
        <v>0</v>
      </c>
      <c r="Q321" s="570">
        <f t="shared" si="91"/>
        <v>0</v>
      </c>
      <c r="R321" s="571">
        <f t="shared" si="92"/>
        <v>0</v>
      </c>
      <c r="S321" s="570">
        <f t="shared" si="92"/>
        <v>0</v>
      </c>
      <c r="W321" s="9"/>
      <c r="Y321" s="178"/>
      <c r="AA321" s="178"/>
    </row>
    <row r="322" spans="1:27" ht="17.100000000000001" customHeight="1" x14ac:dyDescent="0.25">
      <c r="A322" s="65"/>
      <c r="B322" s="601"/>
      <c r="C322" s="65"/>
      <c r="D322" s="65"/>
      <c r="E322" s="65"/>
      <c r="F322" s="65"/>
      <c r="G322" s="585" t="s">
        <v>1018</v>
      </c>
      <c r="H322" s="585"/>
      <c r="I322" s="585" t="s">
        <v>884</v>
      </c>
      <c r="J322" s="585"/>
      <c r="K322" s="581" t="s">
        <v>885</v>
      </c>
      <c r="L322" s="571">
        <f>+'C.E PROG. I-II Y III'!O329</f>
        <v>0</v>
      </c>
      <c r="M322" s="570">
        <f t="shared" si="89"/>
        <v>0</v>
      </c>
      <c r="N322" s="571">
        <f>+'C.E PROG. I-II Y III'!AJ329</f>
        <v>0</v>
      </c>
      <c r="O322" s="570">
        <f t="shared" si="90"/>
        <v>0</v>
      </c>
      <c r="P322" s="571">
        <f>+'C.E PROG. I-II Y III'!AL329</f>
        <v>0</v>
      </c>
      <c r="Q322" s="570">
        <f t="shared" si="91"/>
        <v>0</v>
      </c>
      <c r="R322" s="571">
        <f t="shared" si="92"/>
        <v>0</v>
      </c>
      <c r="S322" s="570">
        <f t="shared" si="92"/>
        <v>0</v>
      </c>
      <c r="W322" s="9"/>
      <c r="Y322" s="178"/>
      <c r="AA322" s="178"/>
    </row>
    <row r="323" spans="1:27" ht="17.100000000000001" customHeight="1" x14ac:dyDescent="0.25">
      <c r="A323" s="65"/>
      <c r="B323" s="601"/>
      <c r="C323" s="65"/>
      <c r="D323" s="65"/>
      <c r="E323" s="65"/>
      <c r="F323" s="65"/>
      <c r="G323" s="585" t="s">
        <v>1018</v>
      </c>
      <c r="H323" s="585"/>
      <c r="I323" s="585" t="s">
        <v>886</v>
      </c>
      <c r="J323" s="585"/>
      <c r="K323" s="581" t="s">
        <v>887</v>
      </c>
      <c r="L323" s="571">
        <f>+'C.E PROG. I-II Y III'!O330</f>
        <v>0</v>
      </c>
      <c r="M323" s="570">
        <f t="shared" si="89"/>
        <v>0</v>
      </c>
      <c r="N323" s="571">
        <f>+'C.E PROG. I-II Y III'!AJ330</f>
        <v>0</v>
      </c>
      <c r="O323" s="570">
        <f t="shared" si="90"/>
        <v>0</v>
      </c>
      <c r="P323" s="571">
        <f>+'C.E PROG. I-II Y III'!AL330</f>
        <v>0</v>
      </c>
      <c r="Q323" s="570">
        <f t="shared" si="91"/>
        <v>0</v>
      </c>
      <c r="R323" s="571">
        <f t="shared" si="92"/>
        <v>0</v>
      </c>
      <c r="S323" s="570">
        <f t="shared" si="92"/>
        <v>0</v>
      </c>
      <c r="W323" s="9"/>
      <c r="X323"/>
      <c r="Y323" s="178"/>
      <c r="AA323" s="178"/>
    </row>
    <row r="324" spans="1:27" ht="17.100000000000001" customHeight="1" x14ac:dyDescent="0.25">
      <c r="A324" s="65"/>
      <c r="B324" s="601"/>
      <c r="C324" s="65"/>
      <c r="D324" s="65"/>
      <c r="E324" s="65"/>
      <c r="F324" s="65"/>
      <c r="G324" s="585" t="s">
        <v>1018</v>
      </c>
      <c r="H324" s="585"/>
      <c r="I324" s="585" t="s">
        <v>888</v>
      </c>
      <c r="J324" s="585"/>
      <c r="K324" s="581" t="s">
        <v>889</v>
      </c>
      <c r="L324" s="571">
        <f>+'C.E PROG. I-II Y III'!O331</f>
        <v>0</v>
      </c>
      <c r="M324" s="570">
        <f t="shared" si="89"/>
        <v>0</v>
      </c>
      <c r="N324" s="571">
        <f>+'C.E PROG. I-II Y III'!AJ331</f>
        <v>0</v>
      </c>
      <c r="O324" s="570">
        <f t="shared" si="90"/>
        <v>0</v>
      </c>
      <c r="P324" s="571">
        <f>+'C.E PROG. I-II Y III'!AL331</f>
        <v>0</v>
      </c>
      <c r="Q324" s="570">
        <f t="shared" si="91"/>
        <v>0</v>
      </c>
      <c r="R324" s="571">
        <f t="shared" si="92"/>
        <v>0</v>
      </c>
      <c r="S324" s="570">
        <f t="shared" si="92"/>
        <v>0</v>
      </c>
      <c r="W324" s="9"/>
      <c r="Y324" s="178"/>
      <c r="AA324" s="178"/>
    </row>
    <row r="325" spans="1:27" ht="17.100000000000001" customHeight="1" x14ac:dyDescent="0.25">
      <c r="A325" s="65"/>
      <c r="B325" s="601"/>
      <c r="C325" s="65"/>
      <c r="D325" s="65"/>
      <c r="E325" s="65"/>
      <c r="F325" s="65"/>
      <c r="G325" s="585" t="s">
        <v>1018</v>
      </c>
      <c r="H325" s="585"/>
      <c r="I325" s="585" t="s">
        <v>890</v>
      </c>
      <c r="J325" s="585"/>
      <c r="K325" s="581" t="s">
        <v>891</v>
      </c>
      <c r="L325" s="571">
        <f>+'C.E PROG. I-II Y III'!O332</f>
        <v>0</v>
      </c>
      <c r="M325" s="570">
        <f t="shared" si="89"/>
        <v>0</v>
      </c>
      <c r="N325" s="571">
        <f>+'C.E PROG. I-II Y III'!AJ332</f>
        <v>0</v>
      </c>
      <c r="O325" s="570">
        <f t="shared" si="90"/>
        <v>0</v>
      </c>
      <c r="P325" s="571">
        <f>+'C.E PROG. I-II Y III'!AL332</f>
        <v>0</v>
      </c>
      <c r="Q325" s="570">
        <f t="shared" si="91"/>
        <v>0</v>
      </c>
      <c r="R325" s="571">
        <f t="shared" si="92"/>
        <v>0</v>
      </c>
      <c r="S325" s="570">
        <f t="shared" si="92"/>
        <v>0</v>
      </c>
      <c r="W325" s="9"/>
      <c r="Y325" s="178"/>
      <c r="AA325" s="178"/>
    </row>
    <row r="326" spans="1:27" ht="17.100000000000001" customHeight="1" x14ac:dyDescent="0.25">
      <c r="A326" s="65"/>
      <c r="B326" s="601"/>
      <c r="C326" s="65"/>
      <c r="D326" s="577"/>
      <c r="E326" s="577"/>
      <c r="F326" s="65"/>
      <c r="G326" s="65"/>
      <c r="H326" s="65"/>
      <c r="I326" s="585"/>
      <c r="J326" s="585"/>
      <c r="K326" s="581"/>
      <c r="L326" s="571"/>
      <c r="M326" s="570"/>
      <c r="N326" s="571"/>
      <c r="O326" s="570"/>
      <c r="P326" s="571"/>
      <c r="Q326" s="570"/>
      <c r="R326" s="571"/>
      <c r="S326" s="570"/>
      <c r="W326" s="9"/>
      <c r="Y326" s="178"/>
      <c r="AA326" s="178"/>
    </row>
    <row r="327" spans="1:27" ht="17.100000000000001" customHeight="1" x14ac:dyDescent="0.25">
      <c r="A327" s="65"/>
      <c r="B327" s="594" t="s">
        <v>1020</v>
      </c>
      <c r="C327" s="577" t="s">
        <v>893</v>
      </c>
      <c r="D327" s="65"/>
      <c r="E327" s="65"/>
      <c r="F327" s="65"/>
      <c r="G327" s="65"/>
      <c r="H327" s="65"/>
      <c r="I327" s="585"/>
      <c r="J327" s="585"/>
      <c r="K327" s="581"/>
      <c r="L327" s="582">
        <f>SUM(L329:L336)</f>
        <v>0</v>
      </c>
      <c r="M327" s="583">
        <f>SUM(M329:M336)</f>
        <v>0</v>
      </c>
      <c r="N327" s="582">
        <f t="shared" ref="N327:S327" si="93">SUM(N329:N336)</f>
        <v>0</v>
      </c>
      <c r="O327" s="583">
        <f t="shared" si="93"/>
        <v>0</v>
      </c>
      <c r="P327" s="582">
        <f t="shared" si="93"/>
        <v>0</v>
      </c>
      <c r="Q327" s="583">
        <f t="shared" si="93"/>
        <v>0</v>
      </c>
      <c r="R327" s="582">
        <f t="shared" si="93"/>
        <v>0</v>
      </c>
      <c r="S327" s="583">
        <f t="shared" si="93"/>
        <v>0</v>
      </c>
      <c r="W327" s="9"/>
      <c r="Y327" s="178"/>
      <c r="AA327" s="178"/>
    </row>
    <row r="328" spans="1:27" ht="17.100000000000001" customHeight="1" x14ac:dyDescent="0.25">
      <c r="A328" s="65"/>
      <c r="B328" s="48"/>
      <c r="C328" s="48"/>
      <c r="D328" s="48"/>
      <c r="E328" s="48"/>
      <c r="F328" s="48"/>
      <c r="G328" s="535" t="s">
        <v>1020</v>
      </c>
      <c r="H328" s="535"/>
      <c r="I328" s="535" t="s">
        <v>892</v>
      </c>
      <c r="J328" s="535"/>
      <c r="K328" s="584" t="s">
        <v>893</v>
      </c>
      <c r="L328" s="579"/>
      <c r="M328" s="580"/>
      <c r="N328" s="579"/>
      <c r="O328" s="580"/>
      <c r="P328" s="579"/>
      <c r="Q328" s="580"/>
      <c r="R328" s="579"/>
      <c r="S328" s="580"/>
      <c r="W328" s="9"/>
      <c r="X328"/>
      <c r="Y328" s="178"/>
      <c r="AA328" s="178"/>
    </row>
    <row r="329" spans="1:27" ht="17.100000000000001" customHeight="1" x14ac:dyDescent="0.25">
      <c r="A329" s="65"/>
      <c r="B329" s="65"/>
      <c r="C329" s="65"/>
      <c r="D329" s="65"/>
      <c r="E329" s="65"/>
      <c r="F329" s="65"/>
      <c r="G329" s="585" t="s">
        <v>1020</v>
      </c>
      <c r="H329" s="585"/>
      <c r="I329" s="585" t="s">
        <v>894</v>
      </c>
      <c r="J329" s="585"/>
      <c r="K329" s="581" t="s">
        <v>895</v>
      </c>
      <c r="L329" s="571">
        <f>+'C.E PROG. I-II Y III'!O336</f>
        <v>0</v>
      </c>
      <c r="M329" s="570">
        <f t="shared" ref="M329:M336" si="94">+L329/$R$374*100%</f>
        <v>0</v>
      </c>
      <c r="N329" s="571">
        <f>+'C.E PROG. I-II Y III'!AJ336</f>
        <v>0</v>
      </c>
      <c r="O329" s="570">
        <f t="shared" ref="O329:O336" si="95">+N329/$R$374*100%</f>
        <v>0</v>
      </c>
      <c r="P329" s="571">
        <f>+'C.E PROG. I-II Y III'!AL336</f>
        <v>0</v>
      </c>
      <c r="Q329" s="570">
        <f t="shared" ref="Q329:Q336" si="96">+P329/$R$374*100%</f>
        <v>0</v>
      </c>
      <c r="R329" s="571">
        <f t="shared" ref="R329:S336" si="97">+L329+N329+P329</f>
        <v>0</v>
      </c>
      <c r="S329" s="570">
        <f t="shared" si="97"/>
        <v>0</v>
      </c>
      <c r="W329" s="9"/>
      <c r="Y329" s="178"/>
      <c r="AA329" s="178"/>
    </row>
    <row r="330" spans="1:27" ht="17.100000000000001" customHeight="1" x14ac:dyDescent="0.25">
      <c r="A330" s="65"/>
      <c r="B330" s="65"/>
      <c r="C330" s="65"/>
      <c r="D330" s="65"/>
      <c r="E330" s="65"/>
      <c r="F330" s="65"/>
      <c r="G330" s="585" t="s">
        <v>1020</v>
      </c>
      <c r="H330" s="585"/>
      <c r="I330" s="585" t="s">
        <v>896</v>
      </c>
      <c r="J330" s="585"/>
      <c r="K330" s="581" t="s">
        <v>897</v>
      </c>
      <c r="L330" s="571">
        <f>+'C.E PROG. I-II Y III'!O337</f>
        <v>0</v>
      </c>
      <c r="M330" s="570">
        <f t="shared" si="94"/>
        <v>0</v>
      </c>
      <c r="N330" s="571">
        <f>+'C.E PROG. I-II Y III'!AJ337</f>
        <v>0</v>
      </c>
      <c r="O330" s="570">
        <f t="shared" si="95"/>
        <v>0</v>
      </c>
      <c r="P330" s="571">
        <f>+'C.E PROG. I-II Y III'!AL337</f>
        <v>0</v>
      </c>
      <c r="Q330" s="570">
        <f t="shared" si="96"/>
        <v>0</v>
      </c>
      <c r="R330" s="571">
        <f t="shared" si="97"/>
        <v>0</v>
      </c>
      <c r="S330" s="570">
        <f t="shared" si="97"/>
        <v>0</v>
      </c>
      <c r="W330" s="9"/>
      <c r="Y330" s="178"/>
      <c r="AA330" s="178"/>
    </row>
    <row r="331" spans="1:27" ht="17.100000000000001" customHeight="1" x14ac:dyDescent="0.25">
      <c r="A331" s="65"/>
      <c r="B331" s="65"/>
      <c r="C331" s="65"/>
      <c r="D331" s="65"/>
      <c r="E331" s="65"/>
      <c r="F331" s="65"/>
      <c r="G331" s="585" t="s">
        <v>1020</v>
      </c>
      <c r="H331" s="585"/>
      <c r="I331" s="585" t="s">
        <v>898</v>
      </c>
      <c r="J331" s="585"/>
      <c r="K331" s="581" t="s">
        <v>899</v>
      </c>
      <c r="L331" s="571">
        <f>+'C.E PROG. I-II Y III'!O338</f>
        <v>0</v>
      </c>
      <c r="M331" s="570">
        <f t="shared" si="94"/>
        <v>0</v>
      </c>
      <c r="N331" s="571">
        <f>+'C.E PROG. I-II Y III'!AJ338</f>
        <v>0</v>
      </c>
      <c r="O331" s="570">
        <f t="shared" si="95"/>
        <v>0</v>
      </c>
      <c r="P331" s="571">
        <f>+'C.E PROG. I-II Y III'!AL338</f>
        <v>0</v>
      </c>
      <c r="Q331" s="570">
        <f t="shared" si="96"/>
        <v>0</v>
      </c>
      <c r="R331" s="571">
        <f t="shared" si="97"/>
        <v>0</v>
      </c>
      <c r="S331" s="570">
        <f t="shared" si="97"/>
        <v>0</v>
      </c>
      <c r="W331" s="9"/>
      <c r="Y331" s="178"/>
      <c r="AA331" s="178"/>
    </row>
    <row r="332" spans="1:27" ht="17.100000000000001" customHeight="1" x14ac:dyDescent="0.25">
      <c r="A332" s="65"/>
      <c r="B332" s="65"/>
      <c r="C332" s="65"/>
      <c r="D332" s="65"/>
      <c r="E332" s="65"/>
      <c r="F332" s="65"/>
      <c r="G332" s="585" t="s">
        <v>1020</v>
      </c>
      <c r="H332" s="585"/>
      <c r="I332" s="585" t="s">
        <v>900</v>
      </c>
      <c r="J332" s="585"/>
      <c r="K332" s="581" t="s">
        <v>901</v>
      </c>
      <c r="L332" s="571">
        <f>+'C.E PROG. I-II Y III'!O339</f>
        <v>0</v>
      </c>
      <c r="M332" s="570">
        <f t="shared" si="94"/>
        <v>0</v>
      </c>
      <c r="N332" s="571">
        <f>+'C.E PROG. I-II Y III'!AJ339</f>
        <v>0</v>
      </c>
      <c r="O332" s="570">
        <f t="shared" si="95"/>
        <v>0</v>
      </c>
      <c r="P332" s="571">
        <f>+'C.E PROG. I-II Y III'!AL339</f>
        <v>0</v>
      </c>
      <c r="Q332" s="570">
        <f t="shared" si="96"/>
        <v>0</v>
      </c>
      <c r="R332" s="571">
        <f t="shared" si="97"/>
        <v>0</v>
      </c>
      <c r="S332" s="570">
        <f t="shared" si="97"/>
        <v>0</v>
      </c>
      <c r="W332" s="9"/>
      <c r="X332"/>
      <c r="Y332" s="178"/>
      <c r="AA332" s="178"/>
    </row>
    <row r="333" spans="1:27" ht="17.100000000000001" customHeight="1" x14ac:dyDescent="0.25">
      <c r="A333" s="65"/>
      <c r="B333" s="65"/>
      <c r="C333" s="65"/>
      <c r="D333" s="65"/>
      <c r="E333" s="65"/>
      <c r="F333" s="65"/>
      <c r="G333" s="585" t="s">
        <v>1020</v>
      </c>
      <c r="H333" s="585"/>
      <c r="I333" s="585" t="s">
        <v>902</v>
      </c>
      <c r="J333" s="585"/>
      <c r="K333" s="581" t="s">
        <v>903</v>
      </c>
      <c r="L333" s="571">
        <f>+'C.E PROG. I-II Y III'!O340</f>
        <v>0</v>
      </c>
      <c r="M333" s="570">
        <f t="shared" si="94"/>
        <v>0</v>
      </c>
      <c r="N333" s="571">
        <f>+'C.E PROG. I-II Y III'!AJ340</f>
        <v>0</v>
      </c>
      <c r="O333" s="570">
        <f t="shared" si="95"/>
        <v>0</v>
      </c>
      <c r="P333" s="571">
        <f>+'C.E PROG. I-II Y III'!AL340</f>
        <v>0</v>
      </c>
      <c r="Q333" s="570">
        <f t="shared" si="96"/>
        <v>0</v>
      </c>
      <c r="R333" s="571">
        <f t="shared" si="97"/>
        <v>0</v>
      </c>
      <c r="S333" s="570">
        <f t="shared" si="97"/>
        <v>0</v>
      </c>
      <c r="W333" s="9"/>
      <c r="Y333" s="178"/>
      <c r="AA333" s="178"/>
    </row>
    <row r="334" spans="1:27" ht="17.100000000000001" customHeight="1" x14ac:dyDescent="0.25">
      <c r="A334" s="65"/>
      <c r="B334" s="65"/>
      <c r="C334" s="65"/>
      <c r="D334" s="65"/>
      <c r="E334" s="65"/>
      <c r="F334" s="65"/>
      <c r="G334" s="585" t="s">
        <v>1020</v>
      </c>
      <c r="H334" s="585"/>
      <c r="I334" s="585" t="s">
        <v>904</v>
      </c>
      <c r="J334" s="585"/>
      <c r="K334" s="581" t="s">
        <v>905</v>
      </c>
      <c r="L334" s="571">
        <f>+'C.E PROG. I-II Y III'!O341</f>
        <v>0</v>
      </c>
      <c r="M334" s="570">
        <f t="shared" si="94"/>
        <v>0</v>
      </c>
      <c r="N334" s="571">
        <f>+'C.E PROG. I-II Y III'!AJ341</f>
        <v>0</v>
      </c>
      <c r="O334" s="570">
        <f t="shared" si="95"/>
        <v>0</v>
      </c>
      <c r="P334" s="571">
        <f>+'C.E PROG. I-II Y III'!AL341</f>
        <v>0</v>
      </c>
      <c r="Q334" s="570">
        <f t="shared" si="96"/>
        <v>0</v>
      </c>
      <c r="R334" s="571">
        <f t="shared" si="97"/>
        <v>0</v>
      </c>
      <c r="S334" s="570">
        <f t="shared" si="97"/>
        <v>0</v>
      </c>
      <c r="W334" s="9"/>
      <c r="Y334" s="178"/>
      <c r="AA334" s="178"/>
    </row>
    <row r="335" spans="1:27" ht="17.100000000000001" customHeight="1" x14ac:dyDescent="0.25">
      <c r="A335" s="65"/>
      <c r="B335" s="65"/>
      <c r="C335" s="65"/>
      <c r="D335" s="65"/>
      <c r="E335" s="65"/>
      <c r="F335" s="65"/>
      <c r="G335" s="585" t="s">
        <v>1020</v>
      </c>
      <c r="H335" s="585"/>
      <c r="I335" s="585" t="s">
        <v>906</v>
      </c>
      <c r="J335" s="585"/>
      <c r="K335" s="581" t="s">
        <v>907</v>
      </c>
      <c r="L335" s="571">
        <f>+'C.E PROG. I-II Y III'!O342</f>
        <v>0</v>
      </c>
      <c r="M335" s="570">
        <f t="shared" si="94"/>
        <v>0</v>
      </c>
      <c r="N335" s="571">
        <f>+'C.E PROG. I-II Y III'!AJ342</f>
        <v>0</v>
      </c>
      <c r="O335" s="570">
        <f t="shared" si="95"/>
        <v>0</v>
      </c>
      <c r="P335" s="571">
        <f>+'C.E PROG. I-II Y III'!AL342</f>
        <v>0</v>
      </c>
      <c r="Q335" s="570">
        <f t="shared" si="96"/>
        <v>0</v>
      </c>
      <c r="R335" s="571">
        <f t="shared" si="97"/>
        <v>0</v>
      </c>
      <c r="S335" s="570">
        <f t="shared" si="97"/>
        <v>0</v>
      </c>
      <c r="W335" s="9"/>
      <c r="Y335" s="178"/>
      <c r="AA335" s="178"/>
    </row>
    <row r="336" spans="1:27" ht="17.100000000000001" customHeight="1" x14ac:dyDescent="0.25">
      <c r="A336" s="65"/>
      <c r="B336" s="65"/>
      <c r="C336" s="65"/>
      <c r="D336" s="65"/>
      <c r="E336" s="65"/>
      <c r="F336" s="65"/>
      <c r="G336" s="585" t="s">
        <v>1020</v>
      </c>
      <c r="H336" s="585"/>
      <c r="I336" s="585" t="s">
        <v>908</v>
      </c>
      <c r="J336" s="585"/>
      <c r="K336" s="581" t="s">
        <v>909</v>
      </c>
      <c r="L336" s="571">
        <f>+'C.E PROG. I-II Y III'!O343</f>
        <v>0</v>
      </c>
      <c r="M336" s="570">
        <f t="shared" si="94"/>
        <v>0</v>
      </c>
      <c r="N336" s="571">
        <f>+'C.E PROG. I-II Y III'!AJ343</f>
        <v>0</v>
      </c>
      <c r="O336" s="570">
        <f t="shared" si="95"/>
        <v>0</v>
      </c>
      <c r="P336" s="571">
        <f>+'C.E PROG. I-II Y III'!AL343</f>
        <v>0</v>
      </c>
      <c r="Q336" s="570">
        <f t="shared" si="96"/>
        <v>0</v>
      </c>
      <c r="R336" s="571">
        <f t="shared" si="97"/>
        <v>0</v>
      </c>
      <c r="S336" s="570">
        <f t="shared" si="97"/>
        <v>0</v>
      </c>
      <c r="W336" s="9"/>
      <c r="X336"/>
      <c r="Y336" s="178"/>
      <c r="AA336" s="178"/>
    </row>
    <row r="337" spans="1:27" ht="17.100000000000001" customHeight="1" x14ac:dyDescent="0.25">
      <c r="A337" s="65"/>
      <c r="B337" s="65"/>
      <c r="C337" s="65"/>
      <c r="D337" s="65"/>
      <c r="E337" s="65"/>
      <c r="F337" s="65"/>
      <c r="G337" s="65"/>
      <c r="H337" s="65"/>
      <c r="I337" s="585"/>
      <c r="J337" s="585"/>
      <c r="K337" s="581"/>
      <c r="L337" s="571"/>
      <c r="M337" s="570"/>
      <c r="N337" s="571"/>
      <c r="O337" s="570"/>
      <c r="P337" s="571"/>
      <c r="Q337" s="570"/>
      <c r="R337" s="571"/>
      <c r="S337" s="570"/>
      <c r="W337" s="9"/>
      <c r="Y337" s="178"/>
      <c r="AA337" s="178"/>
    </row>
    <row r="338" spans="1:27" ht="17.100000000000001" customHeight="1" x14ac:dyDescent="0.25">
      <c r="A338" s="65"/>
      <c r="B338" s="535" t="s">
        <v>1021</v>
      </c>
      <c r="C338" s="577" t="s">
        <v>1022</v>
      </c>
      <c r="D338" s="65"/>
      <c r="E338" s="65"/>
      <c r="F338" s="65"/>
      <c r="G338" s="535"/>
      <c r="H338" s="535"/>
      <c r="I338" s="48"/>
      <c r="J338" s="48"/>
      <c r="K338" s="48"/>
      <c r="L338" s="582">
        <f>+L340+L355</f>
        <v>6000000</v>
      </c>
      <c r="M338" s="583">
        <f>+M340+M355</f>
        <v>1.3586538551084765E-3</v>
      </c>
      <c r="N338" s="582">
        <f t="shared" ref="N338:S338" si="98">+N340+N355</f>
        <v>38700395</v>
      </c>
      <c r="O338" s="583">
        <f t="shared" si="98"/>
        <v>8.7634068101618019E-3</v>
      </c>
      <c r="P338" s="582">
        <f t="shared" si="98"/>
        <v>19789809.239999998</v>
      </c>
      <c r="Q338" s="583">
        <f t="shared" si="98"/>
        <v>4.4812501026312247E-3</v>
      </c>
      <c r="R338" s="582">
        <f t="shared" si="98"/>
        <v>64490204.239999995</v>
      </c>
      <c r="S338" s="583">
        <f t="shared" si="98"/>
        <v>1.4603310767901504E-2</v>
      </c>
      <c r="W338" s="9"/>
      <c r="Y338" s="178"/>
      <c r="AA338" s="178"/>
    </row>
    <row r="339" spans="1:27" ht="17.100000000000001" customHeight="1" x14ac:dyDescent="0.25">
      <c r="A339" s="65"/>
      <c r="B339" s="65"/>
      <c r="C339" s="65"/>
      <c r="D339" s="65"/>
      <c r="E339" s="65"/>
      <c r="F339" s="65"/>
      <c r="G339" s="65"/>
      <c r="H339" s="65"/>
      <c r="I339" s="535">
        <v>8</v>
      </c>
      <c r="J339" s="535"/>
      <c r="K339" s="584" t="s">
        <v>910</v>
      </c>
      <c r="L339" s="571"/>
      <c r="M339" s="570"/>
      <c r="N339" s="571"/>
      <c r="O339" s="570"/>
      <c r="P339" s="571"/>
      <c r="Q339" s="570"/>
      <c r="R339" s="571"/>
      <c r="S339" s="570"/>
      <c r="W339" s="9"/>
      <c r="Y339" s="178"/>
      <c r="AA339" s="178"/>
    </row>
    <row r="340" spans="1:27" ht="17.100000000000001" customHeight="1" x14ac:dyDescent="0.25">
      <c r="A340" s="65"/>
      <c r="B340" s="65"/>
      <c r="C340" s="585" t="s">
        <v>1023</v>
      </c>
      <c r="D340" s="65" t="s">
        <v>1024</v>
      </c>
      <c r="E340" s="65"/>
      <c r="F340" s="65"/>
      <c r="G340" s="65"/>
      <c r="H340" s="65"/>
      <c r="I340" s="65"/>
      <c r="J340" s="65"/>
      <c r="K340" s="581"/>
      <c r="L340" s="579">
        <f>SUM(L342:L353)</f>
        <v>6000000</v>
      </c>
      <c r="M340" s="580">
        <f>SUM(M342:M353)</f>
        <v>1.3586538551084765E-3</v>
      </c>
      <c r="N340" s="579">
        <f t="shared" ref="N340:S340" si="99">SUM(N342:N353)</f>
        <v>38700395</v>
      </c>
      <c r="O340" s="580">
        <f t="shared" si="99"/>
        <v>8.7634068101618019E-3</v>
      </c>
      <c r="P340" s="579">
        <f t="shared" si="99"/>
        <v>19789809.239999998</v>
      </c>
      <c r="Q340" s="580">
        <f t="shared" si="99"/>
        <v>4.4812501026312247E-3</v>
      </c>
      <c r="R340" s="579">
        <f t="shared" si="99"/>
        <v>64490204.239999995</v>
      </c>
      <c r="S340" s="580">
        <f t="shared" si="99"/>
        <v>1.4603310767901504E-2</v>
      </c>
      <c r="W340" s="9"/>
      <c r="X340"/>
      <c r="Y340" s="178"/>
      <c r="AA340" s="178"/>
    </row>
    <row r="341" spans="1:27" ht="17.100000000000001" customHeight="1" x14ac:dyDescent="0.25">
      <c r="A341" s="65"/>
      <c r="B341" s="65"/>
      <c r="C341" s="65"/>
      <c r="D341" s="65"/>
      <c r="E341" s="65"/>
      <c r="F341" s="65"/>
      <c r="G341" s="535" t="s">
        <v>1023</v>
      </c>
      <c r="H341" s="535"/>
      <c r="I341" s="535" t="s">
        <v>911</v>
      </c>
      <c r="J341" s="535"/>
      <c r="K341" s="584" t="s">
        <v>912</v>
      </c>
      <c r="L341" s="579"/>
      <c r="M341" s="580"/>
      <c r="N341" s="579"/>
      <c r="O341" s="580"/>
      <c r="P341" s="579"/>
      <c r="Q341" s="580"/>
      <c r="R341" s="579"/>
      <c r="S341" s="580"/>
      <c r="W341" s="9"/>
      <c r="Y341" s="178"/>
      <c r="AA341" s="178"/>
    </row>
    <row r="342" spans="1:27" ht="17.100000000000001" customHeight="1" x14ac:dyDescent="0.25">
      <c r="A342" s="65"/>
      <c r="B342" s="65"/>
      <c r="C342" s="65"/>
      <c r="D342" s="65"/>
      <c r="E342" s="65"/>
      <c r="F342" s="65"/>
      <c r="G342" s="585" t="s">
        <v>1023</v>
      </c>
      <c r="H342" s="585"/>
      <c r="I342" s="585" t="s">
        <v>913</v>
      </c>
      <c r="J342" s="585"/>
      <c r="K342" s="581" t="s">
        <v>914</v>
      </c>
      <c r="L342" s="571">
        <f>+'C.E PROG. I-II Y III'!O349</f>
        <v>0</v>
      </c>
      <c r="M342" s="570">
        <f>+L342/$R$374*100%</f>
        <v>0</v>
      </c>
      <c r="N342" s="571">
        <f>+'C.E PROG. I-II Y III'!AJ349</f>
        <v>0</v>
      </c>
      <c r="O342" s="570">
        <f>+N342/$R$374*100%</f>
        <v>0</v>
      </c>
      <c r="P342" s="571">
        <f>+'C.E PROG. I-II Y III'!AL349</f>
        <v>0</v>
      </c>
      <c r="Q342" s="570">
        <f>+P342/$R$374*100%</f>
        <v>0</v>
      </c>
      <c r="R342" s="571">
        <f>+L342+N342+P342</f>
        <v>0</v>
      </c>
      <c r="S342" s="570">
        <f>+M342+O342+Q342</f>
        <v>0</v>
      </c>
      <c r="W342" s="9"/>
      <c r="Y342" s="178"/>
      <c r="AA342" s="178"/>
    </row>
    <row r="343" spans="1:27" ht="17.100000000000001" customHeight="1" x14ac:dyDescent="0.25">
      <c r="A343" s="65"/>
      <c r="B343" s="65"/>
      <c r="C343" s="65"/>
      <c r="D343" s="65"/>
      <c r="E343" s="65"/>
      <c r="F343" s="65"/>
      <c r="G343" s="585" t="s">
        <v>1023</v>
      </c>
      <c r="H343" s="585"/>
      <c r="I343" s="585" t="s">
        <v>915</v>
      </c>
      <c r="J343" s="585"/>
      <c r="K343" s="581" t="s">
        <v>916</v>
      </c>
      <c r="L343" s="571">
        <f>+'C.E PROG. I-II Y III'!O350</f>
        <v>0</v>
      </c>
      <c r="M343" s="570">
        <f>+L343/$R$374*100%</f>
        <v>0</v>
      </c>
      <c r="N343" s="571">
        <f>+'C.E PROG. I-II Y III'!AJ350</f>
        <v>0</v>
      </c>
      <c r="O343" s="570">
        <f>+N343/$R$374*100%</f>
        <v>0</v>
      </c>
      <c r="P343" s="571">
        <f>+'C.E PROG. I-II Y III'!AL350</f>
        <v>0</v>
      </c>
      <c r="Q343" s="570">
        <f>+P343/$R$374*100%</f>
        <v>0</v>
      </c>
      <c r="R343" s="571">
        <f>+L343+N343+P343</f>
        <v>0</v>
      </c>
      <c r="S343" s="570">
        <f>+M343+O343+Q343</f>
        <v>0</v>
      </c>
      <c r="W343" s="9"/>
      <c r="Y343" s="178"/>
      <c r="AA343" s="178"/>
    </row>
    <row r="344" spans="1:27" ht="17.100000000000001" customHeight="1" x14ac:dyDescent="0.25">
      <c r="A344" s="65"/>
      <c r="B344" s="65"/>
      <c r="C344" s="65"/>
      <c r="D344" s="65"/>
      <c r="E344" s="65"/>
      <c r="F344" s="65"/>
      <c r="G344" s="535" t="s">
        <v>1023</v>
      </c>
      <c r="H344" s="535"/>
      <c r="I344" s="535" t="s">
        <v>917</v>
      </c>
      <c r="J344" s="535"/>
      <c r="K344" s="584" t="s">
        <v>918</v>
      </c>
      <c r="L344" s="571"/>
      <c r="M344" s="580"/>
      <c r="N344" s="571">
        <f>+'C.E PROG. I-II Y III'!AJ351</f>
        <v>0</v>
      </c>
      <c r="O344" s="580"/>
      <c r="P344" s="571"/>
      <c r="Q344" s="580"/>
      <c r="R344" s="579"/>
      <c r="S344" s="580"/>
      <c r="W344" s="9"/>
      <c r="X344"/>
      <c r="Y344" s="178"/>
      <c r="AA344" s="178"/>
    </row>
    <row r="345" spans="1:27" ht="17.100000000000001" customHeight="1" x14ac:dyDescent="0.25">
      <c r="A345" s="65"/>
      <c r="B345" s="65"/>
      <c r="C345" s="65"/>
      <c r="D345" s="65"/>
      <c r="E345" s="65"/>
      <c r="F345" s="65"/>
      <c r="G345" s="585" t="s">
        <v>1023</v>
      </c>
      <c r="H345" s="585"/>
      <c r="I345" s="585" t="s">
        <v>919</v>
      </c>
      <c r="J345" s="585"/>
      <c r="K345" s="331" t="s">
        <v>920</v>
      </c>
      <c r="L345" s="571">
        <f>+'C.E PROG. I-II Y III'!O352</f>
        <v>0</v>
      </c>
      <c r="M345" s="570">
        <f t="shared" ref="M345:M351" si="100">+L345/$R$374*100%</f>
        <v>0</v>
      </c>
      <c r="N345" s="571">
        <f>+'C.E PROG. I-II Y III'!AJ352</f>
        <v>0</v>
      </c>
      <c r="O345" s="570">
        <f t="shared" ref="O345:O351" si="101">+N345/$R$374*100%</f>
        <v>0</v>
      </c>
      <c r="P345" s="571">
        <f>+'C.E PROG. I-II Y III'!AL352</f>
        <v>0</v>
      </c>
      <c r="Q345" s="570">
        <f t="shared" ref="Q345:Q351" si="102">+P345/$R$374*100%</f>
        <v>0</v>
      </c>
      <c r="R345" s="571">
        <f t="shared" ref="R345:S353" si="103">+L345+N345+P345</f>
        <v>0</v>
      </c>
      <c r="S345" s="570">
        <f t="shared" si="103"/>
        <v>0</v>
      </c>
      <c r="W345" s="9"/>
      <c r="Y345" s="178"/>
      <c r="AA345" s="178"/>
    </row>
    <row r="346" spans="1:27" ht="17.100000000000001" customHeight="1" x14ac:dyDescent="0.25">
      <c r="A346" s="65"/>
      <c r="B346" s="65"/>
      <c r="C346" s="65"/>
      <c r="D346" s="65"/>
      <c r="E346" s="65"/>
      <c r="F346" s="65"/>
      <c r="G346" s="585" t="s">
        <v>1023</v>
      </c>
      <c r="H346" s="585"/>
      <c r="I346" s="585" t="s">
        <v>921</v>
      </c>
      <c r="J346" s="585"/>
      <c r="K346" s="331" t="s">
        <v>922</v>
      </c>
      <c r="L346" s="571">
        <f>+'C.E PROG. I-II Y III'!O353</f>
        <v>0</v>
      </c>
      <c r="M346" s="570">
        <f t="shared" si="100"/>
        <v>0</v>
      </c>
      <c r="N346" s="571">
        <f>+'C.E PROG. I-II Y III'!AJ353</f>
        <v>0</v>
      </c>
      <c r="O346" s="570">
        <f t="shared" si="101"/>
        <v>0</v>
      </c>
      <c r="P346" s="571">
        <f>+'C.E PROG. I-II Y III'!AL353</f>
        <v>0</v>
      </c>
      <c r="Q346" s="570">
        <f t="shared" si="102"/>
        <v>0</v>
      </c>
      <c r="R346" s="571">
        <f t="shared" si="103"/>
        <v>0</v>
      </c>
      <c r="S346" s="570">
        <f t="shared" si="103"/>
        <v>0</v>
      </c>
      <c r="W346" s="9"/>
      <c r="Y346" s="178"/>
      <c r="AA346" s="178"/>
    </row>
    <row r="347" spans="1:27" ht="17.100000000000001" customHeight="1" x14ac:dyDescent="0.25">
      <c r="A347" s="65"/>
      <c r="B347" s="65"/>
      <c r="C347" s="65"/>
      <c r="D347" s="65"/>
      <c r="E347" s="65"/>
      <c r="F347" s="65"/>
      <c r="G347" s="585" t="s">
        <v>1023</v>
      </c>
      <c r="H347" s="585"/>
      <c r="I347" s="585" t="s">
        <v>923</v>
      </c>
      <c r="J347" s="585"/>
      <c r="K347" s="331" t="s">
        <v>924</v>
      </c>
      <c r="L347" s="571">
        <f>+'C.E PROG. I-II Y III'!O354</f>
        <v>0</v>
      </c>
      <c r="M347" s="570">
        <f t="shared" si="100"/>
        <v>0</v>
      </c>
      <c r="N347" s="571">
        <f>+'C.E PROG. I-II Y III'!AJ354</f>
        <v>21630395</v>
      </c>
      <c r="O347" s="570">
        <f t="shared" si="101"/>
        <v>4.8980365923781861E-3</v>
      </c>
      <c r="P347" s="571">
        <f>+'C.E PROG. I-II Y III'!AL354</f>
        <v>19789809.239999998</v>
      </c>
      <c r="Q347" s="570">
        <f t="shared" si="102"/>
        <v>4.4812501026312247E-3</v>
      </c>
      <c r="R347" s="571">
        <f t="shared" si="103"/>
        <v>41420204.239999995</v>
      </c>
      <c r="S347" s="570">
        <f t="shared" si="103"/>
        <v>9.3792866950094117E-3</v>
      </c>
      <c r="W347" s="9"/>
      <c r="Y347" s="178"/>
      <c r="AA347" s="178"/>
    </row>
    <row r="348" spans="1:27" ht="17.100000000000001" customHeight="1" x14ac:dyDescent="0.25">
      <c r="A348" s="65"/>
      <c r="B348" s="65"/>
      <c r="C348" s="65"/>
      <c r="D348" s="65"/>
      <c r="E348" s="65"/>
      <c r="F348" s="65"/>
      <c r="G348" s="585" t="s">
        <v>1023</v>
      </c>
      <c r="H348" s="585"/>
      <c r="I348" s="585" t="s">
        <v>925</v>
      </c>
      <c r="J348" s="585"/>
      <c r="K348" s="331" t="s">
        <v>926</v>
      </c>
      <c r="L348" s="571">
        <f>+'C.E PROG. I-II Y III'!O355</f>
        <v>0</v>
      </c>
      <c r="M348" s="570">
        <f t="shared" si="100"/>
        <v>0</v>
      </c>
      <c r="N348" s="571">
        <f>+'C.E PROG. I-II Y III'!AJ355</f>
        <v>0</v>
      </c>
      <c r="O348" s="570">
        <f t="shared" si="101"/>
        <v>0</v>
      </c>
      <c r="P348" s="571">
        <f>+'C.E PROG. I-II Y III'!AL355</f>
        <v>0</v>
      </c>
      <c r="Q348" s="570">
        <f t="shared" si="102"/>
        <v>0</v>
      </c>
      <c r="R348" s="571">
        <f t="shared" si="103"/>
        <v>0</v>
      </c>
      <c r="S348" s="570">
        <f t="shared" si="103"/>
        <v>0</v>
      </c>
      <c r="W348" s="9"/>
      <c r="X348"/>
      <c r="Y348" s="178"/>
      <c r="AA348" s="178"/>
    </row>
    <row r="349" spans="1:27" ht="17.100000000000001" customHeight="1" x14ac:dyDescent="0.25">
      <c r="A349" s="65"/>
      <c r="B349" s="65"/>
      <c r="C349" s="65"/>
      <c r="D349" s="65"/>
      <c r="E349" s="65"/>
      <c r="F349" s="65"/>
      <c r="G349" s="585" t="s">
        <v>1023</v>
      </c>
      <c r="H349" s="585"/>
      <c r="I349" s="585" t="s">
        <v>927</v>
      </c>
      <c r="J349" s="585"/>
      <c r="K349" s="331" t="s">
        <v>928</v>
      </c>
      <c r="L349" s="571">
        <f>+'C.E PROG. I-II Y III'!O356</f>
        <v>0</v>
      </c>
      <c r="M349" s="570">
        <f t="shared" si="100"/>
        <v>0</v>
      </c>
      <c r="N349" s="571">
        <f>+'C.E PROG. I-II Y III'!AJ356</f>
        <v>0</v>
      </c>
      <c r="O349" s="570">
        <f t="shared" si="101"/>
        <v>0</v>
      </c>
      <c r="P349" s="571">
        <f>+'C.E PROG. I-II Y III'!AL356</f>
        <v>0</v>
      </c>
      <c r="Q349" s="570">
        <f t="shared" si="102"/>
        <v>0</v>
      </c>
      <c r="R349" s="571">
        <f t="shared" si="103"/>
        <v>0</v>
      </c>
      <c r="S349" s="570">
        <f t="shared" si="103"/>
        <v>0</v>
      </c>
      <c r="W349" s="9"/>
      <c r="Y349" s="178"/>
      <c r="AA349" s="178"/>
    </row>
    <row r="350" spans="1:27" ht="17.100000000000001" customHeight="1" x14ac:dyDescent="0.25">
      <c r="A350" s="65"/>
      <c r="B350" s="65"/>
      <c r="C350" s="65"/>
      <c r="D350" s="65"/>
      <c r="E350" s="65"/>
      <c r="F350" s="65"/>
      <c r="G350" s="585" t="s">
        <v>1023</v>
      </c>
      <c r="H350" s="585"/>
      <c r="I350" s="585" t="s">
        <v>929</v>
      </c>
      <c r="J350" s="585"/>
      <c r="K350" s="331" t="s">
        <v>930</v>
      </c>
      <c r="L350" s="571">
        <f>+'C.E PROG. I-II Y III'!O357</f>
        <v>6000000</v>
      </c>
      <c r="M350" s="570">
        <f t="shared" si="100"/>
        <v>1.3586538551084765E-3</v>
      </c>
      <c r="N350" s="571">
        <f>+'C.E PROG. I-II Y III'!AJ357</f>
        <v>17070000</v>
      </c>
      <c r="O350" s="570">
        <f t="shared" si="101"/>
        <v>3.8653702177836157E-3</v>
      </c>
      <c r="P350" s="571">
        <f>+'C.E PROG. I-II Y III'!AL357</f>
        <v>0</v>
      </c>
      <c r="Q350" s="570">
        <f t="shared" si="102"/>
        <v>0</v>
      </c>
      <c r="R350" s="571">
        <f t="shared" si="103"/>
        <v>23070000</v>
      </c>
      <c r="S350" s="570">
        <f t="shared" si="103"/>
        <v>5.2240240728920924E-3</v>
      </c>
      <c r="W350" s="9"/>
      <c r="Y350" s="178"/>
      <c r="AA350" s="178"/>
    </row>
    <row r="351" spans="1:27" ht="17.100000000000001" customHeight="1" x14ac:dyDescent="0.25">
      <c r="A351" s="65"/>
      <c r="B351" s="65"/>
      <c r="C351" s="65"/>
      <c r="D351" s="65"/>
      <c r="E351" s="65"/>
      <c r="F351" s="65"/>
      <c r="G351" s="585" t="s">
        <v>1023</v>
      </c>
      <c r="H351" s="585"/>
      <c r="I351" s="585" t="s">
        <v>931</v>
      </c>
      <c r="J351" s="585"/>
      <c r="K351" s="331" t="s">
        <v>932</v>
      </c>
      <c r="L351" s="571">
        <f>+'C.E PROG. I-II Y III'!O358</f>
        <v>0</v>
      </c>
      <c r="M351" s="570">
        <f t="shared" si="100"/>
        <v>0</v>
      </c>
      <c r="N351" s="571">
        <f>+'C.E PROG. I-II Y III'!AJ358</f>
        <v>0</v>
      </c>
      <c r="O351" s="570">
        <f t="shared" si="101"/>
        <v>0</v>
      </c>
      <c r="P351" s="571">
        <f>+'C.E PROG. I-II Y III'!AL358</f>
        <v>0</v>
      </c>
      <c r="Q351" s="570">
        <f t="shared" si="102"/>
        <v>0</v>
      </c>
      <c r="R351" s="571">
        <f t="shared" si="103"/>
        <v>0</v>
      </c>
      <c r="S351" s="570">
        <f t="shared" si="103"/>
        <v>0</v>
      </c>
      <c r="W351" s="9"/>
      <c r="Y351" s="178"/>
      <c r="AA351" s="178"/>
    </row>
    <row r="352" spans="1:27" ht="17.100000000000001" customHeight="1" x14ac:dyDescent="0.25">
      <c r="A352" s="65"/>
      <c r="B352" s="65"/>
      <c r="C352" s="65"/>
      <c r="D352" s="65"/>
      <c r="E352" s="65"/>
      <c r="F352" s="585"/>
      <c r="G352" s="602" t="s">
        <v>1023</v>
      </c>
      <c r="H352" s="602"/>
      <c r="I352" s="602" t="s">
        <v>933</v>
      </c>
      <c r="J352" s="602"/>
      <c r="K352" s="603" t="s">
        <v>934</v>
      </c>
      <c r="L352" s="571"/>
      <c r="M352" s="580"/>
      <c r="N352" s="571"/>
      <c r="O352" s="580"/>
      <c r="P352" s="571"/>
      <c r="Q352" s="580"/>
      <c r="R352" s="579"/>
      <c r="S352" s="580"/>
      <c r="W352" s="9"/>
      <c r="X352"/>
      <c r="Y352" s="178"/>
      <c r="AA352" s="178"/>
    </row>
    <row r="353" spans="1:27" ht="17.100000000000001" customHeight="1" x14ac:dyDescent="0.25">
      <c r="A353" s="65"/>
      <c r="B353" s="65"/>
      <c r="C353" s="65"/>
      <c r="D353" s="65"/>
      <c r="E353" s="65"/>
      <c r="F353" s="65"/>
      <c r="G353" s="604" t="s">
        <v>1023</v>
      </c>
      <c r="H353" s="604"/>
      <c r="I353" s="604" t="s">
        <v>935</v>
      </c>
      <c r="J353" s="604"/>
      <c r="K353" s="588" t="s">
        <v>936</v>
      </c>
      <c r="L353" s="571">
        <f>+'C.E PROG. I-II Y III'!O360</f>
        <v>0</v>
      </c>
      <c r="M353" s="570">
        <f>+L353/$R$374*100%</f>
        <v>0</v>
      </c>
      <c r="N353" s="571">
        <f>+'C.E PROG. I-II Y III'!AJ360</f>
        <v>0</v>
      </c>
      <c r="O353" s="570">
        <f>+N353/$R$374*100%</f>
        <v>0</v>
      </c>
      <c r="P353" s="571">
        <f>+'C.E PROG. I-II Y III'!AL360</f>
        <v>0</v>
      </c>
      <c r="Q353" s="570">
        <f>+P353/$R$374*100%</f>
        <v>0</v>
      </c>
      <c r="R353" s="571">
        <f t="shared" si="103"/>
        <v>0</v>
      </c>
      <c r="S353" s="570">
        <f t="shared" si="103"/>
        <v>0</v>
      </c>
      <c r="W353" s="9"/>
      <c r="Y353" s="178"/>
      <c r="AA353" s="178"/>
    </row>
    <row r="354" spans="1:27" ht="17.100000000000001" customHeight="1" x14ac:dyDescent="0.25">
      <c r="A354" s="65"/>
      <c r="B354" s="65"/>
      <c r="C354" s="65"/>
      <c r="D354" s="65"/>
      <c r="E354" s="65"/>
      <c r="F354" s="65"/>
      <c r="G354" s="585"/>
      <c r="H354" s="585"/>
      <c r="I354" s="585"/>
      <c r="J354" s="585"/>
      <c r="K354" s="581"/>
      <c r="L354" s="571"/>
      <c r="M354" s="570"/>
      <c r="N354" s="571"/>
      <c r="O354" s="570"/>
      <c r="P354" s="571"/>
      <c r="Q354" s="570"/>
      <c r="R354" s="571"/>
      <c r="S354" s="570"/>
      <c r="W354" s="9"/>
      <c r="Y354" s="178"/>
      <c r="AA354" s="178"/>
    </row>
    <row r="355" spans="1:27" ht="17.100000000000001" customHeight="1" x14ac:dyDescent="0.25">
      <c r="A355" s="65"/>
      <c r="B355" s="65"/>
      <c r="C355" s="585" t="s">
        <v>1025</v>
      </c>
      <c r="D355" s="65" t="s">
        <v>1026</v>
      </c>
      <c r="E355" s="65"/>
      <c r="F355" s="65"/>
      <c r="G355" s="65"/>
      <c r="H355" s="65"/>
      <c r="I355" s="585"/>
      <c r="J355" s="585"/>
      <c r="K355" s="581"/>
      <c r="L355" s="579">
        <f>SUM(L357:L360)</f>
        <v>0</v>
      </c>
      <c r="M355" s="580">
        <f>SUM(M357:M360)</f>
        <v>0</v>
      </c>
      <c r="N355" s="579">
        <f t="shared" ref="N355:S355" si="104">SUM(N357:N360)</f>
        <v>0</v>
      </c>
      <c r="O355" s="580">
        <f t="shared" si="104"/>
        <v>0</v>
      </c>
      <c r="P355" s="579">
        <f t="shared" si="104"/>
        <v>0</v>
      </c>
      <c r="Q355" s="580">
        <f t="shared" si="104"/>
        <v>0</v>
      </c>
      <c r="R355" s="579">
        <f t="shared" si="104"/>
        <v>0</v>
      </c>
      <c r="S355" s="580">
        <f t="shared" si="104"/>
        <v>0</v>
      </c>
      <c r="W355" s="9"/>
      <c r="Y355" s="178"/>
      <c r="AA355" s="178"/>
    </row>
    <row r="356" spans="1:27" ht="17.100000000000001" customHeight="1" x14ac:dyDescent="0.25">
      <c r="A356" s="65"/>
      <c r="B356" s="65"/>
      <c r="C356" s="65"/>
      <c r="D356" s="65"/>
      <c r="E356" s="65"/>
      <c r="F356" s="65"/>
      <c r="G356" s="535" t="s">
        <v>1025</v>
      </c>
      <c r="H356" s="535"/>
      <c r="I356" s="535" t="s">
        <v>911</v>
      </c>
      <c r="J356" s="535"/>
      <c r="K356" s="584" t="s">
        <v>912</v>
      </c>
      <c r="L356" s="579"/>
      <c r="M356" s="580"/>
      <c r="N356" s="579"/>
      <c r="O356" s="580"/>
      <c r="P356" s="579"/>
      <c r="Q356" s="580"/>
      <c r="R356" s="579"/>
      <c r="S356" s="580"/>
      <c r="W356" s="9"/>
      <c r="X356"/>
      <c r="Y356" s="178"/>
      <c r="AA356" s="178"/>
    </row>
    <row r="357" spans="1:27" ht="17.100000000000001" customHeight="1" x14ac:dyDescent="0.25">
      <c r="A357" s="65"/>
      <c r="B357" s="65"/>
      <c r="C357" s="65"/>
      <c r="D357" s="65"/>
      <c r="E357" s="65"/>
      <c r="F357" s="65"/>
      <c r="G357" s="585" t="s">
        <v>1025</v>
      </c>
      <c r="H357" s="585"/>
      <c r="I357" s="585" t="s">
        <v>937</v>
      </c>
      <c r="J357" s="585"/>
      <c r="K357" s="581" t="s">
        <v>938</v>
      </c>
      <c r="L357" s="571">
        <f>+'C.E PROG. I-II Y III'!O364</f>
        <v>0</v>
      </c>
      <c r="M357" s="570">
        <f>+L357/$R$374*100%</f>
        <v>0</v>
      </c>
      <c r="N357" s="571">
        <f>+'C.E PROG. I-II Y III'!AJ364</f>
        <v>0</v>
      </c>
      <c r="O357" s="570">
        <f>+N357/$R$374*100%</f>
        <v>0</v>
      </c>
      <c r="P357" s="571">
        <f>+'C.E PROG. I-II Y III'!AL364</f>
        <v>0</v>
      </c>
      <c r="Q357" s="570">
        <f>+P357/$R$374*100%</f>
        <v>0</v>
      </c>
      <c r="R357" s="571">
        <f t="shared" ref="R357:S360" si="105">+L357+N357+P357</f>
        <v>0</v>
      </c>
      <c r="S357" s="570">
        <f t="shared" si="105"/>
        <v>0</v>
      </c>
      <c r="W357" s="9"/>
      <c r="Y357" s="178"/>
      <c r="AA357" s="178"/>
    </row>
    <row r="358" spans="1:27" ht="17.100000000000001" customHeight="1" x14ac:dyDescent="0.25">
      <c r="A358" s="65"/>
      <c r="B358" s="65"/>
      <c r="C358" s="65"/>
      <c r="D358" s="65"/>
      <c r="E358" s="65"/>
      <c r="F358" s="65"/>
      <c r="G358" s="585" t="s">
        <v>1025</v>
      </c>
      <c r="H358" s="585"/>
      <c r="I358" s="585" t="s">
        <v>939</v>
      </c>
      <c r="J358" s="585"/>
      <c r="K358" s="581" t="s">
        <v>940</v>
      </c>
      <c r="L358" s="571">
        <f>+'C.E PROG. I-II Y III'!O365</f>
        <v>0</v>
      </c>
      <c r="M358" s="570">
        <f>+L358/$R$374*100%</f>
        <v>0</v>
      </c>
      <c r="N358" s="571">
        <f>+'C.E PROG. I-II Y III'!AJ365</f>
        <v>0</v>
      </c>
      <c r="O358" s="570">
        <f>+N358/$R$374*100%</f>
        <v>0</v>
      </c>
      <c r="P358" s="571">
        <f>+'C.E PROG. I-II Y III'!AL365</f>
        <v>0</v>
      </c>
      <c r="Q358" s="570">
        <f>+P358/$R$374*100%</f>
        <v>0</v>
      </c>
      <c r="R358" s="571">
        <f t="shared" si="105"/>
        <v>0</v>
      </c>
      <c r="S358" s="570">
        <f t="shared" si="105"/>
        <v>0</v>
      </c>
      <c r="W358" s="9"/>
      <c r="Y358" s="178"/>
      <c r="AA358" s="178"/>
    </row>
    <row r="359" spans="1:27" ht="17.100000000000001" customHeight="1" x14ac:dyDescent="0.25">
      <c r="A359" s="65"/>
      <c r="B359" s="65"/>
      <c r="C359" s="65"/>
      <c r="D359" s="65"/>
      <c r="E359" s="65"/>
      <c r="F359" s="65"/>
      <c r="G359" s="535" t="s">
        <v>1025</v>
      </c>
      <c r="H359" s="535"/>
      <c r="I359" s="535" t="s">
        <v>917</v>
      </c>
      <c r="J359" s="535"/>
      <c r="K359" s="584" t="s">
        <v>918</v>
      </c>
      <c r="L359" s="571"/>
      <c r="M359" s="580"/>
      <c r="N359" s="571"/>
      <c r="O359" s="580"/>
      <c r="P359" s="571"/>
      <c r="Q359" s="580"/>
      <c r="R359" s="579"/>
      <c r="S359" s="580"/>
      <c r="W359" s="9"/>
      <c r="Y359" s="178"/>
      <c r="AA359" s="178"/>
    </row>
    <row r="360" spans="1:27" ht="17.100000000000001" customHeight="1" x14ac:dyDescent="0.25">
      <c r="A360" s="65"/>
      <c r="B360" s="65"/>
      <c r="C360" s="65"/>
      <c r="D360" s="65"/>
      <c r="E360" s="65"/>
      <c r="F360" s="65"/>
      <c r="G360" s="585" t="s">
        <v>1025</v>
      </c>
      <c r="H360" s="585"/>
      <c r="I360" s="585" t="s">
        <v>941</v>
      </c>
      <c r="J360" s="585"/>
      <c r="K360" s="605" t="s">
        <v>942</v>
      </c>
      <c r="L360" s="571">
        <f>+'C.E PROG. I-II Y III'!O367</f>
        <v>0</v>
      </c>
      <c r="M360" s="570">
        <f>+L360/$R$374*100%</f>
        <v>0</v>
      </c>
      <c r="N360" s="571">
        <f>+'C.E PROG. I-II Y III'!AJ367</f>
        <v>0</v>
      </c>
      <c r="O360" s="570">
        <f>+N360/$R$374*100%</f>
        <v>0</v>
      </c>
      <c r="P360" s="571">
        <f>+'C.E PROG. I-II Y III'!AL367</f>
        <v>0</v>
      </c>
      <c r="Q360" s="570">
        <f>+P360/$R$374*100%</f>
        <v>0</v>
      </c>
      <c r="R360" s="571">
        <f t="shared" si="105"/>
        <v>0</v>
      </c>
      <c r="S360" s="570">
        <f t="shared" si="105"/>
        <v>0</v>
      </c>
      <c r="W360" s="9"/>
      <c r="X360"/>
      <c r="Y360" s="178"/>
      <c r="AA360" s="178"/>
    </row>
    <row r="361" spans="1:27" ht="17.100000000000001" customHeight="1" x14ac:dyDescent="0.25">
      <c r="A361" s="65"/>
      <c r="B361" s="65"/>
      <c r="C361" s="65"/>
      <c r="D361" s="65"/>
      <c r="E361" s="65"/>
      <c r="F361" s="65"/>
      <c r="G361" s="65"/>
      <c r="H361" s="65"/>
      <c r="I361" s="585"/>
      <c r="J361" s="585"/>
      <c r="K361" s="581"/>
      <c r="L361" s="571"/>
      <c r="M361" s="570"/>
      <c r="N361" s="571"/>
      <c r="O361" s="570"/>
      <c r="P361" s="571"/>
      <c r="Q361" s="570"/>
      <c r="R361" s="571"/>
      <c r="S361" s="570"/>
      <c r="W361" s="9"/>
      <c r="Y361" s="178"/>
      <c r="AA361" s="178"/>
    </row>
    <row r="362" spans="1:27" ht="17.100000000000001" customHeight="1" x14ac:dyDescent="0.25">
      <c r="A362" s="65"/>
      <c r="B362" s="535" t="s">
        <v>1027</v>
      </c>
      <c r="C362" s="577" t="s">
        <v>944</v>
      </c>
      <c r="D362" s="65"/>
      <c r="E362" s="65"/>
      <c r="F362" s="65"/>
      <c r="G362" s="65"/>
      <c r="H362" s="65"/>
      <c r="I362" s="585"/>
      <c r="J362" s="585"/>
      <c r="K362" s="581"/>
      <c r="L362" s="582">
        <f t="shared" ref="L362:S362" si="106">SUM(L364:L365)</f>
        <v>0</v>
      </c>
      <c r="M362" s="583">
        <f t="shared" si="106"/>
        <v>0</v>
      </c>
      <c r="N362" s="582">
        <f t="shared" si="106"/>
        <v>0</v>
      </c>
      <c r="O362" s="583">
        <f t="shared" si="106"/>
        <v>0</v>
      </c>
      <c r="P362" s="582">
        <f t="shared" si="106"/>
        <v>0</v>
      </c>
      <c r="Q362" s="583">
        <f t="shared" si="106"/>
        <v>0</v>
      </c>
      <c r="R362" s="582">
        <f t="shared" si="106"/>
        <v>0</v>
      </c>
      <c r="S362" s="583">
        <f t="shared" si="106"/>
        <v>0</v>
      </c>
      <c r="W362" s="9"/>
      <c r="Y362" s="178"/>
      <c r="AA362" s="178"/>
    </row>
    <row r="363" spans="1:27" ht="17.100000000000001" customHeight="1" x14ac:dyDescent="0.25">
      <c r="A363" s="65"/>
      <c r="B363" s="48"/>
      <c r="C363" s="48"/>
      <c r="D363" s="577"/>
      <c r="E363" s="577"/>
      <c r="F363" s="65"/>
      <c r="G363" s="535" t="s">
        <v>1027</v>
      </c>
      <c r="H363" s="535"/>
      <c r="I363" s="535" t="s">
        <v>943</v>
      </c>
      <c r="J363" s="535"/>
      <c r="K363" s="584" t="s">
        <v>944</v>
      </c>
      <c r="L363" s="48"/>
      <c r="M363" s="606"/>
      <c r="N363" s="48"/>
      <c r="O363" s="606"/>
      <c r="P363" s="48"/>
      <c r="Q363" s="606"/>
      <c r="R363" s="48"/>
      <c r="S363" s="606"/>
      <c r="W363" s="9"/>
      <c r="Y363" s="178"/>
      <c r="AA363" s="178"/>
    </row>
    <row r="364" spans="1:27" ht="17.100000000000001" customHeight="1" x14ac:dyDescent="0.25">
      <c r="A364" s="65"/>
      <c r="B364" s="65"/>
      <c r="C364" s="65"/>
      <c r="D364" s="65"/>
      <c r="E364" s="65"/>
      <c r="F364" s="65"/>
      <c r="G364" s="585" t="s">
        <v>1027</v>
      </c>
      <c r="H364" s="585"/>
      <c r="I364" s="585" t="s">
        <v>945</v>
      </c>
      <c r="J364" s="585"/>
      <c r="K364" s="581" t="s">
        <v>946</v>
      </c>
      <c r="L364" s="571">
        <f>+'C.E PROG. I-II Y III'!O371</f>
        <v>0</v>
      </c>
      <c r="M364" s="570">
        <f>+L364/$R$374*100%</f>
        <v>0</v>
      </c>
      <c r="N364" s="571">
        <f>+'C.E PROG. I-II Y III'!AJ371</f>
        <v>0</v>
      </c>
      <c r="O364" s="570">
        <f>+N364/$R$374*100%</f>
        <v>0</v>
      </c>
      <c r="P364" s="571">
        <f>+'C.E PROG. I-II Y III'!AL371</f>
        <v>0</v>
      </c>
      <c r="Q364" s="570">
        <f>+P364/$R$374*100%</f>
        <v>0</v>
      </c>
      <c r="R364" s="571">
        <f>+L364+N364+P364</f>
        <v>0</v>
      </c>
      <c r="S364" s="570">
        <f>+M364+O364+Q364</f>
        <v>0</v>
      </c>
      <c r="W364" s="9"/>
      <c r="Y364" s="178"/>
      <c r="AA364" s="178"/>
    </row>
    <row r="365" spans="1:27" ht="17.100000000000001" customHeight="1" x14ac:dyDescent="0.25">
      <c r="A365" s="65"/>
      <c r="B365" s="65"/>
      <c r="C365" s="65"/>
      <c r="D365" s="65"/>
      <c r="E365" s="65" t="s">
        <v>327</v>
      </c>
      <c r="F365" s="65"/>
      <c r="G365" s="585" t="s">
        <v>1027</v>
      </c>
      <c r="H365" s="585"/>
      <c r="I365" s="585" t="s">
        <v>947</v>
      </c>
      <c r="J365" s="585"/>
      <c r="K365" s="581" t="s">
        <v>948</v>
      </c>
      <c r="L365" s="571">
        <f>+'C.E PROG. I-II Y III'!O372</f>
        <v>0</v>
      </c>
      <c r="M365" s="570">
        <f>+L365/$R$374*100%</f>
        <v>0</v>
      </c>
      <c r="N365" s="571">
        <f>+'C.E PROG. I-II Y III'!AJ372</f>
        <v>0</v>
      </c>
      <c r="O365" s="570">
        <f>+N365/$R$374*100%</f>
        <v>0</v>
      </c>
      <c r="P365" s="571">
        <f>+'C.E PROG. I-II Y III'!AL372</f>
        <v>0</v>
      </c>
      <c r="Q365" s="570">
        <f>+P365/$R$374*100%</f>
        <v>0</v>
      </c>
      <c r="R365" s="571">
        <f>+L365+N365+P365</f>
        <v>0</v>
      </c>
      <c r="S365" s="570">
        <f>+M365+O365+Q365</f>
        <v>0</v>
      </c>
      <c r="W365" s="9"/>
      <c r="X365"/>
      <c r="Y365" s="178"/>
      <c r="AA365" s="178"/>
    </row>
    <row r="366" spans="1:27" ht="17.100000000000001" customHeight="1" thickBot="1" x14ac:dyDescent="0.3">
      <c r="A366" s="65"/>
      <c r="B366" s="65"/>
      <c r="C366" s="65"/>
      <c r="D366" s="65"/>
      <c r="E366" s="65"/>
      <c r="F366" s="65"/>
      <c r="G366" s="65"/>
      <c r="H366" s="65"/>
      <c r="I366" s="585"/>
      <c r="J366" s="585"/>
      <c r="K366" s="581"/>
      <c r="L366" s="571"/>
      <c r="M366" s="570"/>
      <c r="N366" s="571"/>
      <c r="O366" s="570"/>
      <c r="P366" s="571"/>
      <c r="Q366" s="570"/>
      <c r="R366" s="571"/>
      <c r="S366" s="570"/>
      <c r="W366" s="9"/>
      <c r="Y366" s="178"/>
      <c r="AA366" s="178"/>
    </row>
    <row r="367" spans="1:27" ht="17.100000000000001" customHeight="1" thickBot="1" x14ac:dyDescent="0.3">
      <c r="A367" s="607">
        <v>4</v>
      </c>
      <c r="B367" s="573" t="s">
        <v>1028</v>
      </c>
      <c r="C367" s="592"/>
      <c r="D367" s="592"/>
      <c r="E367" s="592"/>
      <c r="F367" s="592"/>
      <c r="G367" s="592"/>
      <c r="H367" s="592"/>
      <c r="I367" s="608"/>
      <c r="J367" s="608"/>
      <c r="K367" s="598"/>
      <c r="L367" s="575">
        <f>SUM(L368:L371)</f>
        <v>0</v>
      </c>
      <c r="M367" s="576">
        <f t="shared" ref="M367:S367" si="107">SUM(M368:M371)</f>
        <v>0</v>
      </c>
      <c r="N367" s="575">
        <f t="shared" si="107"/>
        <v>0</v>
      </c>
      <c r="O367" s="576">
        <f t="shared" si="107"/>
        <v>0</v>
      </c>
      <c r="P367" s="575">
        <f t="shared" si="107"/>
        <v>60427614.960000001</v>
      </c>
      <c r="Q367" s="576">
        <f t="shared" si="107"/>
        <v>1.3683368670069107E-2</v>
      </c>
      <c r="R367" s="575">
        <f t="shared" si="107"/>
        <v>60427614.960000001</v>
      </c>
      <c r="S367" s="576">
        <f t="shared" si="107"/>
        <v>1.3683368670069107E-2</v>
      </c>
      <c r="W367" s="9"/>
      <c r="Y367" s="178"/>
      <c r="AA367" s="178"/>
    </row>
    <row r="368" spans="1:27" ht="17.100000000000001" customHeight="1" x14ac:dyDescent="0.25">
      <c r="A368" s="65"/>
      <c r="B368" s="65"/>
      <c r="C368" s="65"/>
      <c r="D368" s="577"/>
      <c r="E368" s="577"/>
      <c r="F368" s="577"/>
      <c r="G368" s="585" t="s">
        <v>327</v>
      </c>
      <c r="H368" s="585"/>
      <c r="I368" s="535">
        <v>9</v>
      </c>
      <c r="J368" s="535"/>
      <c r="K368" s="584" t="s">
        <v>179</v>
      </c>
      <c r="L368" s="579"/>
      <c r="M368" s="580"/>
      <c r="N368" s="579"/>
      <c r="O368" s="580"/>
      <c r="P368" s="579"/>
      <c r="Q368" s="580"/>
      <c r="R368" s="579"/>
      <c r="S368" s="580"/>
      <c r="W368" s="9"/>
      <c r="Y368" s="178"/>
      <c r="AA368" s="178"/>
    </row>
    <row r="369" spans="1:27" ht="17.100000000000001" customHeight="1" x14ac:dyDescent="0.25">
      <c r="A369" s="48"/>
      <c r="B369" s="48"/>
      <c r="C369" s="48"/>
      <c r="D369" s="48"/>
      <c r="E369" s="48"/>
      <c r="F369" s="48"/>
      <c r="G369" s="585" t="s">
        <v>327</v>
      </c>
      <c r="H369" s="585"/>
      <c r="I369" s="535" t="s">
        <v>949</v>
      </c>
      <c r="J369" s="535"/>
      <c r="K369" s="584" t="s">
        <v>950</v>
      </c>
      <c r="L369" s="579"/>
      <c r="M369" s="580"/>
      <c r="N369" s="579"/>
      <c r="O369" s="580"/>
      <c r="P369" s="579"/>
      <c r="Q369" s="580"/>
      <c r="R369" s="579"/>
      <c r="S369" s="580"/>
      <c r="W369" s="9"/>
      <c r="Y369" s="178"/>
      <c r="AA369" s="178"/>
    </row>
    <row r="370" spans="1:27" ht="27" x14ac:dyDescent="0.25">
      <c r="A370" s="65"/>
      <c r="B370" s="65"/>
      <c r="C370" s="65"/>
      <c r="D370" s="65"/>
      <c r="E370" s="65"/>
      <c r="F370" s="65"/>
      <c r="G370" s="585">
        <v>4</v>
      </c>
      <c r="H370" s="585"/>
      <c r="I370" s="585" t="s">
        <v>951</v>
      </c>
      <c r="J370" s="585"/>
      <c r="K370" s="581" t="s">
        <v>952</v>
      </c>
      <c r="L370" s="571">
        <f>+'C.E PROG. I-II Y III'!O377</f>
        <v>0</v>
      </c>
      <c r="M370" s="570">
        <f>+L370/$R$374*100%</f>
        <v>0</v>
      </c>
      <c r="N370" s="571">
        <f>+'C.E PROG. I-II Y III'!AJ377</f>
        <v>0</v>
      </c>
      <c r="O370" s="570">
        <f>+N370/$R$374*100%</f>
        <v>0</v>
      </c>
      <c r="P370" s="571">
        <f>+'C.E PROG. I-II Y III'!AL377</f>
        <v>60427614.960000001</v>
      </c>
      <c r="Q370" s="570">
        <f>+P370/$R$374*100%</f>
        <v>1.3683368670069107E-2</v>
      </c>
      <c r="R370" s="571">
        <f>+L370+N370+P370</f>
        <v>60427614.960000001</v>
      </c>
      <c r="S370" s="570">
        <f>+M370+O370+Q370</f>
        <v>1.3683368670069107E-2</v>
      </c>
      <c r="W370" s="9"/>
      <c r="X370"/>
      <c r="Y370" s="178"/>
      <c r="AA370" s="178"/>
    </row>
    <row r="371" spans="1:27" ht="40.5" x14ac:dyDescent="0.25">
      <c r="A371" s="65"/>
      <c r="B371" s="65"/>
      <c r="C371" s="65"/>
      <c r="D371" s="65"/>
      <c r="E371" s="65"/>
      <c r="F371" s="65"/>
      <c r="G371" s="585">
        <v>4</v>
      </c>
      <c r="H371" s="585"/>
      <c r="I371" s="585" t="s">
        <v>953</v>
      </c>
      <c r="J371" s="585"/>
      <c r="K371" s="581" t="s">
        <v>954</v>
      </c>
      <c r="L371" s="571">
        <f>+'C.E PROG. I-II Y III'!O378</f>
        <v>0</v>
      </c>
      <c r="M371" s="570">
        <f>+L371/$R$374*100%</f>
        <v>0</v>
      </c>
      <c r="N371" s="571">
        <f>+'C.E PROG. I-II Y III'!AJ378</f>
        <v>0</v>
      </c>
      <c r="O371" s="570">
        <f>+N371/$R$374*100%</f>
        <v>0</v>
      </c>
      <c r="P371" s="571">
        <v>0</v>
      </c>
      <c r="Q371" s="570">
        <f>+P371/$R$374*100%</f>
        <v>0</v>
      </c>
      <c r="R371" s="571">
        <f>+L371+N371+P371</f>
        <v>0</v>
      </c>
      <c r="S371" s="570">
        <f>+M371+O371+Q371</f>
        <v>0</v>
      </c>
      <c r="W371" s="9"/>
      <c r="Y371" s="178"/>
      <c r="AA371" s="178"/>
    </row>
    <row r="372" spans="1:27" ht="17.100000000000001" customHeight="1" x14ac:dyDescent="0.25">
      <c r="A372" s="65"/>
      <c r="B372" s="65"/>
      <c r="C372" s="65"/>
      <c r="D372" s="65"/>
      <c r="E372" s="65"/>
      <c r="F372" s="65"/>
      <c r="G372" s="585"/>
      <c r="H372" s="585"/>
      <c r="I372" s="585"/>
      <c r="J372" s="585"/>
      <c r="K372" s="581"/>
      <c r="L372" s="571"/>
      <c r="M372" s="570"/>
      <c r="N372" s="571"/>
      <c r="O372" s="570"/>
      <c r="P372" s="571"/>
      <c r="Q372" s="570"/>
      <c r="R372" s="571"/>
      <c r="S372" s="570"/>
      <c r="W372" s="9"/>
      <c r="Y372" s="178"/>
      <c r="AA372" s="178"/>
    </row>
    <row r="373" spans="1:27" ht="17.100000000000001" customHeight="1" x14ac:dyDescent="0.25">
      <c r="A373" s="65"/>
      <c r="B373" s="65"/>
      <c r="C373" s="65"/>
      <c r="D373" s="65"/>
      <c r="E373" s="65"/>
      <c r="F373" s="65"/>
      <c r="G373" s="65"/>
      <c r="H373" s="65"/>
      <c r="I373" s="65"/>
      <c r="J373" s="65"/>
      <c r="K373" s="581"/>
      <c r="L373" s="571"/>
      <c r="M373" s="570"/>
      <c r="N373" s="571"/>
      <c r="O373" s="570"/>
      <c r="P373" s="571"/>
      <c r="Q373" s="570"/>
      <c r="R373" s="571"/>
      <c r="S373" s="570"/>
      <c r="W373" s="9"/>
      <c r="Y373" s="178"/>
      <c r="AA373" s="178"/>
    </row>
    <row r="374" spans="1:27" ht="17.100000000000001" customHeight="1" x14ac:dyDescent="0.25">
      <c r="A374" s="65"/>
      <c r="B374" s="65"/>
      <c r="C374" s="65"/>
      <c r="D374" s="65"/>
      <c r="E374" s="65"/>
      <c r="F374" s="65"/>
      <c r="G374" s="65"/>
      <c r="H374" s="65"/>
      <c r="I374" s="65"/>
      <c r="J374" s="65"/>
      <c r="K374" s="578" t="s">
        <v>955</v>
      </c>
      <c r="L374" s="579">
        <f t="shared" ref="L374:Q374" si="108">+L10+L244+L314+L367</f>
        <v>1556076250.3913999</v>
      </c>
      <c r="M374" s="580">
        <f t="shared" si="108"/>
        <v>0.35236149940390532</v>
      </c>
      <c r="N374" s="579">
        <f t="shared" si="108"/>
        <v>754525930.13670003</v>
      </c>
      <c r="O374" s="580">
        <f t="shared" si="108"/>
        <v>0.17085659395992275</v>
      </c>
      <c r="P374" s="579">
        <f t="shared" si="108"/>
        <v>2105533671.4600182</v>
      </c>
      <c r="Q374" s="580">
        <f t="shared" si="108"/>
        <v>0.47678190663164294</v>
      </c>
      <c r="R374" s="579">
        <f>+R10+R244+R314+R367+0.02</f>
        <v>4416135851.9981184</v>
      </c>
      <c r="S374" s="580">
        <f>+S10+S244+S314+S367</f>
        <v>0.99999999999547107</v>
      </c>
      <c r="W374" s="9"/>
      <c r="X374"/>
      <c r="Y374" s="178"/>
      <c r="AA374" s="178"/>
    </row>
    <row r="375" spans="1:27" ht="17.100000000000001" hidden="1" customHeight="1" x14ac:dyDescent="0.25">
      <c r="A375" s="65"/>
      <c r="B375" s="65"/>
      <c r="C375" s="65"/>
      <c r="D375" s="65"/>
      <c r="E375" s="65"/>
      <c r="F375" s="65"/>
      <c r="G375" s="65"/>
      <c r="H375" s="65"/>
      <c r="I375" s="65"/>
      <c r="J375" s="65"/>
      <c r="K375" s="581"/>
      <c r="L375" s="571">
        <f>+'C.E PROG. I-II Y III'!O380</f>
        <v>1556076250.3813999</v>
      </c>
      <c r="M375" s="570">
        <f>+M10+M244+M314+M368</f>
        <v>0.35236149940390532</v>
      </c>
      <c r="N375" s="571">
        <f>+'C.E PROG. I-II Y III'!AJ380</f>
        <v>754525930.13670003</v>
      </c>
      <c r="O375" s="570">
        <f>+O10+O244+O314+O368</f>
        <v>0.17085659395992275</v>
      </c>
      <c r="P375" s="571">
        <f>+'C.E PROG. I-II Y III'!AL380</f>
        <v>2105533671.4600182</v>
      </c>
      <c r="Q375" s="570"/>
      <c r="R375" s="571">
        <f>+'0BJ PROGR. I-II Y III'!AM374</f>
        <v>4416135851.9981184</v>
      </c>
      <c r="S375" s="570"/>
    </row>
    <row r="376" spans="1:27" ht="17.100000000000001" hidden="1" customHeight="1" x14ac:dyDescent="0.25">
      <c r="A376" s="65"/>
      <c r="B376" s="65"/>
      <c r="C376" s="65"/>
      <c r="D376" s="65"/>
      <c r="E376" s="65"/>
      <c r="F376" s="65"/>
      <c r="G376" s="65"/>
      <c r="H376" s="65"/>
      <c r="I376" s="65"/>
      <c r="J376" s="65"/>
      <c r="K376" s="581"/>
      <c r="L376" s="571">
        <f>+L375-L374</f>
        <v>-9.9999904632568359E-3</v>
      </c>
      <c r="M376" s="570">
        <f>+M374-M375</f>
        <v>0</v>
      </c>
      <c r="N376" s="571">
        <f>+N374-N375</f>
        <v>0</v>
      </c>
      <c r="O376" s="570"/>
      <c r="P376" s="571">
        <f>+P375-P374</f>
        <v>0</v>
      </c>
      <c r="Q376" s="570"/>
      <c r="R376" s="571">
        <f>+R375-R374</f>
        <v>0</v>
      </c>
      <c r="S376" s="570"/>
    </row>
    <row r="377" spans="1:27" ht="17.100000000000001" hidden="1" customHeight="1" x14ac:dyDescent="0.25">
      <c r="A377" s="65"/>
      <c r="B377" s="65"/>
      <c r="C377" s="65"/>
      <c r="D377" s="65"/>
      <c r="E377" s="65"/>
      <c r="F377" s="65"/>
      <c r="G377" s="65"/>
      <c r="H377" s="65"/>
      <c r="I377" s="65"/>
      <c r="J377" s="65"/>
      <c r="K377" s="581"/>
      <c r="L377" s="571"/>
      <c r="M377" s="570"/>
      <c r="N377" s="571"/>
      <c r="O377" s="570"/>
      <c r="P377" s="65"/>
      <c r="Q377" s="570"/>
      <c r="R377" s="571">
        <f>+'DETALLE PROG. III'!D512</f>
        <v>4416135851.9981184</v>
      </c>
      <c r="S377" s="570"/>
    </row>
    <row r="378" spans="1:27" ht="17.100000000000001" hidden="1" customHeight="1" x14ac:dyDescent="0.25">
      <c r="A378" s="65"/>
      <c r="B378" s="65"/>
      <c r="C378" s="65"/>
      <c r="D378" s="65"/>
      <c r="E378" s="65"/>
      <c r="F378" s="65"/>
      <c r="G378" s="65"/>
      <c r="H378" s="65"/>
      <c r="I378" s="65"/>
      <c r="J378" s="65"/>
      <c r="K378" s="581"/>
      <c r="L378" s="571"/>
      <c r="M378" s="570"/>
      <c r="N378" s="571"/>
      <c r="O378" s="570"/>
      <c r="P378" s="65"/>
      <c r="Q378" s="570"/>
      <c r="R378" s="571">
        <f>+R377-R374</f>
        <v>0</v>
      </c>
      <c r="S378" s="570"/>
    </row>
    <row r="379" spans="1:27" ht="17.100000000000001" customHeight="1" x14ac:dyDescent="0.25">
      <c r="A379" s="65"/>
      <c r="B379" s="65"/>
      <c r="C379" s="65"/>
      <c r="D379" s="65"/>
      <c r="E379" s="65"/>
      <c r="F379" s="65"/>
      <c r="G379" s="65"/>
      <c r="H379" s="65"/>
      <c r="I379" s="65"/>
      <c r="J379" s="65"/>
      <c r="K379" s="581"/>
      <c r="L379" s="571"/>
      <c r="M379" s="570"/>
      <c r="N379" s="571"/>
      <c r="O379" s="570"/>
      <c r="P379" s="65"/>
      <c r="Q379" s="570"/>
      <c r="R379" s="571"/>
      <c r="S379" s="570"/>
    </row>
    <row r="380" spans="1:27" ht="17.100000000000001" customHeight="1" x14ac:dyDescent="0.25">
      <c r="A380" s="65"/>
      <c r="B380" s="65"/>
      <c r="C380" s="65"/>
      <c r="D380" s="65"/>
      <c r="E380" s="65"/>
      <c r="F380" s="65"/>
      <c r="G380" s="65"/>
      <c r="H380" s="65"/>
      <c r="I380" s="65"/>
      <c r="J380" s="65"/>
      <c r="K380" s="581"/>
      <c r="L380" s="571"/>
      <c r="M380" s="570"/>
      <c r="N380" s="571"/>
      <c r="O380" s="570"/>
      <c r="P380" s="65"/>
      <c r="Q380" s="570"/>
      <c r="R380" s="65"/>
      <c r="S380" s="570"/>
    </row>
    <row r="381" spans="1:27" ht="17.100000000000001" customHeight="1" x14ac:dyDescent="0.2"/>
    <row r="382" spans="1:27" ht="17.100000000000001" customHeight="1" x14ac:dyDescent="0.2"/>
    <row r="383" spans="1:27" ht="17.100000000000001" customHeight="1" x14ac:dyDescent="0.2"/>
    <row r="384" spans="1:27" ht="17.100000000000001" customHeight="1" x14ac:dyDescent="0.2"/>
    <row r="385" ht="17.100000000000001" customHeight="1" x14ac:dyDescent="0.2"/>
    <row r="386" ht="17.100000000000001" customHeight="1" x14ac:dyDescent="0.2"/>
    <row r="387" ht="17.100000000000001" customHeight="1" x14ac:dyDescent="0.2"/>
    <row r="388" ht="17.100000000000001" customHeight="1" x14ac:dyDescent="0.2"/>
    <row r="389" ht="17.100000000000001" customHeight="1" x14ac:dyDescent="0.2"/>
    <row r="390" ht="17.100000000000001" customHeight="1" x14ac:dyDescent="0.2"/>
    <row r="391" ht="17.100000000000001" customHeight="1" x14ac:dyDescent="0.2"/>
    <row r="392" ht="17.100000000000001" customHeight="1" x14ac:dyDescent="0.2"/>
    <row r="393" ht="17.100000000000001" customHeight="1" x14ac:dyDescent="0.2"/>
    <row r="394" ht="17.100000000000001" customHeight="1" x14ac:dyDescent="0.2"/>
    <row r="395" ht="17.100000000000001" customHeight="1" x14ac:dyDescent="0.2"/>
    <row r="396" ht="17.100000000000001" customHeight="1" x14ac:dyDescent="0.2"/>
    <row r="397" ht="17.100000000000001" customHeight="1" x14ac:dyDescent="0.2"/>
    <row r="398" ht="17.100000000000001" customHeight="1" x14ac:dyDescent="0.2"/>
    <row r="399" ht="17.100000000000001" customHeight="1" x14ac:dyDescent="0.2"/>
    <row r="400" ht="17.100000000000001" customHeight="1" x14ac:dyDescent="0.2"/>
    <row r="401" ht="17.100000000000001" customHeight="1" x14ac:dyDescent="0.2"/>
    <row r="402" ht="17.100000000000001" customHeight="1" x14ac:dyDescent="0.2"/>
    <row r="403" ht="17.100000000000001" customHeight="1" x14ac:dyDescent="0.2"/>
    <row r="404" ht="17.100000000000001" customHeight="1" x14ac:dyDescent="0.2"/>
    <row r="405" ht="17.100000000000001" customHeight="1" x14ac:dyDescent="0.2"/>
    <row r="406" ht="17.100000000000001" customHeight="1" x14ac:dyDescent="0.2"/>
    <row r="407" ht="17.100000000000001" customHeight="1" x14ac:dyDescent="0.2"/>
    <row r="408" ht="17.100000000000001" customHeight="1" x14ac:dyDescent="0.2"/>
    <row r="409" ht="17.100000000000001" customHeight="1" x14ac:dyDescent="0.2"/>
    <row r="410" ht="17.100000000000001" customHeight="1" x14ac:dyDescent="0.2"/>
    <row r="411" ht="17.100000000000001" customHeight="1" x14ac:dyDescent="0.2"/>
    <row r="412" ht="17.100000000000001" customHeight="1" x14ac:dyDescent="0.2"/>
    <row r="413" ht="17.100000000000001" customHeight="1" x14ac:dyDescent="0.2"/>
    <row r="414" ht="17.100000000000001" customHeight="1" x14ac:dyDescent="0.2"/>
    <row r="415" ht="17.100000000000001" customHeight="1" x14ac:dyDescent="0.2"/>
    <row r="416" ht="17.100000000000001" customHeight="1" x14ac:dyDescent="0.2"/>
    <row r="417" ht="17.100000000000001" customHeight="1" x14ac:dyDescent="0.2"/>
    <row r="418" ht="17.100000000000001" customHeight="1" x14ac:dyDescent="0.2"/>
    <row r="419" ht="17.100000000000001" customHeight="1" x14ac:dyDescent="0.2"/>
    <row r="420" ht="17.100000000000001" customHeight="1" x14ac:dyDescent="0.2"/>
    <row r="421" ht="17.100000000000001" customHeight="1" x14ac:dyDescent="0.2"/>
    <row r="422" ht="17.100000000000001" customHeight="1" x14ac:dyDescent="0.2"/>
    <row r="423" ht="17.100000000000001" customHeight="1" x14ac:dyDescent="0.2"/>
    <row r="424" ht="17.100000000000001" customHeight="1" x14ac:dyDescent="0.2"/>
    <row r="425" ht="17.100000000000001" customHeight="1" x14ac:dyDescent="0.2"/>
    <row r="426" ht="17.100000000000001" customHeight="1" x14ac:dyDescent="0.2"/>
    <row r="427" ht="17.100000000000001" customHeight="1" x14ac:dyDescent="0.2"/>
    <row r="428" ht="17.100000000000001" customHeight="1" x14ac:dyDescent="0.2"/>
    <row r="429" ht="17.100000000000001" customHeight="1" x14ac:dyDescent="0.2"/>
    <row r="430" ht="17.100000000000001" customHeight="1" x14ac:dyDescent="0.2"/>
    <row r="431" ht="17.100000000000001" customHeight="1" x14ac:dyDescent="0.2"/>
    <row r="432" ht="17.100000000000001" customHeight="1" x14ac:dyDescent="0.2"/>
    <row r="433" ht="17.100000000000001" customHeight="1" x14ac:dyDescent="0.2"/>
    <row r="434" ht="17.100000000000001" customHeight="1" x14ac:dyDescent="0.2"/>
    <row r="435" ht="17.100000000000001" customHeight="1" x14ac:dyDescent="0.2"/>
    <row r="436" ht="17.100000000000001" customHeight="1" x14ac:dyDescent="0.2"/>
    <row r="437" ht="17.100000000000001" customHeight="1" x14ac:dyDescent="0.2"/>
    <row r="438" ht="17.100000000000001" customHeight="1" x14ac:dyDescent="0.2"/>
    <row r="439" ht="17.100000000000001" customHeight="1" x14ac:dyDescent="0.2"/>
    <row r="440" ht="17.100000000000001" customHeight="1" x14ac:dyDescent="0.2"/>
    <row r="441" ht="17.100000000000001" customHeight="1" x14ac:dyDescent="0.2"/>
    <row r="442" ht="17.100000000000001" customHeight="1" x14ac:dyDescent="0.2"/>
    <row r="443" ht="17.100000000000001" customHeight="1" x14ac:dyDescent="0.2"/>
    <row r="444" ht="17.100000000000001" customHeight="1" x14ac:dyDescent="0.2"/>
    <row r="445" ht="17.100000000000001" customHeight="1" x14ac:dyDescent="0.2"/>
    <row r="446" ht="17.100000000000001" customHeight="1" x14ac:dyDescent="0.2"/>
    <row r="447" ht="17.100000000000001" customHeight="1" x14ac:dyDescent="0.2"/>
    <row r="448" ht="17.100000000000001" customHeight="1" x14ac:dyDescent="0.2"/>
    <row r="449" ht="17.100000000000001" customHeight="1" x14ac:dyDescent="0.2"/>
    <row r="450" ht="17.100000000000001" customHeight="1" x14ac:dyDescent="0.2"/>
    <row r="451" ht="17.100000000000001" customHeight="1" x14ac:dyDescent="0.2"/>
    <row r="452" ht="17.100000000000001" customHeight="1" x14ac:dyDescent="0.2"/>
    <row r="453" ht="17.100000000000001" customHeight="1" x14ac:dyDescent="0.2"/>
    <row r="454" ht="17.100000000000001" customHeight="1" x14ac:dyDescent="0.2"/>
    <row r="455" ht="17.100000000000001" customHeight="1" x14ac:dyDescent="0.2"/>
    <row r="456" ht="17.100000000000001" customHeight="1" x14ac:dyDescent="0.2"/>
    <row r="457" ht="17.100000000000001" customHeight="1" x14ac:dyDescent="0.2"/>
    <row r="458" ht="17.100000000000001" customHeight="1" x14ac:dyDescent="0.2"/>
    <row r="459" ht="17.100000000000001" customHeight="1" x14ac:dyDescent="0.2"/>
    <row r="460" ht="17.100000000000001" customHeight="1" x14ac:dyDescent="0.2"/>
    <row r="461" ht="17.100000000000001" customHeight="1" x14ac:dyDescent="0.2"/>
    <row r="462" ht="17.100000000000001" customHeight="1" x14ac:dyDescent="0.2"/>
    <row r="463" ht="17.100000000000001" customHeight="1" x14ac:dyDescent="0.2"/>
    <row r="464" ht="17.100000000000001" customHeight="1" x14ac:dyDescent="0.2"/>
    <row r="465" ht="17.100000000000001" customHeight="1" x14ac:dyDescent="0.2"/>
    <row r="466" ht="17.100000000000001" customHeight="1" x14ac:dyDescent="0.2"/>
    <row r="467" ht="17.100000000000001" customHeight="1" x14ac:dyDescent="0.2"/>
    <row r="468" ht="17.100000000000001" customHeight="1" x14ac:dyDescent="0.2"/>
    <row r="469" ht="17.100000000000001" customHeight="1" x14ac:dyDescent="0.2"/>
    <row r="470" ht="17.100000000000001" customHeight="1" x14ac:dyDescent="0.2"/>
    <row r="471" ht="17.100000000000001" customHeight="1" x14ac:dyDescent="0.2"/>
    <row r="472" ht="17.100000000000001" customHeight="1" x14ac:dyDescent="0.2"/>
    <row r="473" ht="17.100000000000001" customHeight="1" x14ac:dyDescent="0.2"/>
    <row r="474" ht="17.100000000000001" customHeight="1" x14ac:dyDescent="0.2"/>
    <row r="475" ht="17.100000000000001" customHeight="1" x14ac:dyDescent="0.2"/>
    <row r="476" ht="17.100000000000001" customHeight="1" x14ac:dyDescent="0.2"/>
    <row r="477" ht="17.100000000000001" customHeight="1" x14ac:dyDescent="0.2"/>
    <row r="478" ht="17.100000000000001" customHeight="1" x14ac:dyDescent="0.2"/>
    <row r="479" ht="17.100000000000001" customHeight="1" x14ac:dyDescent="0.2"/>
    <row r="480" ht="17.100000000000001" customHeight="1" x14ac:dyDescent="0.2"/>
    <row r="481" ht="17.100000000000001" customHeight="1" x14ac:dyDescent="0.2"/>
    <row r="482" ht="17.100000000000001" customHeight="1" x14ac:dyDescent="0.2"/>
    <row r="483" ht="17.100000000000001" customHeight="1" x14ac:dyDescent="0.2"/>
    <row r="484" ht="17.100000000000001" customHeight="1" x14ac:dyDescent="0.2"/>
    <row r="485" ht="17.100000000000001" customHeight="1" x14ac:dyDescent="0.2"/>
  </sheetData>
  <mergeCells count="7">
    <mergeCell ref="A8:G8"/>
    <mergeCell ref="A7:S7"/>
    <mergeCell ref="A1:S1"/>
    <mergeCell ref="A2:S2"/>
    <mergeCell ref="A3:S3"/>
    <mergeCell ref="A4:S4"/>
    <mergeCell ref="A6:S6"/>
  </mergeCells>
  <printOptions horizontalCentered="1"/>
  <pageMargins left="0.19685039370078741" right="0.19685039370078741" top="0.39370078740157483" bottom="1.1811023622047245" header="0.19685039370078741" footer="0.98425196850393704"/>
  <pageSetup scale="70" orientation="portrait" r:id="rId1"/>
  <headerFooter alignWithMargins="0">
    <oddHeader xml:space="preserve">&amp;R
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59"/>
  <sheetViews>
    <sheetView zoomScale="96" zoomScaleNormal="96" zoomScaleSheetLayoutView="100" workbookViewId="0">
      <selection activeCell="G12" sqref="G12"/>
    </sheetView>
  </sheetViews>
  <sheetFormatPr baseColWidth="10" defaultColWidth="11.42578125" defaultRowHeight="12" customHeight="1" x14ac:dyDescent="0.2"/>
  <cols>
    <col min="1" max="1" width="7.28515625" style="3" customWidth="1"/>
    <col min="2" max="2" width="1.7109375" style="3" customWidth="1"/>
    <col min="3" max="3" width="26.140625" style="4" customWidth="1"/>
    <col min="4" max="4" width="16.85546875" style="3" customWidth="1"/>
    <col min="5" max="5" width="7.85546875" style="42" customWidth="1"/>
    <col min="6" max="6" width="15.7109375" style="3" customWidth="1"/>
    <col min="7" max="7" width="7.7109375" style="42" bestFit="1" customWidth="1"/>
    <col min="8" max="8" width="15.7109375" style="3" customWidth="1"/>
    <col min="9" max="9" width="7.42578125" style="42" customWidth="1"/>
    <col min="10" max="10" width="15.7109375" style="3" customWidth="1"/>
    <col min="11" max="11" width="8" style="42" customWidth="1"/>
    <col min="12" max="16384" width="11.42578125" style="1"/>
  </cols>
  <sheetData>
    <row r="1" spans="1:13" ht="15" customHeight="1" x14ac:dyDescent="0.2">
      <c r="A1" s="775" t="s">
        <v>0</v>
      </c>
      <c r="B1" s="775"/>
      <c r="C1" s="775"/>
      <c r="D1" s="775"/>
      <c r="E1" s="775"/>
      <c r="F1" s="775"/>
      <c r="G1" s="775"/>
      <c r="H1" s="775"/>
      <c r="I1" s="775"/>
      <c r="J1" s="775"/>
      <c r="K1" s="775"/>
    </row>
    <row r="2" spans="1:13" ht="15" customHeight="1" x14ac:dyDescent="0.2">
      <c r="A2" s="775" t="s">
        <v>1</v>
      </c>
      <c r="B2" s="775"/>
      <c r="C2" s="775"/>
      <c r="D2" s="775"/>
      <c r="E2" s="775"/>
      <c r="F2" s="775"/>
      <c r="G2" s="775"/>
      <c r="H2" s="775"/>
      <c r="I2" s="775"/>
      <c r="J2" s="775"/>
      <c r="K2" s="775"/>
    </row>
    <row r="3" spans="1:13" ht="15" customHeight="1" x14ac:dyDescent="0.2">
      <c r="A3" s="777" t="str">
        <f>INGRESOS!$A$3</f>
        <v>PRESUPUESTO ORDINARIO 2022</v>
      </c>
      <c r="B3" s="777"/>
      <c r="C3" s="777"/>
      <c r="D3" s="777"/>
      <c r="E3" s="777"/>
      <c r="F3" s="777"/>
      <c r="G3" s="777"/>
      <c r="H3" s="777"/>
      <c r="I3" s="777"/>
      <c r="J3" s="777"/>
      <c r="K3" s="777"/>
    </row>
    <row r="4" spans="1:13" ht="15" customHeight="1" x14ac:dyDescent="0.2">
      <c r="A4" s="777" t="s">
        <v>391</v>
      </c>
      <c r="B4" s="777"/>
      <c r="C4" s="777"/>
      <c r="D4" s="777"/>
      <c r="E4" s="777"/>
      <c r="F4" s="777"/>
      <c r="G4" s="777"/>
      <c r="H4" s="777"/>
      <c r="I4" s="777"/>
      <c r="J4" s="777"/>
      <c r="K4" s="777"/>
    </row>
    <row r="5" spans="1:13" ht="15" customHeight="1" x14ac:dyDescent="0.2">
      <c r="A5" s="15"/>
      <c r="B5" s="15"/>
      <c r="C5" s="15"/>
    </row>
    <row r="6" spans="1:13" ht="15" customHeight="1" x14ac:dyDescent="0.2">
      <c r="A6" s="15"/>
      <c r="B6" s="15"/>
      <c r="C6" s="15"/>
    </row>
    <row r="7" spans="1:13" ht="33" customHeight="1" x14ac:dyDescent="0.2">
      <c r="A7" s="798" t="s">
        <v>392</v>
      </c>
      <c r="B7" s="798"/>
      <c r="C7" s="798"/>
      <c r="D7" s="798"/>
      <c r="E7" s="798"/>
      <c r="F7" s="798"/>
      <c r="G7" s="798"/>
      <c r="H7" s="798"/>
      <c r="I7" s="798"/>
      <c r="J7" s="798"/>
      <c r="K7" s="798"/>
    </row>
    <row r="8" spans="1:13" ht="59.25" customHeight="1" thickBot="1" x14ac:dyDescent="0.3">
      <c r="A8" s="472" t="s">
        <v>393</v>
      </c>
      <c r="B8" s="473"/>
      <c r="C8" s="474"/>
      <c r="D8" s="475" t="s">
        <v>167</v>
      </c>
      <c r="E8" s="476" t="s">
        <v>171</v>
      </c>
      <c r="F8" s="475" t="s">
        <v>394</v>
      </c>
      <c r="G8" s="476" t="s">
        <v>171</v>
      </c>
      <c r="H8" s="475" t="s">
        <v>169</v>
      </c>
      <c r="I8" s="476" t="s">
        <v>171</v>
      </c>
      <c r="J8" s="475" t="s">
        <v>263</v>
      </c>
      <c r="K8" s="476" t="s">
        <v>171</v>
      </c>
    </row>
    <row r="9" spans="1:13" s="2" customFormat="1" ht="15" customHeight="1" thickBot="1" x14ac:dyDescent="0.3">
      <c r="A9" s="477"/>
      <c r="B9" s="477"/>
      <c r="C9" s="478" t="s">
        <v>170</v>
      </c>
      <c r="D9" s="479">
        <f t="shared" ref="D9:I9" si="0">+D12+D50+D111+D151+D158+D192+D236+D274+D321</f>
        <v>1556076250.3814001</v>
      </c>
      <c r="E9" s="480">
        <f t="shared" si="0"/>
        <v>0.35236149940390532</v>
      </c>
      <c r="F9" s="479">
        <f t="shared" si="0"/>
        <v>754525930.14669991</v>
      </c>
      <c r="G9" s="480">
        <f t="shared" si="0"/>
        <v>0.17085659396218716</v>
      </c>
      <c r="H9" s="479">
        <f t="shared" si="0"/>
        <v>2105533671.4700181</v>
      </c>
      <c r="I9" s="480">
        <f t="shared" si="0"/>
        <v>0.4767819066339074</v>
      </c>
      <c r="J9" s="479">
        <f>+J12+J50+J111+J151+J158+J192+J236+J274+J321+0.01</f>
        <v>4416135852.0081186</v>
      </c>
      <c r="K9" s="481">
        <f>+K12+K50+K111+K151+K159+K159+K192</f>
        <v>0.70296944680347684</v>
      </c>
    </row>
    <row r="10" spans="1:13" ht="15" customHeight="1" x14ac:dyDescent="0.2">
      <c r="D10" s="9"/>
      <c r="E10" s="9"/>
      <c r="F10" s="9"/>
      <c r="G10" s="9"/>
      <c r="H10" s="9"/>
      <c r="I10" s="9"/>
      <c r="J10" s="9"/>
    </row>
    <row r="11" spans="1:13" ht="15" customHeight="1" x14ac:dyDescent="0.2">
      <c r="J11" s="9"/>
    </row>
    <row r="12" spans="1:13" ht="15" customHeight="1" x14ac:dyDescent="0.2">
      <c r="A12" s="5">
        <v>0</v>
      </c>
      <c r="B12" s="5"/>
      <c r="C12" s="8" t="s">
        <v>173</v>
      </c>
      <c r="D12" s="32">
        <f t="shared" ref="D12:K12" si="1">+D15+D21+D27+D33+D37+D43</f>
        <v>872088519.05640006</v>
      </c>
      <c r="E12" s="43">
        <f t="shared" si="1"/>
        <v>0.19747773806863664</v>
      </c>
      <c r="F12" s="32">
        <f t="shared" si="1"/>
        <v>291431452.29669994</v>
      </c>
      <c r="G12" s="43">
        <f t="shared" si="1"/>
        <v>6.5992411027128911E-2</v>
      </c>
      <c r="H12" s="32">
        <f t="shared" si="1"/>
        <v>267833938.18000001</v>
      </c>
      <c r="I12" s="43">
        <f t="shared" si="1"/>
        <v>6.0648935439523731E-2</v>
      </c>
      <c r="J12" s="32">
        <f t="shared" si="1"/>
        <v>1431353909.5330999</v>
      </c>
      <c r="K12" s="43">
        <f t="shared" si="1"/>
        <v>0.32411908453528931</v>
      </c>
      <c r="L12" s="178"/>
      <c r="M12" s="178"/>
    </row>
    <row r="13" spans="1:13" ht="15" customHeight="1" x14ac:dyDescent="0.2">
      <c r="L13" s="178"/>
      <c r="M13" s="178"/>
    </row>
    <row r="14" spans="1:13" ht="15" customHeight="1" x14ac:dyDescent="0.2">
      <c r="L14" s="178"/>
      <c r="M14" s="178"/>
    </row>
    <row r="15" spans="1:13" ht="15" customHeight="1" x14ac:dyDescent="0.2">
      <c r="A15" s="5" t="s">
        <v>395</v>
      </c>
      <c r="B15" s="5"/>
      <c r="C15" s="8" t="s">
        <v>396</v>
      </c>
      <c r="D15" s="32">
        <f>+'0BJ PROGR. I-II Y III'!N13</f>
        <v>379858101.94999999</v>
      </c>
      <c r="E15" s="43">
        <f>SUM(E16:E20)</f>
        <v>8.6015945768092697E-2</v>
      </c>
      <c r="F15" s="32">
        <f>+'0BJ PROGR. I-II Y III'!AI13</f>
        <v>132526243.13</v>
      </c>
      <c r="G15" s="43">
        <f>SUM(G16:G20)</f>
        <v>3.000954852193629E-2</v>
      </c>
      <c r="H15" s="32">
        <f>+'0BJ PROGR. I-II Y III'!AK13</f>
        <v>128751343.75</v>
      </c>
      <c r="I15" s="43">
        <f>SUM(I16:I20)</f>
        <v>2.9154751589389027E-2</v>
      </c>
      <c r="J15" s="32">
        <f>SUM(J16:J20)</f>
        <v>641135688.82999992</v>
      </c>
      <c r="K15" s="43">
        <f>SUM(K16:K20)</f>
        <v>0.145180245879418</v>
      </c>
      <c r="L15" s="178"/>
      <c r="M15" s="178"/>
    </row>
    <row r="16" spans="1:13" ht="15" customHeight="1" x14ac:dyDescent="0.2">
      <c r="A16" s="10" t="s">
        <v>397</v>
      </c>
      <c r="B16" s="10"/>
      <c r="C16" s="4" t="s">
        <v>398</v>
      </c>
      <c r="D16" s="9">
        <f>+'0BJ PROGR. I-II Y III'!N14</f>
        <v>379858101.94999999</v>
      </c>
      <c r="E16" s="42">
        <f>+D16/J353*100%</f>
        <v>8.6015945768092697E-2</v>
      </c>
      <c r="F16" s="9">
        <f>+'0BJ PROGR. I-II Y III'!AI14</f>
        <v>132526243.13</v>
      </c>
      <c r="G16" s="42">
        <f t="shared" ref="G16:G32" si="2">+F16/$J$353*100%</f>
        <v>3.000954852193629E-2</v>
      </c>
      <c r="H16" s="9">
        <f>+'0BJ PROGR. I-II Y III'!AK14</f>
        <v>115751343.75</v>
      </c>
      <c r="I16" s="42">
        <f>+H16/$J$353*100%</f>
        <v>2.6211001569987326E-2</v>
      </c>
      <c r="J16" s="9">
        <f t="shared" ref="J16:K20" si="3">+D16+F16+H16</f>
        <v>628135688.82999992</v>
      </c>
      <c r="K16" s="42">
        <f t="shared" si="3"/>
        <v>0.1422364958600163</v>
      </c>
      <c r="L16" s="178"/>
      <c r="M16" s="178"/>
    </row>
    <row r="17" spans="1:13" ht="15" customHeight="1" x14ac:dyDescent="0.2">
      <c r="A17" s="10" t="s">
        <v>399</v>
      </c>
      <c r="B17" s="10"/>
      <c r="C17" s="4" t="s">
        <v>400</v>
      </c>
      <c r="D17" s="9">
        <f>+'0BJ PROGR. I-II Y III'!N15</f>
        <v>0</v>
      </c>
      <c r="E17" s="42">
        <f>+D17/$J$353*100%</f>
        <v>0</v>
      </c>
      <c r="F17" s="9">
        <f>+'0BJ PROGR. I-II Y III'!AI15</f>
        <v>0</v>
      </c>
      <c r="G17" s="42">
        <f t="shared" si="2"/>
        <v>0</v>
      </c>
      <c r="H17" s="9">
        <f>+'0BJ PROGR. I-II Y III'!AK15</f>
        <v>8000000</v>
      </c>
      <c r="I17" s="42">
        <f>+H17/$J$353*100%</f>
        <v>1.8115384734779688E-3</v>
      </c>
      <c r="J17" s="9">
        <f t="shared" si="3"/>
        <v>8000000</v>
      </c>
      <c r="K17" s="42">
        <f t="shared" si="3"/>
        <v>1.8115384734779688E-3</v>
      </c>
      <c r="L17" s="178"/>
      <c r="M17" s="178"/>
    </row>
    <row r="18" spans="1:13" ht="15" customHeight="1" x14ac:dyDescent="0.2">
      <c r="A18" s="10" t="s">
        <v>401</v>
      </c>
      <c r="B18" s="10"/>
      <c r="C18" s="4" t="s">
        <v>402</v>
      </c>
      <c r="D18" s="9">
        <f>+'0BJ PROGR. I-II Y III'!N16</f>
        <v>0</v>
      </c>
      <c r="E18" s="42">
        <f>+D18/$J$353*100%</f>
        <v>0</v>
      </c>
      <c r="F18" s="9">
        <f>+'0BJ PROGR. I-II Y III'!AI16</f>
        <v>0</v>
      </c>
      <c r="G18" s="42">
        <f t="shared" si="2"/>
        <v>0</v>
      </c>
      <c r="H18" s="9">
        <f>+'0BJ PROGR. I-II Y III'!AK16</f>
        <v>0</v>
      </c>
      <c r="I18" s="42">
        <f>+H18/$J$353*100%</f>
        <v>0</v>
      </c>
      <c r="J18" s="9">
        <f t="shared" si="3"/>
        <v>0</v>
      </c>
      <c r="K18" s="42">
        <f t="shared" si="3"/>
        <v>0</v>
      </c>
      <c r="L18" s="178"/>
      <c r="M18" s="178"/>
    </row>
    <row r="19" spans="1:13" ht="15" customHeight="1" x14ac:dyDescent="0.2">
      <c r="A19" s="10" t="s">
        <v>403</v>
      </c>
      <c r="B19" s="10"/>
      <c r="C19" s="4" t="s">
        <v>404</v>
      </c>
      <c r="D19" s="9">
        <f>+'0BJ PROGR. I-II Y III'!N17</f>
        <v>0</v>
      </c>
      <c r="E19" s="42">
        <f>+D19/$J$353*100%</f>
        <v>0</v>
      </c>
      <c r="F19" s="9">
        <f>+'0BJ PROGR. I-II Y III'!AI17</f>
        <v>0</v>
      </c>
      <c r="G19" s="42">
        <f t="shared" si="2"/>
        <v>0</v>
      </c>
      <c r="H19" s="9">
        <f>+'0BJ PROGR. I-II Y III'!AK17</f>
        <v>0</v>
      </c>
      <c r="I19" s="42">
        <f>+H19/$J$353*100%</f>
        <v>0</v>
      </c>
      <c r="J19" s="9">
        <f t="shared" si="3"/>
        <v>0</v>
      </c>
      <c r="K19" s="42">
        <f t="shared" si="3"/>
        <v>0</v>
      </c>
      <c r="L19" s="178"/>
      <c r="M19" s="178"/>
    </row>
    <row r="20" spans="1:13" ht="15" customHeight="1" x14ac:dyDescent="0.2">
      <c r="A20" s="10" t="s">
        <v>405</v>
      </c>
      <c r="B20" s="10"/>
      <c r="C20" s="4" t="s">
        <v>406</v>
      </c>
      <c r="D20" s="9">
        <f>+'0BJ PROGR. I-II Y III'!N18</f>
        <v>0</v>
      </c>
      <c r="E20" s="42">
        <f>+D20/$J$353*100%</f>
        <v>0</v>
      </c>
      <c r="F20" s="9">
        <f>+'0BJ PROGR. I-II Y III'!AI18</f>
        <v>0</v>
      </c>
      <c r="G20" s="42">
        <f t="shared" si="2"/>
        <v>0</v>
      </c>
      <c r="H20" s="9">
        <f>+'0BJ PROGR. I-II Y III'!AK18</f>
        <v>5000000</v>
      </c>
      <c r="I20" s="42">
        <f>+H20/$J$353*100%</f>
        <v>1.1322115459237304E-3</v>
      </c>
      <c r="J20" s="9">
        <f t="shared" si="3"/>
        <v>5000000</v>
      </c>
      <c r="K20" s="42">
        <f t="shared" si="3"/>
        <v>1.1322115459237304E-3</v>
      </c>
      <c r="L20" s="178"/>
      <c r="M20" s="178"/>
    </row>
    <row r="21" spans="1:13" ht="15" customHeight="1" x14ac:dyDescent="0.2">
      <c r="A21" s="5" t="s">
        <v>407</v>
      </c>
      <c r="B21" s="5"/>
      <c r="C21" s="8" t="s">
        <v>408</v>
      </c>
      <c r="D21" s="32">
        <f>+'0BJ PROGR. I-II Y III'!N19</f>
        <v>30773257.440000001</v>
      </c>
      <c r="E21" s="43">
        <f>SUM(E22:E26)</f>
        <v>6.9683674758502677E-3</v>
      </c>
      <c r="F21" s="32">
        <f>+'0BJ PROGR. I-II Y III'!AI19</f>
        <v>866135.7</v>
      </c>
      <c r="G21" s="42">
        <f t="shared" si="2"/>
        <v>1.9612976797534648E-4</v>
      </c>
      <c r="H21" s="32">
        <f>+'0BJ PROGR. I-II Y III'!AK19</f>
        <v>11165372</v>
      </c>
      <c r="I21" s="43">
        <f>SUM(I22:I26)</f>
        <v>2.5283126185867066E-3</v>
      </c>
      <c r="J21" s="32">
        <f>SUM(J22:J26)</f>
        <v>42804765.140000001</v>
      </c>
      <c r="K21" s="43">
        <f>SUM(K22:K26)</f>
        <v>9.6928098624123223E-3</v>
      </c>
      <c r="L21" s="178"/>
      <c r="M21" s="178"/>
    </row>
    <row r="22" spans="1:13" ht="15" customHeight="1" x14ac:dyDescent="0.2">
      <c r="A22" s="10" t="s">
        <v>409</v>
      </c>
      <c r="B22" s="10"/>
      <c r="C22" s="4" t="s">
        <v>410</v>
      </c>
      <c r="D22" s="9">
        <f>+'0BJ PROGR. I-II Y III'!N20</f>
        <v>0</v>
      </c>
      <c r="E22" s="42">
        <f>+D22/$J$353*100%</f>
        <v>0</v>
      </c>
      <c r="F22" s="9">
        <f>+'0BJ PROGR. I-II Y III'!AI20</f>
        <v>0</v>
      </c>
      <c r="G22" s="42">
        <f t="shared" si="2"/>
        <v>0</v>
      </c>
      <c r="H22" s="9">
        <f>+'0BJ PROGR. I-II Y III'!AK20</f>
        <v>10000000</v>
      </c>
      <c r="I22" s="42">
        <f>+H22/$J$353*100%</f>
        <v>2.2644230918474608E-3</v>
      </c>
      <c r="J22" s="9">
        <f t="shared" ref="J22:K26" si="4">+D22+F22+H22</f>
        <v>10000000</v>
      </c>
      <c r="K22" s="42">
        <f t="shared" si="4"/>
        <v>2.2644230918474608E-3</v>
      </c>
      <c r="L22" s="178"/>
      <c r="M22" s="178"/>
    </row>
    <row r="23" spans="1:13" ht="15" customHeight="1" x14ac:dyDescent="0.2">
      <c r="A23" s="10" t="s">
        <v>411</v>
      </c>
      <c r="B23" s="10"/>
      <c r="C23" s="4" t="s">
        <v>412</v>
      </c>
      <c r="D23" s="9">
        <f>+'0BJ PROGR. I-II Y III'!N21</f>
        <v>0</v>
      </c>
      <c r="E23" s="42">
        <f>+D23/$J$353*100%</f>
        <v>0</v>
      </c>
      <c r="F23" s="9">
        <f>+'0BJ PROGR. I-II Y III'!AI21</f>
        <v>0</v>
      </c>
      <c r="G23" s="42">
        <f t="shared" si="2"/>
        <v>0</v>
      </c>
      <c r="H23" s="9">
        <f>+'0BJ PROGR. I-II Y III'!AK21</f>
        <v>0</v>
      </c>
      <c r="I23" s="42">
        <f>+H23/$J$353*100%</f>
        <v>0</v>
      </c>
      <c r="J23" s="9">
        <f t="shared" si="4"/>
        <v>0</v>
      </c>
      <c r="K23" s="42">
        <f t="shared" si="4"/>
        <v>0</v>
      </c>
      <c r="L23" s="178"/>
      <c r="M23" s="178"/>
    </row>
    <row r="24" spans="1:13" ht="15" customHeight="1" x14ac:dyDescent="0.2">
      <c r="A24" s="10" t="s">
        <v>413</v>
      </c>
      <c r="B24" s="10"/>
      <c r="C24" s="4" t="s">
        <v>414</v>
      </c>
      <c r="D24" s="9">
        <f>+'0BJ PROGR. I-II Y III'!N22</f>
        <v>0</v>
      </c>
      <c r="E24" s="42">
        <f>+D24/$J$353*100%</f>
        <v>0</v>
      </c>
      <c r="F24" s="9">
        <f>+'0BJ PROGR. I-II Y III'!AI22</f>
        <v>0</v>
      </c>
      <c r="G24" s="42">
        <f t="shared" si="2"/>
        <v>0</v>
      </c>
      <c r="H24" s="9">
        <f>+'0BJ PROGR. I-II Y III'!AK22</f>
        <v>0</v>
      </c>
      <c r="I24" s="42">
        <f>+H24/$J$353*100%</f>
        <v>0</v>
      </c>
      <c r="J24" s="9">
        <f t="shared" si="4"/>
        <v>0</v>
      </c>
      <c r="K24" s="42">
        <f t="shared" si="4"/>
        <v>0</v>
      </c>
      <c r="L24" s="178"/>
      <c r="M24" s="178"/>
    </row>
    <row r="25" spans="1:13" ht="15" customHeight="1" x14ac:dyDescent="0.2">
      <c r="A25" s="10" t="s">
        <v>415</v>
      </c>
      <c r="B25" s="10"/>
      <c r="C25" s="4" t="s">
        <v>416</v>
      </c>
      <c r="D25" s="9">
        <f>+'0BJ PROGR. I-II Y III'!N23</f>
        <v>2893690.44</v>
      </c>
      <c r="E25" s="42">
        <f>+D25/$J$353*100%</f>
        <v>6.5525394529942387E-4</v>
      </c>
      <c r="F25" s="9">
        <f>+'0BJ PROGR. I-II Y III'!AI23</f>
        <v>866135.7</v>
      </c>
      <c r="G25" s="42">
        <f t="shared" si="2"/>
        <v>1.9612976797534648E-4</v>
      </c>
      <c r="H25" s="9">
        <f>+'0BJ PROGR. I-II Y III'!AK23</f>
        <v>1165372</v>
      </c>
      <c r="I25" s="42">
        <f>+H25/$J$353*100%</f>
        <v>2.6388952673924592E-4</v>
      </c>
      <c r="J25" s="9">
        <f t="shared" si="4"/>
        <v>4925198.1399999997</v>
      </c>
      <c r="K25" s="42">
        <f t="shared" si="4"/>
        <v>1.1152732400140162E-3</v>
      </c>
      <c r="L25" s="178"/>
      <c r="M25" s="178"/>
    </row>
    <row r="26" spans="1:13" ht="15" customHeight="1" x14ac:dyDescent="0.2">
      <c r="A26" s="10" t="s">
        <v>417</v>
      </c>
      <c r="B26" s="10"/>
      <c r="C26" s="4" t="s">
        <v>418</v>
      </c>
      <c r="D26" s="9">
        <f>+'0BJ PROGR. I-II Y III'!N24</f>
        <v>27879567</v>
      </c>
      <c r="E26" s="42">
        <f>+D26/$J$353*100%</f>
        <v>6.3131135305508441E-3</v>
      </c>
      <c r="F26" s="9">
        <f>+'0BJ PROGR. I-II Y III'!AI24</f>
        <v>0</v>
      </c>
      <c r="G26" s="42">
        <f t="shared" si="2"/>
        <v>0</v>
      </c>
      <c r="H26" s="9">
        <f>+'0BJ PROGR. I-II Y III'!AK24</f>
        <v>0</v>
      </c>
      <c r="I26" s="42">
        <f>+H26/$J$353*100%</f>
        <v>0</v>
      </c>
      <c r="J26" s="9">
        <f t="shared" si="4"/>
        <v>27879567</v>
      </c>
      <c r="K26" s="42">
        <f t="shared" si="4"/>
        <v>6.3131135305508441E-3</v>
      </c>
      <c r="L26" s="178"/>
      <c r="M26" s="178"/>
    </row>
    <row r="27" spans="1:13" ht="15" customHeight="1" x14ac:dyDescent="0.2">
      <c r="A27" s="5" t="s">
        <v>419</v>
      </c>
      <c r="B27" s="5"/>
      <c r="C27" s="8" t="s">
        <v>420</v>
      </c>
      <c r="D27" s="32">
        <f>+'0BJ PROGR. I-II Y III'!N25</f>
        <v>331949668.3714</v>
      </c>
      <c r="E27" s="43">
        <f>SUM(E28:E32)</f>
        <v>7.5167449439130479E-2</v>
      </c>
      <c r="F27" s="32">
        <f>+'0BJ PROGR. I-II Y III'!AI25</f>
        <v>112968691.68169999</v>
      </c>
      <c r="G27" s="42">
        <f t="shared" si="2"/>
        <v>2.5580891409983764E-2</v>
      </c>
      <c r="H27" s="32">
        <f>+'0BJ PROGR. I-II Y III'!AK25</f>
        <v>86639022.989999995</v>
      </c>
      <c r="I27" s="43">
        <f>SUM(I28:I32)</f>
        <v>1.9618740431365904E-2</v>
      </c>
      <c r="J27" s="32">
        <f>SUM(J28:J32)</f>
        <v>531557383.04309994</v>
      </c>
      <c r="K27" s="43">
        <f>SUM(K28:K32)</f>
        <v>0.12036708128048015</v>
      </c>
      <c r="L27" s="178"/>
      <c r="M27" s="178"/>
    </row>
    <row r="28" spans="1:13" ht="15" customHeight="1" x14ac:dyDescent="0.2">
      <c r="A28" s="10" t="s">
        <v>421</v>
      </c>
      <c r="B28" s="10"/>
      <c r="C28" s="4" t="s">
        <v>422</v>
      </c>
      <c r="D28" s="9">
        <f>+'0BJ PROGR. I-II Y III'!N26</f>
        <v>161486649.63999999</v>
      </c>
      <c r="E28" s="42">
        <f>+D28/$J$353*100%</f>
        <v>3.656740984698964E-2</v>
      </c>
      <c r="F28" s="9">
        <f>+'0BJ PROGR. I-II Y III'!AI26</f>
        <v>75942870</v>
      </c>
      <c r="G28" s="42">
        <f t="shared" si="2"/>
        <v>1.7196678848916978E-2</v>
      </c>
      <c r="H28" s="9">
        <f>+'0BJ PROGR. I-II Y III'!AK26</f>
        <v>45258532</v>
      </c>
      <c r="I28" s="42">
        <f>+H28/$J$353*100%</f>
        <v>1.0248446496391724E-2</v>
      </c>
      <c r="J28" s="9">
        <f t="shared" ref="J28:K32" si="5">+D28+F28+H28</f>
        <v>282688051.63999999</v>
      </c>
      <c r="K28" s="42">
        <f t="shared" si="5"/>
        <v>6.4012535192298339E-2</v>
      </c>
      <c r="L28" s="178"/>
      <c r="M28" s="178"/>
    </row>
    <row r="29" spans="1:13" ht="24" x14ac:dyDescent="0.2">
      <c r="A29" s="10" t="s">
        <v>423</v>
      </c>
      <c r="B29" s="10"/>
      <c r="C29" s="4" t="s">
        <v>424</v>
      </c>
      <c r="D29" s="9">
        <f>+'0BJ PROGR. I-II Y III'!N27</f>
        <v>64071171</v>
      </c>
      <c r="E29" s="42">
        <f>+D29/$J$353*100%</f>
        <v>1.4508423913410737E-2</v>
      </c>
      <c r="F29" s="9">
        <f>+'0BJ PROGR. I-II Y III'!AI27</f>
        <v>0</v>
      </c>
      <c r="G29" s="42">
        <f t="shared" si="2"/>
        <v>0</v>
      </c>
      <c r="H29" s="9">
        <f>+'0BJ PROGR. I-II Y III'!AK27</f>
        <v>7469990</v>
      </c>
      <c r="I29" s="42">
        <f>+H29/$J$353*100%</f>
        <v>1.6915217851869613E-3</v>
      </c>
      <c r="J29" s="9">
        <f t="shared" si="5"/>
        <v>71541161</v>
      </c>
      <c r="K29" s="42">
        <f t="shared" si="5"/>
        <v>1.6199945698597697E-2</v>
      </c>
      <c r="L29" s="178"/>
      <c r="M29" s="178"/>
    </row>
    <row r="30" spans="1:13" ht="15" customHeight="1" x14ac:dyDescent="0.2">
      <c r="A30" s="10" t="s">
        <v>425</v>
      </c>
      <c r="B30" s="10"/>
      <c r="C30" s="4" t="s">
        <v>426</v>
      </c>
      <c r="D30" s="9">
        <f>+'0BJ PROGR. I-II Y III'!N28</f>
        <v>55322943.717299998</v>
      </c>
      <c r="E30" s="42">
        <f>+D30/$J$353*100%</f>
        <v>1.2527455126243151E-2</v>
      </c>
      <c r="F30" s="9">
        <f>+'0BJ PROGR. I-II Y III'!AI28</f>
        <v>19253142.867900003</v>
      </c>
      <c r="G30" s="42">
        <f t="shared" si="2"/>
        <v>4.359726130071101E-3</v>
      </c>
      <c r="H30" s="9">
        <f>+'0BJ PROGR. I-II Y III'!AK28</f>
        <v>17633199.989999998</v>
      </c>
      <c r="I30" s="42">
        <f>+H30/$J$353*100%</f>
        <v>3.9929025240520409E-3</v>
      </c>
      <c r="J30" s="9">
        <f t="shared" si="5"/>
        <v>92209286.575199991</v>
      </c>
      <c r="K30" s="42">
        <f t="shared" si="5"/>
        <v>2.0880083780366293E-2</v>
      </c>
      <c r="L30" s="178"/>
      <c r="M30" s="178"/>
    </row>
    <row r="31" spans="1:13" ht="15" customHeight="1" x14ac:dyDescent="0.2">
      <c r="A31" s="10" t="s">
        <v>427</v>
      </c>
      <c r="B31" s="10"/>
      <c r="C31" s="4" t="s">
        <v>428</v>
      </c>
      <c r="D31" s="9">
        <f>+'0BJ PROGR. I-II Y III'!N29</f>
        <v>51068904.0141</v>
      </c>
      <c r="E31" s="42">
        <f>+D31/$J$353*100%</f>
        <v>1.1564160552486952E-2</v>
      </c>
      <c r="F31" s="9">
        <f>+'0BJ PROGR. I-II Y III'!AI29</f>
        <v>17772678.8138</v>
      </c>
      <c r="G31" s="42">
        <f t="shared" si="2"/>
        <v>4.0244864309956861E-3</v>
      </c>
      <c r="H31" s="9">
        <f>+'0BJ PROGR. I-II Y III'!AK29</f>
        <v>16277301</v>
      </c>
      <c r="I31" s="42">
        <f>+H31/$J$353*100%</f>
        <v>3.6858696257351768E-3</v>
      </c>
      <c r="J31" s="9">
        <f t="shared" si="5"/>
        <v>85118883.827899992</v>
      </c>
      <c r="K31" s="42">
        <f t="shared" si="5"/>
        <v>1.9274516609217814E-2</v>
      </c>
      <c r="L31" s="178"/>
      <c r="M31" s="178"/>
    </row>
    <row r="32" spans="1:13" ht="15" customHeight="1" x14ac:dyDescent="0.2">
      <c r="A32" s="10" t="s">
        <v>429</v>
      </c>
      <c r="B32" s="10"/>
      <c r="C32" s="4" t="s">
        <v>430</v>
      </c>
      <c r="D32" s="9">
        <f>+'0BJ PROGR. I-II Y III'!N30</f>
        <v>0</v>
      </c>
      <c r="E32" s="42">
        <f>+D32/$J$353*100%</f>
        <v>0</v>
      </c>
      <c r="F32" s="9">
        <f>+'0BJ PROGR. I-II Y III'!AI30</f>
        <v>0</v>
      </c>
      <c r="G32" s="42">
        <f t="shared" si="2"/>
        <v>0</v>
      </c>
      <c r="H32" s="9">
        <f>+'0BJ PROGR. I-II Y III'!AK30</f>
        <v>0</v>
      </c>
      <c r="I32" s="42">
        <f>+H32/$J$353*100%</f>
        <v>0</v>
      </c>
      <c r="J32" s="9">
        <f t="shared" si="5"/>
        <v>0</v>
      </c>
      <c r="K32" s="42">
        <f t="shared" si="5"/>
        <v>0</v>
      </c>
      <c r="L32" s="178"/>
      <c r="M32" s="178"/>
    </row>
    <row r="33" spans="1:13" ht="24" customHeight="1" x14ac:dyDescent="0.2">
      <c r="A33" s="5" t="s">
        <v>431</v>
      </c>
      <c r="B33" s="5"/>
      <c r="C33" s="8" t="s">
        <v>432</v>
      </c>
      <c r="D33" s="32">
        <f>+'0BJ PROGR. I-II Y III'!N31</f>
        <v>0</v>
      </c>
      <c r="F33" s="32">
        <f>+'0BJ PROGR. I-II Y III'!AI31</f>
        <v>0</v>
      </c>
      <c r="H33" s="32">
        <f>+'0BJ PROGR. I-II Y III'!AK31</f>
        <v>0</v>
      </c>
      <c r="J33" s="32">
        <f>SUM(J34:J35)</f>
        <v>0</v>
      </c>
      <c r="K33" s="43">
        <f>SUM(K34:K35)</f>
        <v>0</v>
      </c>
      <c r="L33" s="178"/>
      <c r="M33" s="178"/>
    </row>
    <row r="34" spans="1:13" ht="15" customHeight="1" x14ac:dyDescent="0.2">
      <c r="A34" s="10" t="s">
        <v>433</v>
      </c>
      <c r="B34" s="10"/>
      <c r="C34" s="4" t="s">
        <v>434</v>
      </c>
      <c r="D34" s="9">
        <f>+'0BJ PROGR. I-II Y III'!N32</f>
        <v>0</v>
      </c>
      <c r="E34" s="42">
        <f>+D34/$J$353*100%</f>
        <v>0</v>
      </c>
      <c r="F34" s="9">
        <f>+'0BJ PROGR. I-II Y III'!AI32</f>
        <v>0</v>
      </c>
      <c r="G34" s="42">
        <f>+F34/$J$353*100%</f>
        <v>0</v>
      </c>
      <c r="H34" s="9">
        <f>+'0BJ PROGR. I-II Y III'!AK32</f>
        <v>0</v>
      </c>
      <c r="I34" s="42">
        <f>+H34/$J$353*100%</f>
        <v>0</v>
      </c>
      <c r="J34" s="9">
        <f>+D34+F34+H34</f>
        <v>0</v>
      </c>
      <c r="K34" s="42">
        <f>+E34+G34+I34</f>
        <v>0</v>
      </c>
      <c r="L34" s="178"/>
      <c r="M34" s="178"/>
    </row>
    <row r="35" spans="1:13" ht="15" customHeight="1" x14ac:dyDescent="0.2">
      <c r="A35" s="10" t="s">
        <v>435</v>
      </c>
      <c r="B35" s="10"/>
      <c r="C35" s="4" t="s">
        <v>436</v>
      </c>
      <c r="D35" s="9">
        <f>+'0BJ PROGR. I-II Y III'!N33</f>
        <v>0</v>
      </c>
      <c r="E35" s="42">
        <f>+D35/$J$353*100%</f>
        <v>0</v>
      </c>
      <c r="F35" s="9">
        <f>+'0BJ PROGR. I-II Y III'!AI33</f>
        <v>0</v>
      </c>
      <c r="G35" s="42">
        <f>+F35/$J$353*100%</f>
        <v>0</v>
      </c>
      <c r="H35" s="9">
        <f>+'0BJ PROGR. I-II Y III'!AK33</f>
        <v>0</v>
      </c>
      <c r="I35" s="42">
        <f>+H35/$J$353*100%</f>
        <v>0</v>
      </c>
      <c r="J35" s="9">
        <f>+D35+F35+H35</f>
        <v>0</v>
      </c>
      <c r="K35" s="42">
        <f>+E35+G35+I35</f>
        <v>0</v>
      </c>
      <c r="L35" s="178"/>
      <c r="M35" s="178"/>
    </row>
    <row r="36" spans="1:13" ht="15" customHeight="1" x14ac:dyDescent="0.2">
      <c r="D36" s="9"/>
      <c r="F36" s="9"/>
      <c r="H36" s="9"/>
      <c r="J36" s="9"/>
      <c r="L36" s="178"/>
      <c r="M36" s="178"/>
    </row>
    <row r="37" spans="1:13" ht="36" x14ac:dyDescent="0.2">
      <c r="A37" s="5" t="s">
        <v>437</v>
      </c>
      <c r="B37" s="5"/>
      <c r="C37" s="8" t="s">
        <v>438</v>
      </c>
      <c r="D37" s="32">
        <f t="shared" ref="D37:K37" si="6">SUM(D38:D42)</f>
        <v>64753745.647500001</v>
      </c>
      <c r="E37" s="43">
        <f t="shared" si="6"/>
        <v>1.46629876927816E-2</v>
      </c>
      <c r="F37" s="32">
        <f t="shared" si="6"/>
        <v>22535190.892499998</v>
      </c>
      <c r="G37" s="43">
        <f t="shared" si="6"/>
        <v>5.1029206636167583E-3</v>
      </c>
      <c r="H37" s="32">
        <f t="shared" si="6"/>
        <v>20639099.720000003</v>
      </c>
      <c r="I37" s="43">
        <f t="shared" si="6"/>
        <v>4.6735654000910464E-3</v>
      </c>
      <c r="J37" s="32">
        <f t="shared" si="6"/>
        <v>107928036.25999999</v>
      </c>
      <c r="K37" s="43">
        <f t="shared" si="6"/>
        <v>2.4439473756489402E-2</v>
      </c>
      <c r="L37" s="178"/>
      <c r="M37" s="178"/>
    </row>
    <row r="38" spans="1:13" ht="15" customHeight="1" x14ac:dyDescent="0.2">
      <c r="A38" s="10" t="s">
        <v>439</v>
      </c>
      <c r="B38" s="10"/>
      <c r="C38" s="4" t="s">
        <v>440</v>
      </c>
      <c r="D38" s="9">
        <f>+'0BJ PROGR. I-II Y III'!N36</f>
        <v>61433040.7425</v>
      </c>
      <c r="E38" s="42">
        <f>+D38/$J$353*100%</f>
        <v>1.3911039605972288E-2</v>
      </c>
      <c r="F38" s="9">
        <f>+'0BJ PROGR. I-II Y III'!AI36</f>
        <v>21379540.077499997</v>
      </c>
      <c r="G38" s="42">
        <f>+F38/$J$353*100%</f>
        <v>4.8412324244569245E-3</v>
      </c>
      <c r="H38" s="9">
        <f>+'0BJ PROGR. I-II Y III'!AK36</f>
        <v>19580684.350000001</v>
      </c>
      <c r="I38" s="42">
        <f>+H38/$J$353*100%</f>
        <v>4.4338953796316189E-3</v>
      </c>
      <c r="J38" s="9">
        <f t="shared" ref="J38:K42" si="7">+D38+F38+H38</f>
        <v>102393265.16999999</v>
      </c>
      <c r="K38" s="42">
        <f t="shared" si="7"/>
        <v>2.318616741006083E-2</v>
      </c>
      <c r="L38" s="178"/>
      <c r="M38" s="178"/>
    </row>
    <row r="39" spans="1:13" ht="15" customHeight="1" x14ac:dyDescent="0.2">
      <c r="A39" s="10" t="s">
        <v>441</v>
      </c>
      <c r="B39" s="10"/>
      <c r="C39" s="4" t="s">
        <v>442</v>
      </c>
      <c r="D39" s="9">
        <f>+'0BJ PROGR. I-II Y III'!N37</f>
        <v>0</v>
      </c>
      <c r="E39" s="42">
        <f>+D39/$J$353*100%</f>
        <v>0</v>
      </c>
      <c r="F39" s="9">
        <f>+'0BJ PROGR. I-II Y III'!AI37</f>
        <v>0</v>
      </c>
      <c r="G39" s="42">
        <f>+F39/$J$353*100%</f>
        <v>0</v>
      </c>
      <c r="H39" s="9">
        <f>+'0BJ PROGR. I-II Y III'!AK37</f>
        <v>0</v>
      </c>
      <c r="I39" s="42">
        <f>+H39/$J$353*100%</f>
        <v>0</v>
      </c>
      <c r="J39" s="9">
        <f t="shared" si="7"/>
        <v>0</v>
      </c>
      <c r="K39" s="42">
        <f t="shared" si="7"/>
        <v>0</v>
      </c>
      <c r="L39" s="178"/>
      <c r="M39" s="178"/>
    </row>
    <row r="40" spans="1:13" ht="15" customHeight="1" x14ac:dyDescent="0.2">
      <c r="A40" s="10" t="s">
        <v>443</v>
      </c>
      <c r="B40" s="10"/>
      <c r="C40" s="4" t="s">
        <v>444</v>
      </c>
      <c r="D40" s="9">
        <f>+'0BJ PROGR. I-II Y III'!N38</f>
        <v>0</v>
      </c>
      <c r="E40" s="42">
        <f>+D40/$J$353*100%</f>
        <v>0</v>
      </c>
      <c r="F40" s="9">
        <f>+'0BJ PROGR. I-II Y III'!AI38</f>
        <v>0</v>
      </c>
      <c r="G40" s="42">
        <f>+F40/$J$353*100%</f>
        <v>0</v>
      </c>
      <c r="H40" s="9">
        <f>+'0BJ PROGR. I-II Y III'!AK38</f>
        <v>0</v>
      </c>
      <c r="I40" s="42">
        <f>+H40/$J$353*100%</f>
        <v>0</v>
      </c>
      <c r="J40" s="9">
        <f t="shared" si="7"/>
        <v>0</v>
      </c>
      <c r="K40" s="42">
        <f t="shared" si="7"/>
        <v>0</v>
      </c>
      <c r="L40" s="178"/>
      <c r="M40" s="178"/>
    </row>
    <row r="41" spans="1:13" ht="15" customHeight="1" x14ac:dyDescent="0.2">
      <c r="A41" s="10" t="s">
        <v>445</v>
      </c>
      <c r="B41" s="10"/>
      <c r="C41" s="4" t="s">
        <v>446</v>
      </c>
      <c r="D41" s="9">
        <f>+'0BJ PROGR. I-II Y III'!N39</f>
        <v>0</v>
      </c>
      <c r="E41" s="42">
        <f>+D41/$J$353*100%</f>
        <v>0</v>
      </c>
      <c r="F41" s="9">
        <f>+'0BJ PROGR. I-II Y III'!AI39</f>
        <v>0</v>
      </c>
      <c r="G41" s="42">
        <f>+F41/$J$353*100%</f>
        <v>0</v>
      </c>
      <c r="H41" s="9">
        <f>+'0BJ PROGR. I-II Y III'!AK39</f>
        <v>0</v>
      </c>
      <c r="I41" s="42">
        <f>+H41/$J$353*100%</f>
        <v>0</v>
      </c>
      <c r="J41" s="9">
        <f t="shared" si="7"/>
        <v>0</v>
      </c>
      <c r="K41" s="42">
        <f t="shared" si="7"/>
        <v>0</v>
      </c>
      <c r="L41" s="178"/>
      <c r="M41" s="178"/>
    </row>
    <row r="42" spans="1:13" ht="15" customHeight="1" x14ac:dyDescent="0.2">
      <c r="A42" s="10" t="s">
        <v>447</v>
      </c>
      <c r="B42" s="10"/>
      <c r="C42" s="4" t="s">
        <v>448</v>
      </c>
      <c r="D42" s="9">
        <f>+'0BJ PROGR. I-II Y III'!N40</f>
        <v>3320704.9049999998</v>
      </c>
      <c r="E42" s="42">
        <f>+D42/$J$353*100%</f>
        <v>7.5194808680931278E-4</v>
      </c>
      <c r="F42" s="9">
        <f>+'0BJ PROGR. I-II Y III'!AI40</f>
        <v>1155650.8150000002</v>
      </c>
      <c r="G42" s="42">
        <f>+F42/$J$353*100%</f>
        <v>2.6168823915983386E-4</v>
      </c>
      <c r="H42" s="9">
        <f>+'0BJ PROGR. I-II Y III'!AK40</f>
        <v>1058415.3700000001</v>
      </c>
      <c r="I42" s="42">
        <f>+H42/$J$353*100%</f>
        <v>2.3967002045942746E-4</v>
      </c>
      <c r="J42" s="9">
        <f t="shared" si="7"/>
        <v>5534771.0899999999</v>
      </c>
      <c r="K42" s="42">
        <f t="shared" si="7"/>
        <v>1.2533063464285742E-3</v>
      </c>
      <c r="L42" s="178"/>
      <c r="M42" s="178"/>
    </row>
    <row r="43" spans="1:13" ht="48" x14ac:dyDescent="0.2">
      <c r="A43" s="5" t="s">
        <v>449</v>
      </c>
      <c r="B43" s="5"/>
      <c r="C43" s="8" t="s">
        <v>450</v>
      </c>
      <c r="D43" s="32">
        <f>+'0BJ PROGR. I-II Y III'!N41</f>
        <v>64753745.647499993</v>
      </c>
      <c r="E43" s="43">
        <f>SUM(E44:E48)</f>
        <v>1.4662987692781602E-2</v>
      </c>
      <c r="F43" s="32">
        <f>+'0BJ PROGR. I-II Y III'!AI41</f>
        <v>22535190.892499998</v>
      </c>
      <c r="G43" s="43">
        <f>SUM(G44:G48)</f>
        <v>5.1029206636167591E-3</v>
      </c>
      <c r="H43" s="32">
        <f>+'0BJ PROGR. I-II Y III'!AK41</f>
        <v>20639099.719999999</v>
      </c>
      <c r="I43" s="43">
        <f>SUM(I44:I48)</f>
        <v>4.6735654000910464E-3</v>
      </c>
      <c r="J43" s="32">
        <f>SUM(J44:J48)</f>
        <v>107928036.25999999</v>
      </c>
      <c r="K43" s="43">
        <f>SUM(K44:K48)</f>
        <v>2.4439473756489406E-2</v>
      </c>
      <c r="L43" s="178"/>
      <c r="M43" s="178"/>
    </row>
    <row r="44" spans="1:13" ht="15" customHeight="1" x14ac:dyDescent="0.2">
      <c r="A44" s="10" t="s">
        <v>451</v>
      </c>
      <c r="B44" s="10"/>
      <c r="C44" s="4" t="s">
        <v>452</v>
      </c>
      <c r="D44" s="9">
        <f>+'0BJ PROGR. I-II Y III'!N42</f>
        <v>34867401.502499998</v>
      </c>
      <c r="E44" s="42">
        <f>+D44/$J$353*100%</f>
        <v>7.8954549114977849E-3</v>
      </c>
      <c r="F44" s="9">
        <f>+'0BJ PROGR. I-II Y III'!AI42</f>
        <v>12134333.557499999</v>
      </c>
      <c r="G44" s="42">
        <f>+F44/$J$353*100%</f>
        <v>2.7477265111782545E-3</v>
      </c>
      <c r="H44" s="9">
        <f>+'0BJ PROGR. I-II Y III'!AK42</f>
        <v>11113361.390000001</v>
      </c>
      <c r="I44" s="42">
        <f>+H44/$J$353*100%</f>
        <v>2.5165352159561998E-3</v>
      </c>
      <c r="J44" s="9">
        <f t="shared" ref="J44:K48" si="8">+D44+F44+H44</f>
        <v>58115096.449999996</v>
      </c>
      <c r="K44" s="42">
        <f t="shared" si="8"/>
        <v>1.3159716638632239E-2</v>
      </c>
      <c r="L44" s="178"/>
      <c r="M44" s="178"/>
    </row>
    <row r="45" spans="1:13" ht="15" customHeight="1" x14ac:dyDescent="0.2">
      <c r="A45" s="10" t="s">
        <v>453</v>
      </c>
      <c r="B45" s="10"/>
      <c r="C45" s="4" t="s">
        <v>454</v>
      </c>
      <c r="D45" s="9">
        <f>+'0BJ PROGR. I-II Y III'!N43</f>
        <v>19924229.43</v>
      </c>
      <c r="E45" s="42">
        <f>+D45/$J$353*100%</f>
        <v>4.5116885208558773E-3</v>
      </c>
      <c r="F45" s="9">
        <f>+'0BJ PROGR. I-II Y III'!AI43</f>
        <v>6933904.8899999997</v>
      </c>
      <c r="G45" s="42">
        <f>+F45/$J$353*100%</f>
        <v>1.5701294349590028E-3</v>
      </c>
      <c r="H45" s="9">
        <f>+'0BJ PROGR. I-II Y III'!AK43</f>
        <v>6350492.2199999997</v>
      </c>
      <c r="I45" s="42">
        <f>+H45/$J$353*100%</f>
        <v>1.4380201227565644E-3</v>
      </c>
      <c r="J45" s="9">
        <f t="shared" si="8"/>
        <v>33208626.539999999</v>
      </c>
      <c r="K45" s="42">
        <f t="shared" si="8"/>
        <v>7.5198380785714445E-3</v>
      </c>
      <c r="L45" s="178"/>
      <c r="M45" s="178"/>
    </row>
    <row r="46" spans="1:13" ht="15" customHeight="1" x14ac:dyDescent="0.2">
      <c r="A46" s="10" t="s">
        <v>455</v>
      </c>
      <c r="B46" s="10"/>
      <c r="C46" s="4" t="s">
        <v>456</v>
      </c>
      <c r="D46" s="9">
        <f>+'0BJ PROGR. I-II Y III'!N44</f>
        <v>9962114.7149999999</v>
      </c>
      <c r="E46" s="42">
        <f>+D46/$J$353*100%</f>
        <v>2.2558442604279387E-3</v>
      </c>
      <c r="F46" s="9">
        <f>+'0BJ PROGR. I-II Y III'!AI44</f>
        <v>3466952.4449999998</v>
      </c>
      <c r="G46" s="42">
        <f>+F46/$J$353*100%</f>
        <v>7.8506471747950141E-4</v>
      </c>
      <c r="H46" s="9">
        <f>+'0BJ PROGR. I-II Y III'!AK44</f>
        <v>3175246.11</v>
      </c>
      <c r="I46" s="42">
        <f>+H46/$J$353*100%</f>
        <v>7.1901006137828219E-4</v>
      </c>
      <c r="J46" s="9">
        <f t="shared" si="8"/>
        <v>16604313.27</v>
      </c>
      <c r="K46" s="42">
        <f t="shared" si="8"/>
        <v>3.7599190392857223E-3</v>
      </c>
      <c r="L46" s="178"/>
      <c r="M46" s="178"/>
    </row>
    <row r="47" spans="1:13" ht="15" customHeight="1" x14ac:dyDescent="0.2">
      <c r="A47" s="10" t="s">
        <v>457</v>
      </c>
      <c r="B47" s="10"/>
      <c r="C47" s="4" t="s">
        <v>458</v>
      </c>
      <c r="D47" s="9">
        <f>+'0BJ PROGR. I-II Y III'!N45</f>
        <v>0</v>
      </c>
      <c r="E47" s="42">
        <f>+D47/$J$353*100%</f>
        <v>0</v>
      </c>
      <c r="F47" s="9">
        <f>+'0BJ PROGR. I-II Y III'!AI45</f>
        <v>0</v>
      </c>
      <c r="G47" s="42">
        <f>+F47/$J$353*100%</f>
        <v>0</v>
      </c>
      <c r="H47" s="9">
        <f>+'0BJ PROGR. I-II Y III'!AK45</f>
        <v>0</v>
      </c>
      <c r="I47" s="42">
        <f>+H47/$J$353*100%</f>
        <v>0</v>
      </c>
      <c r="J47" s="9">
        <f t="shared" si="8"/>
        <v>0</v>
      </c>
      <c r="K47" s="42">
        <f t="shared" si="8"/>
        <v>0</v>
      </c>
      <c r="L47" s="178"/>
      <c r="M47" s="178"/>
    </row>
    <row r="48" spans="1:13" ht="15" customHeight="1" x14ac:dyDescent="0.2">
      <c r="A48" s="10" t="s">
        <v>459</v>
      </c>
      <c r="B48" s="10"/>
      <c r="C48" s="4" t="s">
        <v>460</v>
      </c>
      <c r="D48" s="9">
        <f>+'0BJ PROGR. I-II Y III'!N46</f>
        <v>0</v>
      </c>
      <c r="E48" s="42">
        <f>+D48/$J$353*100%</f>
        <v>0</v>
      </c>
      <c r="F48" s="9">
        <f>+'0BJ PROGR. I-II Y III'!AI46</f>
        <v>0</v>
      </c>
      <c r="G48" s="42">
        <f>+F48/$J$353*100%</f>
        <v>0</v>
      </c>
      <c r="H48" s="9">
        <f>+'0BJ PROGR. I-II Y III'!AK46</f>
        <v>0</v>
      </c>
      <c r="I48" s="42">
        <f>+H48/$J$353*100%</f>
        <v>0</v>
      </c>
      <c r="J48" s="9">
        <f t="shared" si="8"/>
        <v>0</v>
      </c>
      <c r="K48" s="42">
        <f t="shared" si="8"/>
        <v>0</v>
      </c>
      <c r="L48" s="178"/>
      <c r="M48" s="178"/>
    </row>
    <row r="49" spans="1:13" ht="15" customHeight="1" x14ac:dyDescent="0.2">
      <c r="D49" s="9"/>
      <c r="F49" s="9"/>
      <c r="H49" s="9"/>
      <c r="J49" s="9"/>
      <c r="L49" s="178"/>
      <c r="M49" s="178"/>
    </row>
    <row r="50" spans="1:13" ht="15" customHeight="1" x14ac:dyDescent="0.2">
      <c r="A50" s="5">
        <v>1</v>
      </c>
      <c r="B50" s="5"/>
      <c r="C50" s="8" t="s">
        <v>461</v>
      </c>
      <c r="D50" s="32">
        <f t="shared" ref="D50:K50" si="9">+D52+D58+D64+D72+D80+D85+D89+D93+D103+D204</f>
        <v>134006616.99000001</v>
      </c>
      <c r="E50" s="43">
        <f t="shared" si="9"/>
        <v>3.0344767797251426E-2</v>
      </c>
      <c r="F50" s="32">
        <f t="shared" si="9"/>
        <v>245662521.84</v>
      </c>
      <c r="G50" s="43">
        <f t="shared" si="9"/>
        <v>5.5628388725597715E-2</v>
      </c>
      <c r="H50" s="32">
        <f t="shared" si="9"/>
        <v>371862654.04001796</v>
      </c>
      <c r="I50" s="43">
        <f t="shared" si="9"/>
        <v>8.4205438080390022E-2</v>
      </c>
      <c r="J50" s="32">
        <f t="shared" si="9"/>
        <v>751531792.87001801</v>
      </c>
      <c r="K50" s="43">
        <f t="shared" si="9"/>
        <v>0.17017859460323917</v>
      </c>
      <c r="L50" s="178"/>
      <c r="M50" s="178"/>
    </row>
    <row r="51" spans="1:13" ht="15" customHeight="1" x14ac:dyDescent="0.2">
      <c r="A51" s="5"/>
      <c r="B51" s="5"/>
      <c r="C51" s="7"/>
      <c r="D51" s="9"/>
      <c r="F51" s="9"/>
      <c r="H51" s="9"/>
      <c r="J51" s="9"/>
      <c r="L51" s="178"/>
      <c r="M51" s="178"/>
    </row>
    <row r="52" spans="1:13" ht="15" customHeight="1" x14ac:dyDescent="0.2">
      <c r="A52" s="5" t="s">
        <v>462</v>
      </c>
      <c r="B52" s="5"/>
      <c r="C52" s="8" t="s">
        <v>463</v>
      </c>
      <c r="D52" s="32">
        <f t="shared" ref="D52:K52" si="10">SUM(D53:D57)</f>
        <v>150000</v>
      </c>
      <c r="E52" s="43">
        <f t="shared" si="10"/>
        <v>3.3966346377711913E-5</v>
      </c>
      <c r="F52" s="32">
        <f t="shared" si="10"/>
        <v>1500000</v>
      </c>
      <c r="G52" s="43">
        <f t="shared" si="10"/>
        <v>3.3966346377711912E-4</v>
      </c>
      <c r="H52" s="32">
        <f t="shared" si="10"/>
        <v>38800000</v>
      </c>
      <c r="I52" s="43">
        <f t="shared" si="10"/>
        <v>8.7859615963681494E-3</v>
      </c>
      <c r="J52" s="32">
        <f t="shared" si="10"/>
        <v>40450000</v>
      </c>
      <c r="K52" s="43">
        <f t="shared" si="10"/>
        <v>9.1595914065229801E-3</v>
      </c>
      <c r="L52" s="178"/>
      <c r="M52" s="178"/>
    </row>
    <row r="53" spans="1:13" ht="15" customHeight="1" x14ac:dyDescent="0.2">
      <c r="A53" s="10" t="s">
        <v>464</v>
      </c>
      <c r="B53" s="10"/>
      <c r="C53" s="4" t="s">
        <v>465</v>
      </c>
      <c r="D53" s="9">
        <f>+'0BJ PROGR. I-II Y III'!N51</f>
        <v>150000</v>
      </c>
      <c r="E53" s="42">
        <f>+D53/$J$353*100%</f>
        <v>3.3966346377711913E-5</v>
      </c>
      <c r="F53" s="9">
        <f>+'0BJ PROGR. I-II Y III'!AI51</f>
        <v>0</v>
      </c>
      <c r="G53" s="42">
        <f>+F53/$J$353*100%</f>
        <v>0</v>
      </c>
      <c r="H53" s="9">
        <f>+'0BJ PROGR. I-II Y III'!AK51</f>
        <v>0</v>
      </c>
      <c r="I53" s="42">
        <f>+H53/$J$353*100%</f>
        <v>0</v>
      </c>
      <c r="J53" s="9">
        <f t="shared" ref="J53:K57" si="11">+D53+F53+H53</f>
        <v>150000</v>
      </c>
      <c r="K53" s="42">
        <f t="shared" si="11"/>
        <v>3.3966346377711913E-5</v>
      </c>
      <c r="L53" s="178"/>
      <c r="M53" s="178"/>
    </row>
    <row r="54" spans="1:13" ht="15" customHeight="1" x14ac:dyDescent="0.2">
      <c r="A54" s="10" t="s">
        <v>466</v>
      </c>
      <c r="B54" s="10"/>
      <c r="C54" s="4" t="s">
        <v>467</v>
      </c>
      <c r="D54" s="9">
        <f>+'0BJ PROGR. I-II Y III'!N52</f>
        <v>0</v>
      </c>
      <c r="E54" s="42">
        <f>+D54/$J$353*100%</f>
        <v>0</v>
      </c>
      <c r="F54" s="9">
        <f>+'0BJ PROGR. I-II Y III'!AI52</f>
        <v>1500000</v>
      </c>
      <c r="G54" s="42">
        <f>+F54/$J$353*100%</f>
        <v>3.3966346377711912E-4</v>
      </c>
      <c r="H54" s="9">
        <f>+'0BJ PROGR. I-II Y III'!AK52</f>
        <v>0</v>
      </c>
      <c r="I54" s="42">
        <f>+H54/$J$353*100%</f>
        <v>0</v>
      </c>
      <c r="J54" s="9">
        <f t="shared" si="11"/>
        <v>1500000</v>
      </c>
      <c r="K54" s="42">
        <f t="shared" si="11"/>
        <v>3.3966346377711912E-4</v>
      </c>
      <c r="L54" s="178"/>
      <c r="M54" s="178"/>
    </row>
    <row r="55" spans="1:13" ht="15" customHeight="1" x14ac:dyDescent="0.2">
      <c r="A55" s="10" t="s">
        <v>468</v>
      </c>
      <c r="B55" s="10"/>
      <c r="C55" s="4" t="s">
        <v>469</v>
      </c>
      <c r="D55" s="9">
        <f>+'0BJ PROGR. I-II Y III'!N53</f>
        <v>0</v>
      </c>
      <c r="E55" s="42">
        <f>+D55/$J$353*100%</f>
        <v>0</v>
      </c>
      <c r="F55" s="9">
        <f>+'0BJ PROGR. I-II Y III'!AI53</f>
        <v>0</v>
      </c>
      <c r="G55" s="42">
        <f>+F55/$J$353*100%</f>
        <v>0</v>
      </c>
      <c r="H55" s="9">
        <f>+'0BJ PROGR. I-II Y III'!AK53</f>
        <v>37000000</v>
      </c>
      <c r="I55" s="42">
        <f>+H55/$J$353*100%</f>
        <v>8.3783654398356059E-3</v>
      </c>
      <c r="J55" s="9">
        <f t="shared" si="11"/>
        <v>37000000</v>
      </c>
      <c r="K55" s="42">
        <f t="shared" si="11"/>
        <v>8.3783654398356059E-3</v>
      </c>
      <c r="L55" s="178"/>
      <c r="M55" s="178"/>
    </row>
    <row r="56" spans="1:13" ht="15" customHeight="1" x14ac:dyDescent="0.2">
      <c r="A56" s="10" t="s">
        <v>470</v>
      </c>
      <c r="B56" s="10"/>
      <c r="C56" s="4" t="s">
        <v>471</v>
      </c>
      <c r="D56" s="9">
        <f>+'0BJ PROGR. I-II Y III'!N54</f>
        <v>0</v>
      </c>
      <c r="E56" s="42">
        <f>+D56/$J$353*100%</f>
        <v>0</v>
      </c>
      <c r="F56" s="9">
        <f>+'0BJ PROGR. I-II Y III'!AI54</f>
        <v>0</v>
      </c>
      <c r="G56" s="42">
        <f>+F56/$J$353*100%</f>
        <v>0</v>
      </c>
      <c r="H56" s="9">
        <f>+'0BJ PROGR. I-II Y III'!AK54</f>
        <v>1800000</v>
      </c>
      <c r="I56" s="42">
        <f>+H56/$J$353*100%</f>
        <v>4.0759615653254293E-4</v>
      </c>
      <c r="J56" s="9">
        <f t="shared" si="11"/>
        <v>1800000</v>
      </c>
      <c r="K56" s="42">
        <f t="shared" si="11"/>
        <v>4.0759615653254293E-4</v>
      </c>
      <c r="L56" s="178"/>
      <c r="M56" s="178"/>
    </row>
    <row r="57" spans="1:13" ht="15" customHeight="1" x14ac:dyDescent="0.2">
      <c r="A57" s="10" t="s">
        <v>472</v>
      </c>
      <c r="B57" s="10"/>
      <c r="C57" s="4" t="s">
        <v>473</v>
      </c>
      <c r="D57" s="9">
        <f>+'0BJ PROGR. I-II Y III'!N55</f>
        <v>0</v>
      </c>
      <c r="E57" s="42">
        <f>+D57/$J$353*100%</f>
        <v>0</v>
      </c>
      <c r="F57" s="9">
        <f>+'0BJ PROGR. I-II Y III'!AI55</f>
        <v>0</v>
      </c>
      <c r="G57" s="42">
        <f>+F57/$J$353*100%</f>
        <v>0</v>
      </c>
      <c r="H57" s="9">
        <f>+'0BJ PROGR. I-II Y III'!AK55</f>
        <v>0</v>
      </c>
      <c r="I57" s="42">
        <f>+H57/$J$353*100%</f>
        <v>0</v>
      </c>
      <c r="J57" s="9">
        <f t="shared" si="11"/>
        <v>0</v>
      </c>
      <c r="K57" s="42">
        <f t="shared" si="11"/>
        <v>0</v>
      </c>
      <c r="L57" s="178"/>
      <c r="M57" s="178"/>
    </row>
    <row r="58" spans="1:13" x14ac:dyDescent="0.2">
      <c r="A58" s="5" t="s">
        <v>474</v>
      </c>
      <c r="B58" s="5"/>
      <c r="C58" s="8" t="s">
        <v>475</v>
      </c>
      <c r="D58" s="32">
        <f t="shared" ref="D58:K58" si="12">SUM(D59:D63)</f>
        <v>42562200</v>
      </c>
      <c r="E58" s="43">
        <f t="shared" si="12"/>
        <v>9.6378828519829984E-3</v>
      </c>
      <c r="F58" s="32">
        <f t="shared" si="12"/>
        <v>98086200</v>
      </c>
      <c r="G58" s="43">
        <f t="shared" si="12"/>
        <v>2.221086562715684E-2</v>
      </c>
      <c r="H58" s="32">
        <f t="shared" si="12"/>
        <v>4700000</v>
      </c>
      <c r="I58" s="43">
        <f t="shared" si="12"/>
        <v>1.0642788531683065E-3</v>
      </c>
      <c r="J58" s="32">
        <f t="shared" si="12"/>
        <v>145348400</v>
      </c>
      <c r="K58" s="43">
        <f t="shared" si="12"/>
        <v>3.2913027332308151E-2</v>
      </c>
      <c r="L58" s="178"/>
      <c r="M58" s="178"/>
    </row>
    <row r="59" spans="1:13" ht="15" customHeight="1" x14ac:dyDescent="0.2">
      <c r="A59" s="10" t="s">
        <v>476</v>
      </c>
      <c r="B59" s="10"/>
      <c r="C59" s="4" t="s">
        <v>477</v>
      </c>
      <c r="D59" s="9">
        <f>+'0BJ PROGR. I-II Y III'!N57</f>
        <v>1918000</v>
      </c>
      <c r="E59" s="42">
        <f>+D59/$J$353*100%</f>
        <v>4.3431634901634297E-4</v>
      </c>
      <c r="F59" s="9">
        <f>+'0BJ PROGR. I-II Y III'!AI57</f>
        <v>1730000</v>
      </c>
      <c r="G59" s="42">
        <f>+F59/$J$353*100%</f>
        <v>3.9174519488961073E-4</v>
      </c>
      <c r="H59" s="9">
        <f>+'0BJ PROGR. I-II Y III'!AK57</f>
        <v>600000</v>
      </c>
      <c r="I59" s="42">
        <f>+H59/$J$353*100%</f>
        <v>1.3586538551084765E-4</v>
      </c>
      <c r="J59" s="9">
        <f t="shared" ref="J59:K63" si="13">+D59+F59+H59</f>
        <v>4248000</v>
      </c>
      <c r="K59" s="42">
        <f t="shared" si="13"/>
        <v>9.6192692941680133E-4</v>
      </c>
      <c r="L59" s="178"/>
      <c r="M59" s="178"/>
    </row>
    <row r="60" spans="1:13" ht="15" customHeight="1" x14ac:dyDescent="0.2">
      <c r="A60" s="10" t="s">
        <v>478</v>
      </c>
      <c r="B60" s="10"/>
      <c r="C60" s="4" t="s">
        <v>479</v>
      </c>
      <c r="D60" s="9">
        <f>+'0BJ PROGR. I-II Y III'!N58</f>
        <v>15270000</v>
      </c>
      <c r="E60" s="42">
        <f>+D60/$J$353*100%</f>
        <v>3.4577740612510726E-3</v>
      </c>
      <c r="F60" s="9">
        <f>+'0BJ PROGR. I-II Y III'!AI58</f>
        <v>1986200</v>
      </c>
      <c r="G60" s="42">
        <f>+F60/$J$353*100%</f>
        <v>4.4975971450274266E-4</v>
      </c>
      <c r="H60" s="9">
        <f>+'0BJ PROGR. I-II Y III'!AK58</f>
        <v>2500000</v>
      </c>
      <c r="I60" s="42">
        <f>+H60/$J$353*100%</f>
        <v>5.6610577296186521E-4</v>
      </c>
      <c r="J60" s="9">
        <f t="shared" si="13"/>
        <v>19756200</v>
      </c>
      <c r="K60" s="42">
        <f t="shared" si="13"/>
        <v>4.4736395487156803E-3</v>
      </c>
      <c r="L60" s="178"/>
      <c r="M60" s="178"/>
    </row>
    <row r="61" spans="1:13" ht="15" customHeight="1" x14ac:dyDescent="0.2">
      <c r="A61" s="10" t="s">
        <v>480</v>
      </c>
      <c r="B61" s="10"/>
      <c r="C61" s="4" t="s">
        <v>481</v>
      </c>
      <c r="D61" s="9">
        <f>+'0BJ PROGR. I-II Y III'!N59</f>
        <v>130000</v>
      </c>
      <c r="E61" s="42">
        <f>+D61/$J$353*100%</f>
        <v>2.943750019401699E-5</v>
      </c>
      <c r="F61" s="9">
        <f>+'0BJ PROGR. I-II Y III'!AI59</f>
        <v>17000</v>
      </c>
      <c r="G61" s="42">
        <f>+F61/$J$353*100%</f>
        <v>3.8495192561406834E-6</v>
      </c>
      <c r="H61" s="9">
        <f>+'0BJ PROGR. I-II Y III'!AK59</f>
        <v>100000</v>
      </c>
      <c r="I61" s="42">
        <f>+H61/$J$353*100%</f>
        <v>2.2644230918474607E-5</v>
      </c>
      <c r="J61" s="9">
        <f t="shared" si="13"/>
        <v>247000</v>
      </c>
      <c r="K61" s="42">
        <f t="shared" si="13"/>
        <v>5.5931250368632284E-5</v>
      </c>
      <c r="L61" s="178"/>
      <c r="M61" s="178"/>
    </row>
    <row r="62" spans="1:13" ht="15" customHeight="1" x14ac:dyDescent="0.2">
      <c r="A62" s="10" t="s">
        <v>482</v>
      </c>
      <c r="B62" s="10"/>
      <c r="C62" s="4" t="s">
        <v>483</v>
      </c>
      <c r="D62" s="9">
        <f>+'0BJ PROGR. I-II Y III'!N60</f>
        <v>25174200</v>
      </c>
      <c r="E62" s="42">
        <f>+D62/$J$353*100%</f>
        <v>5.7005039798786348E-3</v>
      </c>
      <c r="F62" s="9">
        <f>+'0BJ PROGR. I-II Y III'!AI60</f>
        <v>353000</v>
      </c>
      <c r="G62" s="42">
        <f>+F62/$J$353*100%</f>
        <v>7.9934135142215368E-5</v>
      </c>
      <c r="H62" s="9">
        <f>+'0BJ PROGR. I-II Y III'!AK60</f>
        <v>1500000</v>
      </c>
      <c r="I62" s="42">
        <f>+H62/$J$353*100%</f>
        <v>3.3966346377711912E-4</v>
      </c>
      <c r="J62" s="9">
        <f t="shared" si="13"/>
        <v>27027200</v>
      </c>
      <c r="K62" s="42">
        <f t="shared" si="13"/>
        <v>6.1201015787979689E-3</v>
      </c>
      <c r="L62" s="178"/>
      <c r="M62" s="178"/>
    </row>
    <row r="63" spans="1:13" ht="15" customHeight="1" x14ac:dyDescent="0.2">
      <c r="A63" s="10" t="s">
        <v>484</v>
      </c>
      <c r="B63" s="10"/>
      <c r="C63" s="4" t="s">
        <v>485</v>
      </c>
      <c r="D63" s="9">
        <f>+'0BJ PROGR. I-II Y III'!N61</f>
        <v>70000</v>
      </c>
      <c r="E63" s="42">
        <f>+D63/$J$353*100%</f>
        <v>1.5850961642932225E-5</v>
      </c>
      <c r="F63" s="9">
        <f>+'0BJ PROGR. I-II Y III'!AI61</f>
        <v>94000000</v>
      </c>
      <c r="G63" s="42">
        <f>+F63/$J$353*100%</f>
        <v>2.1285577063366132E-2</v>
      </c>
      <c r="H63" s="9">
        <f>+'0BJ PROGR. I-II Y III'!AK61</f>
        <v>0</v>
      </c>
      <c r="I63" s="42">
        <f>+H63/$J$353*100%</f>
        <v>0</v>
      </c>
      <c r="J63" s="9">
        <f t="shared" si="13"/>
        <v>94070000</v>
      </c>
      <c r="K63" s="42">
        <f t="shared" si="13"/>
        <v>2.1301428025009065E-2</v>
      </c>
      <c r="L63" s="178"/>
      <c r="M63" s="178"/>
    </row>
    <row r="64" spans="1:13" ht="24" x14ac:dyDescent="0.2">
      <c r="A64" s="5" t="s">
        <v>486</v>
      </c>
      <c r="B64" s="5"/>
      <c r="C64" s="8" t="s">
        <v>487</v>
      </c>
      <c r="D64" s="32">
        <f t="shared" ref="D64:K64" si="14">SUM(D65:D71)</f>
        <v>22461400</v>
      </c>
      <c r="E64" s="43">
        <f t="shared" si="14"/>
        <v>5.0862112835222554E-3</v>
      </c>
      <c r="F64" s="32">
        <f t="shared" si="14"/>
        <v>300000</v>
      </c>
      <c r="G64" s="43">
        <f t="shared" si="14"/>
        <v>6.7932692755423826E-5</v>
      </c>
      <c r="H64" s="32">
        <f t="shared" si="14"/>
        <v>8202000</v>
      </c>
      <c r="I64" s="43">
        <f t="shared" si="14"/>
        <v>1.8572798199332874E-3</v>
      </c>
      <c r="J64" s="32">
        <f t="shared" si="14"/>
        <v>30963400</v>
      </c>
      <c r="K64" s="43">
        <f t="shared" si="14"/>
        <v>7.0114237962109671E-3</v>
      </c>
      <c r="L64" s="178"/>
      <c r="M64" s="178"/>
    </row>
    <row r="65" spans="1:13" ht="15" customHeight="1" x14ac:dyDescent="0.2">
      <c r="A65" s="10" t="s">
        <v>488</v>
      </c>
      <c r="B65" s="10"/>
      <c r="C65" s="4" t="s">
        <v>489</v>
      </c>
      <c r="D65" s="9">
        <f>+'0BJ PROGR. I-II Y III'!N63</f>
        <v>3200000</v>
      </c>
      <c r="E65" s="42">
        <f t="shared" ref="E65:E71" si="15">+D65/$J$353*100%</f>
        <v>7.2461538939118744E-4</v>
      </c>
      <c r="F65" s="9">
        <f>+'0BJ PROGR. I-II Y III'!AI63</f>
        <v>0</v>
      </c>
      <c r="G65" s="42">
        <f t="shared" ref="G65:G71" si="16">+F65/$J$353*100%</f>
        <v>0</v>
      </c>
      <c r="H65" s="9">
        <f>+'0BJ PROGR. I-II Y III'!AK63</f>
        <v>2000000</v>
      </c>
      <c r="I65" s="42">
        <f t="shared" ref="I65:I71" si="17">+H65/$J$353*100%</f>
        <v>4.5288461836949219E-4</v>
      </c>
      <c r="J65" s="9">
        <f t="shared" ref="J65:K71" si="18">+D65+F65+H65</f>
        <v>5200000</v>
      </c>
      <c r="K65" s="42">
        <f t="shared" si="18"/>
        <v>1.1775000077606796E-3</v>
      </c>
      <c r="L65" s="178"/>
      <c r="M65" s="178"/>
    </row>
    <row r="66" spans="1:13" ht="15" customHeight="1" x14ac:dyDescent="0.2">
      <c r="A66" s="10" t="s">
        <v>490</v>
      </c>
      <c r="B66" s="10"/>
      <c r="C66" s="4" t="s">
        <v>491</v>
      </c>
      <c r="D66" s="9">
        <f>+'0BJ PROGR. I-II Y III'!N64</f>
        <v>5591400</v>
      </c>
      <c r="E66" s="42">
        <f t="shared" si="15"/>
        <v>1.2661295275755893E-3</v>
      </c>
      <c r="F66" s="9">
        <f>+'0BJ PROGR. I-II Y III'!AI64</f>
        <v>200000</v>
      </c>
      <c r="G66" s="42">
        <f t="shared" si="16"/>
        <v>4.5288461836949215E-5</v>
      </c>
      <c r="H66" s="9">
        <f>+'0BJ PROGR. I-II Y III'!AK64</f>
        <v>3200000</v>
      </c>
      <c r="I66" s="42">
        <f t="shared" si="17"/>
        <v>7.2461538939118744E-4</v>
      </c>
      <c r="J66" s="9">
        <f t="shared" si="18"/>
        <v>8991400</v>
      </c>
      <c r="K66" s="42">
        <f t="shared" si="18"/>
        <v>2.0360333788037258E-3</v>
      </c>
      <c r="L66" s="178"/>
      <c r="M66" s="178"/>
    </row>
    <row r="67" spans="1:13" ht="15" customHeight="1" x14ac:dyDescent="0.2">
      <c r="A67" s="10" t="s">
        <v>492</v>
      </c>
      <c r="B67" s="10"/>
      <c r="C67" s="4" t="s">
        <v>493</v>
      </c>
      <c r="D67" s="9">
        <f>+'0BJ PROGR. I-II Y III'!N65</f>
        <v>1470000</v>
      </c>
      <c r="E67" s="42">
        <f t="shared" si="15"/>
        <v>3.3287019450157677E-4</v>
      </c>
      <c r="F67" s="9">
        <f>+'0BJ PROGR. I-II Y III'!AI65</f>
        <v>100000</v>
      </c>
      <c r="G67" s="42">
        <f t="shared" si="16"/>
        <v>2.2644230918474607E-5</v>
      </c>
      <c r="H67" s="9">
        <f>+'0BJ PROGR. I-II Y III'!AK65</f>
        <v>1702000</v>
      </c>
      <c r="I67" s="42">
        <f t="shared" si="17"/>
        <v>3.8540481023243784E-4</v>
      </c>
      <c r="J67" s="9">
        <f t="shared" si="18"/>
        <v>3272000</v>
      </c>
      <c r="K67" s="42">
        <f t="shared" si="18"/>
        <v>7.4091923565248921E-4</v>
      </c>
      <c r="L67" s="178"/>
      <c r="M67" s="178"/>
    </row>
    <row r="68" spans="1:13" ht="15" customHeight="1" x14ac:dyDescent="0.2">
      <c r="A68" s="10" t="s">
        <v>494</v>
      </c>
      <c r="B68" s="10"/>
      <c r="C68" s="4" t="s">
        <v>495</v>
      </c>
      <c r="D68" s="9">
        <f>+'0BJ PROGR. I-II Y III'!N66</f>
        <v>0</v>
      </c>
      <c r="E68" s="42">
        <f t="shared" si="15"/>
        <v>0</v>
      </c>
      <c r="F68" s="9">
        <f>+'0BJ PROGR. I-II Y III'!AI66</f>
        <v>0</v>
      </c>
      <c r="G68" s="42">
        <f t="shared" si="16"/>
        <v>0</v>
      </c>
      <c r="H68" s="9">
        <f>+'0BJ PROGR. I-II Y III'!AK66</f>
        <v>0</v>
      </c>
      <c r="I68" s="42">
        <f t="shared" si="17"/>
        <v>0</v>
      </c>
      <c r="J68" s="9">
        <f t="shared" si="18"/>
        <v>0</v>
      </c>
      <c r="K68" s="42">
        <f t="shared" si="18"/>
        <v>0</v>
      </c>
      <c r="L68" s="178"/>
      <c r="M68" s="178"/>
    </row>
    <row r="69" spans="1:13" ht="15" customHeight="1" x14ac:dyDescent="0.2">
      <c r="A69" s="10" t="s">
        <v>496</v>
      </c>
      <c r="B69" s="10"/>
      <c r="C69" s="4" t="s">
        <v>497</v>
      </c>
      <c r="D69" s="9">
        <f>+'0BJ PROGR. I-II Y III'!N67</f>
        <v>0</v>
      </c>
      <c r="E69" s="42">
        <f t="shared" si="15"/>
        <v>0</v>
      </c>
      <c r="F69" s="9">
        <f>+'0BJ PROGR. I-II Y III'!AI67</f>
        <v>0</v>
      </c>
      <c r="G69" s="42">
        <f t="shared" si="16"/>
        <v>0</v>
      </c>
      <c r="H69" s="9">
        <f>+'0BJ PROGR. I-II Y III'!AK67</f>
        <v>0</v>
      </c>
      <c r="I69" s="42">
        <f t="shared" si="17"/>
        <v>0</v>
      </c>
      <c r="J69" s="9">
        <f t="shared" si="18"/>
        <v>0</v>
      </c>
      <c r="K69" s="42">
        <f t="shared" si="18"/>
        <v>0</v>
      </c>
      <c r="L69" s="178"/>
      <c r="M69" s="178"/>
    </row>
    <row r="70" spans="1:13" ht="15" customHeight="1" x14ac:dyDescent="0.2">
      <c r="A70" s="10" t="s">
        <v>498</v>
      </c>
      <c r="B70" s="10"/>
      <c r="C70" s="4" t="s">
        <v>499</v>
      </c>
      <c r="D70" s="9">
        <f>+'0BJ PROGR. I-II Y III'!N68</f>
        <v>6000000</v>
      </c>
      <c r="E70" s="42">
        <f t="shared" si="15"/>
        <v>1.3586538551084765E-3</v>
      </c>
      <c r="F70" s="9">
        <f>+'0BJ PROGR. I-II Y III'!AI68</f>
        <v>0</v>
      </c>
      <c r="G70" s="42">
        <f t="shared" si="16"/>
        <v>0</v>
      </c>
      <c r="H70" s="9">
        <f>+'0BJ PROGR. I-II Y III'!AK68</f>
        <v>0</v>
      </c>
      <c r="I70" s="42">
        <f t="shared" si="17"/>
        <v>0</v>
      </c>
      <c r="J70" s="9">
        <f t="shared" si="18"/>
        <v>6000000</v>
      </c>
      <c r="K70" s="42">
        <f t="shared" si="18"/>
        <v>1.3586538551084765E-3</v>
      </c>
      <c r="L70" s="178"/>
      <c r="M70" s="178"/>
    </row>
    <row r="71" spans="1:13" ht="15" customHeight="1" x14ac:dyDescent="0.2">
      <c r="A71" s="10" t="s">
        <v>500</v>
      </c>
      <c r="B71" s="10"/>
      <c r="C71" s="11" t="s">
        <v>501</v>
      </c>
      <c r="D71" s="9">
        <f>+'0BJ PROGR. I-II Y III'!N69</f>
        <v>6200000</v>
      </c>
      <c r="E71" s="42">
        <f t="shared" si="15"/>
        <v>1.4039423169454257E-3</v>
      </c>
      <c r="F71" s="9">
        <f>+'0BJ PROGR. I-II Y III'!AI69</f>
        <v>0</v>
      </c>
      <c r="G71" s="42">
        <f t="shared" si="16"/>
        <v>0</v>
      </c>
      <c r="H71" s="9">
        <f>+'0BJ PROGR. I-II Y III'!AK69</f>
        <v>1300000</v>
      </c>
      <c r="I71" s="42">
        <f t="shared" si="17"/>
        <v>2.9437500194016991E-4</v>
      </c>
      <c r="J71" s="9">
        <f t="shared" si="18"/>
        <v>7500000</v>
      </c>
      <c r="K71" s="42">
        <f t="shared" si="18"/>
        <v>1.6983173188855956E-3</v>
      </c>
      <c r="L71" s="178"/>
      <c r="M71" s="178"/>
    </row>
    <row r="72" spans="1:13" ht="24" x14ac:dyDescent="0.2">
      <c r="A72" s="5" t="s">
        <v>502</v>
      </c>
      <c r="B72" s="5"/>
      <c r="C72" s="8" t="s">
        <v>503</v>
      </c>
      <c r="D72" s="32">
        <f t="shared" ref="D72:K72" si="19">SUM(D73:D79)</f>
        <v>14700000</v>
      </c>
      <c r="E72" s="43">
        <f t="shared" si="19"/>
        <v>3.3287019450157673E-3</v>
      </c>
      <c r="F72" s="32">
        <f t="shared" si="19"/>
        <v>56420000</v>
      </c>
      <c r="G72" s="43">
        <f t="shared" si="19"/>
        <v>1.2775875084203374E-2</v>
      </c>
      <c r="H72" s="32">
        <f t="shared" si="19"/>
        <v>229805000</v>
      </c>
      <c r="I72" s="43">
        <f t="shared" si="19"/>
        <v>5.2037574862200578E-2</v>
      </c>
      <c r="J72" s="32">
        <f t="shared" si="19"/>
        <v>300925000</v>
      </c>
      <c r="K72" s="43">
        <f t="shared" si="19"/>
        <v>6.8142151891419714E-2</v>
      </c>
      <c r="L72" s="178"/>
      <c r="M72" s="178"/>
    </row>
    <row r="73" spans="1:13" ht="15" customHeight="1" x14ac:dyDescent="0.2">
      <c r="A73" s="10" t="s">
        <v>504</v>
      </c>
      <c r="B73" s="10"/>
      <c r="C73" s="11" t="s">
        <v>505</v>
      </c>
      <c r="D73" s="9">
        <f>+'0BJ PROGR. I-II Y III'!N71</f>
        <v>0</v>
      </c>
      <c r="E73" s="42">
        <f t="shared" ref="E73:E79" si="20">+D73/$J$353*100%</f>
        <v>0</v>
      </c>
      <c r="F73" s="9">
        <f>+'0BJ PROGR. I-II Y III'!AI71</f>
        <v>0</v>
      </c>
      <c r="G73" s="42">
        <f t="shared" ref="G73:G79" si="21">+F73/$J$353*100%</f>
        <v>0</v>
      </c>
      <c r="H73" s="9">
        <f>+'0BJ PROGR. I-II Y III'!AK71</f>
        <v>6000000</v>
      </c>
      <c r="I73" s="42">
        <f t="shared" ref="I73:I79" si="22">+H73/$J$353*100%</f>
        <v>1.3586538551084765E-3</v>
      </c>
      <c r="J73" s="9">
        <f t="shared" ref="J73:J79" si="23">+D73+F73+H73</f>
        <v>6000000</v>
      </c>
      <c r="K73" s="42">
        <f t="shared" ref="K73:K79" si="24">+E73+G73+I73</f>
        <v>1.3586538551084765E-3</v>
      </c>
      <c r="L73" s="178"/>
      <c r="M73" s="178"/>
    </row>
    <row r="74" spans="1:13" ht="15" customHeight="1" x14ac:dyDescent="0.2">
      <c r="A74" s="10" t="s">
        <v>506</v>
      </c>
      <c r="B74" s="10"/>
      <c r="C74" s="4" t="s">
        <v>507</v>
      </c>
      <c r="D74" s="9">
        <f>+'0BJ PROGR. I-II Y III'!N72</f>
        <v>0</v>
      </c>
      <c r="E74" s="42">
        <f t="shared" si="20"/>
        <v>0</v>
      </c>
      <c r="F74" s="9">
        <f>+'0BJ PROGR. I-II Y III'!AI72</f>
        <v>0</v>
      </c>
      <c r="G74" s="42">
        <f t="shared" si="21"/>
        <v>0</v>
      </c>
      <c r="H74" s="9">
        <f>+'0BJ PROGR. I-II Y III'!AK72</f>
        <v>11000000</v>
      </c>
      <c r="I74" s="42">
        <f t="shared" si="22"/>
        <v>2.4908654010322071E-3</v>
      </c>
      <c r="J74" s="9">
        <f t="shared" si="23"/>
        <v>11000000</v>
      </c>
      <c r="K74" s="42">
        <f t="shared" si="24"/>
        <v>2.4908654010322071E-3</v>
      </c>
      <c r="L74" s="178"/>
      <c r="M74" s="178"/>
    </row>
    <row r="75" spans="1:13" ht="15" customHeight="1" x14ac:dyDescent="0.2">
      <c r="A75" s="10" t="s">
        <v>508</v>
      </c>
      <c r="B75" s="10"/>
      <c r="C75" s="4" t="s">
        <v>509</v>
      </c>
      <c r="D75" s="9">
        <f>+'0BJ PROGR. I-II Y III'!N73</f>
        <v>0</v>
      </c>
      <c r="E75" s="42">
        <f t="shared" si="20"/>
        <v>0</v>
      </c>
      <c r="F75" s="9">
        <f>+'0BJ PROGR. I-II Y III'!AI73</f>
        <v>0</v>
      </c>
      <c r="G75" s="42">
        <f t="shared" si="21"/>
        <v>0</v>
      </c>
      <c r="H75" s="9">
        <f>+'0BJ PROGR. I-II Y III'!AK73</f>
        <v>54900000</v>
      </c>
      <c r="I75" s="42">
        <f t="shared" si="22"/>
        <v>1.243168277424256E-2</v>
      </c>
      <c r="J75" s="9">
        <f t="shared" si="23"/>
        <v>54900000</v>
      </c>
      <c r="K75" s="42">
        <f t="shared" si="24"/>
        <v>1.243168277424256E-2</v>
      </c>
      <c r="L75" s="178"/>
      <c r="M75" s="178"/>
    </row>
    <row r="76" spans="1:13" ht="15" customHeight="1" x14ac:dyDescent="0.2">
      <c r="A76" s="10" t="s">
        <v>510</v>
      </c>
      <c r="B76" s="10"/>
      <c r="C76" s="4" t="s">
        <v>511</v>
      </c>
      <c r="D76" s="9">
        <f>+'0BJ PROGR. I-II Y III'!N74</f>
        <v>0</v>
      </c>
      <c r="E76" s="42">
        <f t="shared" si="20"/>
        <v>0</v>
      </c>
      <c r="F76" s="9">
        <f>+'0BJ PROGR. I-II Y III'!AI74</f>
        <v>8160000</v>
      </c>
      <c r="G76" s="42">
        <f t="shared" si="21"/>
        <v>1.847769242947528E-3</v>
      </c>
      <c r="H76" s="9">
        <f>+'0BJ PROGR. I-II Y III'!AK74</f>
        <v>0</v>
      </c>
      <c r="I76" s="42">
        <f t="shared" si="22"/>
        <v>0</v>
      </c>
      <c r="J76" s="9">
        <f t="shared" si="23"/>
        <v>8160000</v>
      </c>
      <c r="K76" s="42">
        <f t="shared" si="24"/>
        <v>1.847769242947528E-3</v>
      </c>
      <c r="L76" s="178"/>
      <c r="M76" s="178"/>
    </row>
    <row r="77" spans="1:13" ht="15" customHeight="1" x14ac:dyDescent="0.2">
      <c r="A77" s="10" t="s">
        <v>512</v>
      </c>
      <c r="B77" s="10"/>
      <c r="C77" s="11" t="s">
        <v>513</v>
      </c>
      <c r="D77" s="9">
        <f>+'0BJ PROGR. I-II Y III'!N75</f>
        <v>0</v>
      </c>
      <c r="E77" s="42">
        <f t="shared" si="20"/>
        <v>0</v>
      </c>
      <c r="F77" s="9">
        <f>+'0BJ PROGR. I-II Y III'!AI75</f>
        <v>0</v>
      </c>
      <c r="G77" s="42">
        <f t="shared" si="21"/>
        <v>0</v>
      </c>
      <c r="H77" s="9">
        <f>+'0BJ PROGR. I-II Y III'!AK75</f>
        <v>0</v>
      </c>
      <c r="I77" s="42">
        <f t="shared" si="22"/>
        <v>0</v>
      </c>
      <c r="J77" s="9">
        <f t="shared" si="23"/>
        <v>0</v>
      </c>
      <c r="K77" s="42">
        <f t="shared" si="24"/>
        <v>0</v>
      </c>
      <c r="L77" s="178"/>
      <c r="M77" s="178"/>
    </row>
    <row r="78" spans="1:13" ht="15" customHeight="1" x14ac:dyDescent="0.2">
      <c r="A78" s="10" t="s">
        <v>514</v>
      </c>
      <c r="B78" s="10"/>
      <c r="C78" s="4" t="s">
        <v>515</v>
      </c>
      <c r="D78" s="9">
        <f>+'0BJ PROGR. I-II Y III'!N76</f>
        <v>14200000</v>
      </c>
      <c r="E78" s="42">
        <f t="shared" si="20"/>
        <v>3.2154807904233944E-3</v>
      </c>
      <c r="F78" s="9">
        <f>+'0BJ PROGR. I-II Y III'!AI76</f>
        <v>43700000</v>
      </c>
      <c r="G78" s="42">
        <f t="shared" si="21"/>
        <v>9.8955289113734045E-3</v>
      </c>
      <c r="H78" s="9">
        <f>+'0BJ PROGR. I-II Y III'!AK76</f>
        <v>54605000</v>
      </c>
      <c r="I78" s="42">
        <f t="shared" si="22"/>
        <v>1.236488229303306E-2</v>
      </c>
      <c r="J78" s="9">
        <f t="shared" si="23"/>
        <v>112505000</v>
      </c>
      <c r="K78" s="42">
        <f t="shared" si="24"/>
        <v>2.5475891994829858E-2</v>
      </c>
      <c r="L78" s="178"/>
      <c r="M78" s="178"/>
    </row>
    <row r="79" spans="1:13" ht="15" customHeight="1" x14ac:dyDescent="0.2">
      <c r="A79" s="10" t="s">
        <v>516</v>
      </c>
      <c r="B79" s="10"/>
      <c r="C79" s="4" t="s">
        <v>517</v>
      </c>
      <c r="D79" s="9">
        <f>+'0BJ PROGR. I-II Y III'!N77</f>
        <v>500000</v>
      </c>
      <c r="E79" s="42">
        <f t="shared" si="20"/>
        <v>1.1322115459237305E-4</v>
      </c>
      <c r="F79" s="9">
        <f>+'0BJ PROGR. I-II Y III'!AI77</f>
        <v>4560000</v>
      </c>
      <c r="G79" s="42">
        <f t="shared" si="21"/>
        <v>1.0325769298824422E-3</v>
      </c>
      <c r="H79" s="9">
        <f>+'0BJ PROGR. I-II Y III'!AK77</f>
        <v>103300000</v>
      </c>
      <c r="I79" s="42">
        <f t="shared" si="22"/>
        <v>2.3391490538784272E-2</v>
      </c>
      <c r="J79" s="9">
        <f t="shared" si="23"/>
        <v>108360000</v>
      </c>
      <c r="K79" s="42">
        <f t="shared" si="24"/>
        <v>2.4537288623259088E-2</v>
      </c>
      <c r="L79" s="178"/>
      <c r="M79" s="178"/>
    </row>
    <row r="80" spans="1:13" ht="15" customHeight="1" x14ac:dyDescent="0.2">
      <c r="A80" s="5" t="s">
        <v>518</v>
      </c>
      <c r="B80" s="5"/>
      <c r="C80" s="8" t="s">
        <v>519</v>
      </c>
      <c r="D80" s="32">
        <f t="shared" ref="D80:K80" si="25">SUM(D81:D84)</f>
        <v>8540000</v>
      </c>
      <c r="E80" s="43">
        <f t="shared" si="25"/>
        <v>1.9338173204377315E-3</v>
      </c>
      <c r="F80" s="32">
        <f t="shared" si="25"/>
        <v>935000</v>
      </c>
      <c r="G80" s="43">
        <f t="shared" si="25"/>
        <v>2.1172355908773759E-4</v>
      </c>
      <c r="H80" s="32">
        <f t="shared" si="25"/>
        <v>7600000</v>
      </c>
      <c r="I80" s="43">
        <f t="shared" si="25"/>
        <v>1.7209615498040701E-3</v>
      </c>
      <c r="J80" s="32">
        <f t="shared" si="25"/>
        <v>17075000</v>
      </c>
      <c r="K80" s="43">
        <f t="shared" si="25"/>
        <v>3.8665024293295393E-3</v>
      </c>
      <c r="L80" s="178"/>
      <c r="M80" s="178"/>
    </row>
    <row r="81" spans="1:13" ht="15" customHeight="1" x14ac:dyDescent="0.2">
      <c r="A81" s="10" t="s">
        <v>520</v>
      </c>
      <c r="B81" s="10"/>
      <c r="C81" s="4" t="s">
        <v>521</v>
      </c>
      <c r="D81" s="9">
        <f>+'0BJ PROGR. I-II Y III'!N80</f>
        <v>847500</v>
      </c>
      <c r="E81" s="42">
        <f>+D81/$J$353*100%</f>
        <v>1.919098570340723E-4</v>
      </c>
      <c r="F81" s="9">
        <f>+'0BJ PROGR. I-II Y III'!AI80</f>
        <v>185000</v>
      </c>
      <c r="G81" s="42">
        <f>+F81/$J$353*100%</f>
        <v>4.1891827199178027E-5</v>
      </c>
      <c r="H81" s="9">
        <f>+'0BJ PROGR. I-II Y III'!AK80</f>
        <v>0</v>
      </c>
      <c r="I81" s="42">
        <f>+H81/$J$353*100%</f>
        <v>0</v>
      </c>
      <c r="J81" s="9">
        <f t="shared" ref="J81:K84" si="26">+D81+F81+H81</f>
        <v>1032500</v>
      </c>
      <c r="K81" s="42">
        <f t="shared" si="26"/>
        <v>2.3380168423325033E-4</v>
      </c>
      <c r="L81" s="178"/>
      <c r="M81" s="178"/>
    </row>
    <row r="82" spans="1:13" ht="15" customHeight="1" x14ac:dyDescent="0.2">
      <c r="A82" s="10" t="s">
        <v>522</v>
      </c>
      <c r="B82" s="10"/>
      <c r="C82" s="4" t="s">
        <v>523</v>
      </c>
      <c r="D82" s="9">
        <f>+'0BJ PROGR. I-II Y III'!N81</f>
        <v>1692500</v>
      </c>
      <c r="E82" s="42">
        <f>+D82/$J$353*100%</f>
        <v>3.8325360829518274E-4</v>
      </c>
      <c r="F82" s="9">
        <f>+'0BJ PROGR. I-II Y III'!AI81</f>
        <v>750000</v>
      </c>
      <c r="G82" s="42">
        <f>+F82/$J$353*100%</f>
        <v>1.6983173188855956E-4</v>
      </c>
      <c r="H82" s="9">
        <f>+'0BJ PROGR. I-II Y III'!AK81</f>
        <v>600000</v>
      </c>
      <c r="I82" s="42">
        <f>+H82/$J$353*100%</f>
        <v>1.3586538551084765E-4</v>
      </c>
      <c r="J82" s="9">
        <f t="shared" si="26"/>
        <v>3042500</v>
      </c>
      <c r="K82" s="42">
        <f t="shared" si="26"/>
        <v>6.8895072569458995E-4</v>
      </c>
      <c r="L82" s="178"/>
      <c r="M82" s="178"/>
    </row>
    <row r="83" spans="1:13" ht="15" customHeight="1" x14ac:dyDescent="0.2">
      <c r="A83" s="10" t="s">
        <v>524</v>
      </c>
      <c r="B83" s="10"/>
      <c r="C83" s="4" t="s">
        <v>525</v>
      </c>
      <c r="D83" s="9">
        <f>+'0BJ PROGR. I-II Y III'!N82</f>
        <v>3000000</v>
      </c>
      <c r="E83" s="42">
        <f>+D83/$J$353*100%</f>
        <v>6.7932692755423823E-4</v>
      </c>
      <c r="F83" s="9">
        <f>+'0BJ PROGR. I-II Y III'!AI82</f>
        <v>0</v>
      </c>
      <c r="G83" s="42">
        <f>+F83/$J$353*100%</f>
        <v>0</v>
      </c>
      <c r="H83" s="9">
        <f>+'0BJ PROGR. I-II Y III'!AK82</f>
        <v>3500000</v>
      </c>
      <c r="I83" s="42">
        <f>+H83/$J$353*100%</f>
        <v>7.9254808214661125E-4</v>
      </c>
      <c r="J83" s="9">
        <f t="shared" si="26"/>
        <v>6500000</v>
      </c>
      <c r="K83" s="42">
        <f t="shared" si="26"/>
        <v>1.4718750097008496E-3</v>
      </c>
      <c r="L83" s="178"/>
      <c r="M83" s="178"/>
    </row>
    <row r="84" spans="1:13" ht="15" customHeight="1" x14ac:dyDescent="0.2">
      <c r="A84" s="10" t="s">
        <v>526</v>
      </c>
      <c r="B84" s="10"/>
      <c r="C84" s="4" t="s">
        <v>527</v>
      </c>
      <c r="D84" s="9">
        <f>+'0BJ PROGR. I-II Y III'!N83</f>
        <v>3000000</v>
      </c>
      <c r="E84" s="42">
        <f>+D84/$J$353*100%</f>
        <v>6.7932692755423823E-4</v>
      </c>
      <c r="F84" s="9">
        <f>+'0BJ PROGR. I-II Y III'!AI83</f>
        <v>0</v>
      </c>
      <c r="G84" s="42">
        <f>+F84/$J$353*100%</f>
        <v>0</v>
      </c>
      <c r="H84" s="9">
        <f>+'0BJ PROGR. I-II Y III'!AK83</f>
        <v>3500000</v>
      </c>
      <c r="I84" s="42">
        <f>+H84/$J$353*100%</f>
        <v>7.9254808214661125E-4</v>
      </c>
      <c r="J84" s="9">
        <f t="shared" si="26"/>
        <v>6500000</v>
      </c>
      <c r="K84" s="42">
        <f t="shared" si="26"/>
        <v>1.4718750097008496E-3</v>
      </c>
      <c r="L84" s="178"/>
      <c r="M84" s="178"/>
    </row>
    <row r="85" spans="1:13" ht="15" customHeight="1" x14ac:dyDescent="0.2">
      <c r="A85" s="5" t="s">
        <v>528</v>
      </c>
      <c r="B85" s="5"/>
      <c r="C85" s="8" t="s">
        <v>529</v>
      </c>
      <c r="D85" s="32">
        <f t="shared" ref="D85:K85" si="27">SUM(D86:D88)</f>
        <v>19864746.740000002</v>
      </c>
      <c r="E85" s="43">
        <f t="shared" si="27"/>
        <v>4.4982191231757573E-3</v>
      </c>
      <c r="F85" s="32">
        <f t="shared" si="27"/>
        <v>26628321.260000002</v>
      </c>
      <c r="G85" s="43">
        <f t="shared" si="27"/>
        <v>6.0297785558276681E-3</v>
      </c>
      <c r="H85" s="32">
        <f t="shared" si="27"/>
        <v>25043660.320018001</v>
      </c>
      <c r="I85" s="43">
        <f t="shared" si="27"/>
        <v>5.6709442733032731E-3</v>
      </c>
      <c r="J85" s="32">
        <f t="shared" si="27"/>
        <v>71536728.320017993</v>
      </c>
      <c r="K85" s="43">
        <f t="shared" si="27"/>
        <v>1.61989419523067E-2</v>
      </c>
      <c r="L85" s="178"/>
      <c r="M85" s="178"/>
    </row>
    <row r="86" spans="1:13" ht="15" customHeight="1" x14ac:dyDescent="0.2">
      <c r="A86" s="10" t="s">
        <v>530</v>
      </c>
      <c r="B86" s="10"/>
      <c r="C86" s="4" t="s">
        <v>531</v>
      </c>
      <c r="D86" s="9">
        <f>+'0BJ PROGR. I-II Y III'!N85</f>
        <v>19864746.740000002</v>
      </c>
      <c r="E86" s="42">
        <f>+D86/$J$353*100%</f>
        <v>4.4982191231757573E-3</v>
      </c>
      <c r="F86" s="9">
        <f>+'0BJ PROGR. I-II Y III'!AI85</f>
        <v>26628321.260000002</v>
      </c>
      <c r="G86" s="42">
        <f>+F86/$J$353*100%</f>
        <v>6.0297785558276681E-3</v>
      </c>
      <c r="H86" s="9">
        <f>+'0BJ PROGR. I-II Y III'!AK85</f>
        <v>25043660.320018001</v>
      </c>
      <c r="I86" s="42">
        <f>+H86/$J$353*100%</f>
        <v>5.6709442733032731E-3</v>
      </c>
      <c r="J86" s="9">
        <f>+D86+F86+H86</f>
        <v>71536728.320017993</v>
      </c>
      <c r="K86" s="42">
        <f>+E86+G86+I86</f>
        <v>1.61989419523067E-2</v>
      </c>
      <c r="L86" s="178"/>
      <c r="M86" s="178"/>
    </row>
    <row r="87" spans="1:13" ht="15" customHeight="1" x14ac:dyDescent="0.2">
      <c r="A87" s="10" t="s">
        <v>532</v>
      </c>
      <c r="B87" s="10"/>
      <c r="C87" s="4" t="s">
        <v>533</v>
      </c>
      <c r="D87" s="9">
        <f>+'0BJ PROGR. I-II Y III'!N88</f>
        <v>0</v>
      </c>
      <c r="E87" s="42">
        <v>0</v>
      </c>
      <c r="F87" s="9">
        <f>+'0BJ PROGR. I-II Y III'!AI88</f>
        <v>0</v>
      </c>
      <c r="G87" s="42">
        <v>0</v>
      </c>
      <c r="H87" s="9">
        <f>+'0BJ PROGR. I-II Y III'!AK88</f>
        <v>0</v>
      </c>
      <c r="I87" s="42">
        <f>+H87/$J$353*100%</f>
        <v>0</v>
      </c>
      <c r="J87" s="9">
        <f>SUM(D87:H87)</f>
        <v>0</v>
      </c>
      <c r="K87" s="42">
        <f>SUM(E87:I87)</f>
        <v>0</v>
      </c>
      <c r="L87" s="178"/>
      <c r="M87" s="178"/>
    </row>
    <row r="88" spans="1:13" ht="15" customHeight="1" x14ac:dyDescent="0.2">
      <c r="A88" s="10" t="s">
        <v>534</v>
      </c>
      <c r="B88" s="10"/>
      <c r="C88" s="4" t="s">
        <v>535</v>
      </c>
      <c r="D88" s="9">
        <f>+'0BJ PROGR. I-II Y III'!N89</f>
        <v>0</v>
      </c>
      <c r="E88" s="42">
        <v>0</v>
      </c>
      <c r="F88" s="9">
        <f>+'0BJ PROGR. I-II Y III'!AI89</f>
        <v>0</v>
      </c>
      <c r="G88" s="42">
        <v>0</v>
      </c>
      <c r="H88" s="9">
        <f>+'0BJ PROGR. I-II Y III'!AK89</f>
        <v>0</v>
      </c>
      <c r="I88" s="42">
        <f>+H88/$J$353*100%</f>
        <v>0</v>
      </c>
      <c r="J88" s="9">
        <f>SUM(D88:H88)</f>
        <v>0</v>
      </c>
      <c r="K88" s="42">
        <f>SUM(E88:I88)</f>
        <v>0</v>
      </c>
      <c r="L88" s="178"/>
      <c r="M88" s="178"/>
    </row>
    <row r="89" spans="1:13" ht="15" customHeight="1" x14ac:dyDescent="0.2">
      <c r="A89" s="5" t="s">
        <v>536</v>
      </c>
      <c r="B89" s="5"/>
      <c r="C89" s="8" t="s">
        <v>537</v>
      </c>
      <c r="D89" s="32">
        <f t="shared" ref="D89:K89" si="28">SUM(D90:D92)</f>
        <v>5728270.25</v>
      </c>
      <c r="E89" s="43">
        <f t="shared" si="28"/>
        <v>1.2971227430442827E-3</v>
      </c>
      <c r="F89" s="32">
        <f t="shared" si="28"/>
        <v>16565242.02</v>
      </c>
      <c r="G89" s="43">
        <f t="shared" si="28"/>
        <v>3.751071655212988E-3</v>
      </c>
      <c r="H89" s="32">
        <f t="shared" si="28"/>
        <v>15000000</v>
      </c>
      <c r="I89" s="43">
        <f t="shared" si="28"/>
        <v>3.3966346377711913E-3</v>
      </c>
      <c r="J89" s="32">
        <f>SUM(J90:J92)</f>
        <v>37293512.269999996</v>
      </c>
      <c r="K89" s="43">
        <f t="shared" si="28"/>
        <v>8.4448290360284624E-3</v>
      </c>
      <c r="L89" s="178"/>
      <c r="M89" s="178"/>
    </row>
    <row r="90" spans="1:13" ht="15" customHeight="1" x14ac:dyDescent="0.2">
      <c r="A90" s="10" t="s">
        <v>538</v>
      </c>
      <c r="B90" s="10"/>
      <c r="C90" s="4" t="s">
        <v>539</v>
      </c>
      <c r="D90" s="9">
        <f>+'0BJ PROGR. I-II Y III'!N91</f>
        <v>1228270.25</v>
      </c>
      <c r="E90" s="42">
        <f>+D90/$J$353*100%</f>
        <v>2.7813235171292538E-4</v>
      </c>
      <c r="F90" s="9">
        <f>+'0BJ PROGR. I-II Y III'!AI91</f>
        <v>1000000</v>
      </c>
      <c r="G90" s="42">
        <f>+F90/$J$353*100%</f>
        <v>2.264423091847461E-4</v>
      </c>
      <c r="H90" s="9">
        <f>+'0BJ PROGR. I-II Y III'!AK91</f>
        <v>3000000</v>
      </c>
      <c r="I90" s="42">
        <f>+H90/$J$353*100%</f>
        <v>6.7932692755423823E-4</v>
      </c>
      <c r="J90" s="9">
        <f t="shared" ref="J90:K92" si="29">+D90+F90+H90</f>
        <v>5228270.25</v>
      </c>
      <c r="K90" s="42">
        <f t="shared" si="29"/>
        <v>1.1839015884519098E-3</v>
      </c>
      <c r="L90" s="178"/>
      <c r="M90" s="178"/>
    </row>
    <row r="91" spans="1:13" ht="15" customHeight="1" x14ac:dyDescent="0.2">
      <c r="A91" s="10" t="s">
        <v>540</v>
      </c>
      <c r="B91" s="10"/>
      <c r="C91" s="4" t="s">
        <v>541</v>
      </c>
      <c r="D91" s="9">
        <f>+'0BJ PROGR. I-II Y III'!N92</f>
        <v>1500000</v>
      </c>
      <c r="E91" s="42">
        <f>+D91/$J$353*100%</f>
        <v>3.3966346377711912E-4</v>
      </c>
      <c r="F91" s="9">
        <f>+'0BJ PROGR. I-II Y III'!AI92</f>
        <v>15565242.02</v>
      </c>
      <c r="G91" s="42">
        <f>+F91/$J$353*100%</f>
        <v>3.5246293460282417E-3</v>
      </c>
      <c r="H91" s="9">
        <f>+'0BJ PROGR. I-II Y III'!AK92</f>
        <v>10500000</v>
      </c>
      <c r="I91" s="42">
        <f>+H91/$J$353*100%</f>
        <v>2.3776442464398338E-3</v>
      </c>
      <c r="J91" s="9">
        <f t="shared" si="29"/>
        <v>27565242.02</v>
      </c>
      <c r="K91" s="42">
        <f t="shared" si="29"/>
        <v>6.2419370562451946E-3</v>
      </c>
      <c r="L91" s="178"/>
      <c r="M91" s="178"/>
    </row>
    <row r="92" spans="1:13" ht="15" customHeight="1" x14ac:dyDescent="0.2">
      <c r="A92" s="10" t="s">
        <v>542</v>
      </c>
      <c r="B92" s="10"/>
      <c r="C92" s="4" t="s">
        <v>543</v>
      </c>
      <c r="D92" s="9">
        <f>+'0BJ PROGR. I-II Y III'!N93</f>
        <v>3000000</v>
      </c>
      <c r="E92" s="42">
        <f>+D92/$J$353*100%</f>
        <v>6.7932692755423823E-4</v>
      </c>
      <c r="F92" s="9">
        <f>+'0BJ PROGR. I-II Y III'!AI93</f>
        <v>0</v>
      </c>
      <c r="G92" s="42">
        <f>+F92/$J$353*100%</f>
        <v>0</v>
      </c>
      <c r="H92" s="9">
        <f>+'0BJ PROGR. I-II Y III'!AK93</f>
        <v>1500000</v>
      </c>
      <c r="I92" s="42">
        <f>+H92/$J$353*100%</f>
        <v>3.3966346377711912E-4</v>
      </c>
      <c r="J92" s="9">
        <f t="shared" si="29"/>
        <v>4500000</v>
      </c>
      <c r="K92" s="42">
        <f t="shared" si="29"/>
        <v>1.0189903913313573E-3</v>
      </c>
      <c r="L92" s="178"/>
      <c r="M92" s="178"/>
    </row>
    <row r="93" spans="1:13" ht="15" customHeight="1" x14ac:dyDescent="0.2">
      <c r="A93" s="5" t="s">
        <v>544</v>
      </c>
      <c r="B93" s="5"/>
      <c r="C93" s="8" t="s">
        <v>545</v>
      </c>
      <c r="D93" s="32">
        <f t="shared" ref="D93:K93" si="30">SUM(D94:D102)</f>
        <v>17500000</v>
      </c>
      <c r="E93" s="43">
        <f t="shared" si="30"/>
        <v>3.9627404107330563E-3</v>
      </c>
      <c r="F93" s="32">
        <f t="shared" si="30"/>
        <v>40803630.560000002</v>
      </c>
      <c r="G93" s="43">
        <f t="shared" si="30"/>
        <v>9.2396683271276734E-3</v>
      </c>
      <c r="H93" s="32">
        <f t="shared" si="30"/>
        <v>36211993.719999999</v>
      </c>
      <c r="I93" s="43">
        <f t="shared" si="30"/>
        <v>8.1999274781403234E-3</v>
      </c>
      <c r="J93" s="32">
        <f t="shared" si="30"/>
        <v>94515624.280000001</v>
      </c>
      <c r="K93" s="43">
        <f t="shared" si="30"/>
        <v>2.1402336216001051E-2</v>
      </c>
      <c r="L93" s="178"/>
      <c r="M93" s="178"/>
    </row>
    <row r="94" spans="1:13" ht="15" customHeight="1" x14ac:dyDescent="0.2">
      <c r="A94" s="10" t="s">
        <v>546</v>
      </c>
      <c r="B94" s="10"/>
      <c r="C94" s="4" t="s">
        <v>547</v>
      </c>
      <c r="D94" s="9">
        <f>+'0BJ PROGR. I-II Y III'!N95</f>
        <v>5200000</v>
      </c>
      <c r="E94" s="42">
        <f t="shared" ref="E94:E102" si="31">+D94/$J$353*100%</f>
        <v>1.1775000077606796E-3</v>
      </c>
      <c r="F94" s="9">
        <f>+'0BJ PROGR. I-II Y III'!AI95</f>
        <v>450000</v>
      </c>
      <c r="G94" s="42">
        <f t="shared" ref="G94:G102" si="32">+F94/$J$353*100%</f>
        <v>1.0189903913313573E-4</v>
      </c>
      <c r="H94" s="9">
        <f>+'0BJ PROGR. I-II Y III'!AK95</f>
        <v>2000000</v>
      </c>
      <c r="I94" s="42">
        <f t="shared" ref="I94:I102" si="33">+H94/$J$353*100%</f>
        <v>4.5288461836949219E-4</v>
      </c>
      <c r="J94" s="9">
        <f t="shared" ref="J94:J102" si="34">+D94+F94+H94</f>
        <v>7650000</v>
      </c>
      <c r="K94" s="42">
        <f t="shared" ref="K94:K102" si="35">+E94+G94+I94</f>
        <v>1.7322836652633074E-3</v>
      </c>
      <c r="L94" s="178"/>
      <c r="M94" s="178"/>
    </row>
    <row r="95" spans="1:13" ht="15" customHeight="1" x14ac:dyDescent="0.2">
      <c r="A95" s="10" t="s">
        <v>548</v>
      </c>
      <c r="B95" s="10"/>
      <c r="C95" s="4" t="s">
        <v>549</v>
      </c>
      <c r="D95" s="9">
        <f>+'0BJ PROGR. I-II Y III'!N96</f>
        <v>0</v>
      </c>
      <c r="E95" s="42">
        <f t="shared" si="31"/>
        <v>0</v>
      </c>
      <c r="F95" s="9">
        <f>+'0BJ PROGR. I-II Y III'!AI96</f>
        <v>0</v>
      </c>
      <c r="G95" s="42">
        <f t="shared" si="32"/>
        <v>0</v>
      </c>
      <c r="H95" s="9">
        <f>+'0BJ PROGR. I-II Y III'!AK96</f>
        <v>0</v>
      </c>
      <c r="I95" s="42">
        <f t="shared" si="33"/>
        <v>0</v>
      </c>
      <c r="J95" s="9">
        <f t="shared" si="34"/>
        <v>0</v>
      </c>
      <c r="K95" s="42">
        <f t="shared" si="35"/>
        <v>0</v>
      </c>
      <c r="L95" s="178"/>
      <c r="M95" s="178"/>
    </row>
    <row r="96" spans="1:13" ht="15" customHeight="1" x14ac:dyDescent="0.2">
      <c r="A96" s="10" t="s">
        <v>550</v>
      </c>
      <c r="B96" s="10"/>
      <c r="C96" s="4" t="s">
        <v>551</v>
      </c>
      <c r="D96" s="9">
        <f>+'0BJ PROGR. I-II Y III'!N97</f>
        <v>0</v>
      </c>
      <c r="E96" s="42">
        <f t="shared" si="31"/>
        <v>0</v>
      </c>
      <c r="F96" s="9">
        <f>+'0BJ PROGR. I-II Y III'!AI97</f>
        <v>0</v>
      </c>
      <c r="G96" s="42">
        <f t="shared" si="32"/>
        <v>0</v>
      </c>
      <c r="H96" s="9">
        <f>+'0BJ PROGR. I-II Y III'!AK97</f>
        <v>0</v>
      </c>
      <c r="I96" s="42">
        <f t="shared" si="33"/>
        <v>0</v>
      </c>
      <c r="J96" s="9">
        <f t="shared" si="34"/>
        <v>0</v>
      </c>
      <c r="K96" s="42">
        <f t="shared" si="35"/>
        <v>0</v>
      </c>
      <c r="L96" s="178"/>
      <c r="M96" s="178"/>
    </row>
    <row r="97" spans="1:13" ht="15" customHeight="1" x14ac:dyDescent="0.2">
      <c r="A97" s="10" t="s">
        <v>552</v>
      </c>
      <c r="B97" s="10"/>
      <c r="C97" s="4" t="s">
        <v>553</v>
      </c>
      <c r="D97" s="9">
        <f>+'0BJ PROGR. I-II Y III'!N98</f>
        <v>0</v>
      </c>
      <c r="E97" s="42">
        <f t="shared" si="31"/>
        <v>0</v>
      </c>
      <c r="F97" s="9">
        <f>+'0BJ PROGR. I-II Y III'!AI98</f>
        <v>300000</v>
      </c>
      <c r="G97" s="42">
        <f t="shared" si="32"/>
        <v>6.7932692755423826E-5</v>
      </c>
      <c r="H97" s="9">
        <f>+'0BJ PROGR. I-II Y III'!AK98</f>
        <v>10000000</v>
      </c>
      <c r="I97" s="42">
        <f t="shared" si="33"/>
        <v>2.2644230918474608E-3</v>
      </c>
      <c r="J97" s="9">
        <f t="shared" si="34"/>
        <v>10300000</v>
      </c>
      <c r="K97" s="42">
        <f t="shared" si="35"/>
        <v>2.3323557846028848E-3</v>
      </c>
      <c r="L97" s="178"/>
      <c r="M97" s="178"/>
    </row>
    <row r="98" spans="1:13" ht="15" customHeight="1" x14ac:dyDescent="0.2">
      <c r="A98" s="10" t="s">
        <v>554</v>
      </c>
      <c r="B98" s="10"/>
      <c r="C98" s="4" t="s">
        <v>555</v>
      </c>
      <c r="D98" s="9">
        <f>+'0BJ PROGR. I-II Y III'!N99</f>
        <v>6000000</v>
      </c>
      <c r="E98" s="42">
        <f t="shared" si="31"/>
        <v>1.3586538551084765E-3</v>
      </c>
      <c r="F98" s="9">
        <f>+'0BJ PROGR. I-II Y III'!AI99</f>
        <v>39753630.560000002</v>
      </c>
      <c r="G98" s="42">
        <f t="shared" si="32"/>
        <v>9.0019039024836905E-3</v>
      </c>
      <c r="H98" s="9">
        <f>+'0BJ PROGR. I-II Y III'!AK99</f>
        <v>21711993.719999999</v>
      </c>
      <c r="I98" s="42">
        <f t="shared" si="33"/>
        <v>4.9165139949615046E-3</v>
      </c>
      <c r="J98" s="9">
        <f t="shared" si="34"/>
        <v>67465624.280000001</v>
      </c>
      <c r="K98" s="42">
        <f t="shared" si="35"/>
        <v>1.5277071752553672E-2</v>
      </c>
      <c r="L98" s="178"/>
      <c r="M98" s="178"/>
    </row>
    <row r="99" spans="1:13" ht="15" customHeight="1" x14ac:dyDescent="0.2">
      <c r="A99" s="10" t="s">
        <v>556</v>
      </c>
      <c r="B99" s="10"/>
      <c r="C99" s="4" t="s">
        <v>557</v>
      </c>
      <c r="D99" s="9">
        <f>+'0BJ PROGR. I-II Y III'!N100</f>
        <v>100000</v>
      </c>
      <c r="E99" s="42">
        <f t="shared" si="31"/>
        <v>2.2644230918474607E-5</v>
      </c>
      <c r="F99" s="9">
        <f>+'0BJ PROGR. I-II Y III'!AI100</f>
        <v>0</v>
      </c>
      <c r="G99" s="42">
        <f t="shared" si="32"/>
        <v>0</v>
      </c>
      <c r="H99" s="9">
        <f>+'0BJ PROGR. I-II Y III'!AK100</f>
        <v>0</v>
      </c>
      <c r="I99" s="42">
        <f t="shared" si="33"/>
        <v>0</v>
      </c>
      <c r="J99" s="9">
        <f t="shared" si="34"/>
        <v>100000</v>
      </c>
      <c r="K99" s="42">
        <f t="shared" si="35"/>
        <v>2.2644230918474607E-5</v>
      </c>
      <c r="L99" s="178"/>
      <c r="M99" s="178"/>
    </row>
    <row r="100" spans="1:13" ht="15" customHeight="1" x14ac:dyDescent="0.2">
      <c r="A100" s="10" t="s">
        <v>558</v>
      </c>
      <c r="B100" s="10"/>
      <c r="C100" s="4" t="s">
        <v>559</v>
      </c>
      <c r="D100" s="9">
        <f>+'0BJ PROGR. I-II Y III'!N101</f>
        <v>5100000</v>
      </c>
      <c r="E100" s="42">
        <f t="shared" si="31"/>
        <v>1.1548557768422051E-3</v>
      </c>
      <c r="F100" s="9">
        <f>+'0BJ PROGR. I-II Y III'!AI101</f>
        <v>0</v>
      </c>
      <c r="G100" s="42">
        <f t="shared" si="32"/>
        <v>0</v>
      </c>
      <c r="H100" s="9">
        <f>+'0BJ PROGR. I-II Y III'!AK101</f>
        <v>0</v>
      </c>
      <c r="I100" s="42">
        <f t="shared" si="33"/>
        <v>0</v>
      </c>
      <c r="J100" s="9">
        <f t="shared" si="34"/>
        <v>5100000</v>
      </c>
      <c r="K100" s="42">
        <f t="shared" si="35"/>
        <v>1.1548557768422051E-3</v>
      </c>
      <c r="L100" s="178"/>
      <c r="M100" s="178"/>
    </row>
    <row r="101" spans="1:13" ht="15" customHeight="1" x14ac:dyDescent="0.2">
      <c r="A101" s="10" t="s">
        <v>560</v>
      </c>
      <c r="B101" s="10"/>
      <c r="C101" s="4" t="s">
        <v>561</v>
      </c>
      <c r="D101" s="9">
        <f>+'0BJ PROGR. I-II Y III'!N102</f>
        <v>1100000</v>
      </c>
      <c r="E101" s="42">
        <f t="shared" si="31"/>
        <v>2.490865401032207E-4</v>
      </c>
      <c r="F101" s="9">
        <f>+'0BJ PROGR. I-II Y III'!AI102</f>
        <v>300000</v>
      </c>
      <c r="G101" s="42">
        <f t="shared" si="32"/>
        <v>6.7932692755423826E-5</v>
      </c>
      <c r="H101" s="9">
        <f>+'0BJ PROGR. I-II Y III'!AK102</f>
        <v>0</v>
      </c>
      <c r="I101" s="42">
        <f t="shared" si="33"/>
        <v>0</v>
      </c>
      <c r="J101" s="9">
        <f t="shared" si="34"/>
        <v>1400000</v>
      </c>
      <c r="K101" s="42">
        <f t="shared" si="35"/>
        <v>3.1701923285864451E-4</v>
      </c>
      <c r="L101" s="178"/>
      <c r="M101" s="178"/>
    </row>
    <row r="102" spans="1:13" ht="15" customHeight="1" x14ac:dyDescent="0.2">
      <c r="A102" s="10" t="s">
        <v>562</v>
      </c>
      <c r="B102" s="10"/>
      <c r="C102" s="4" t="s">
        <v>563</v>
      </c>
      <c r="D102" s="9">
        <f>+'0BJ PROGR. I-II Y III'!N103</f>
        <v>0</v>
      </c>
      <c r="E102" s="42">
        <f t="shared" si="31"/>
        <v>0</v>
      </c>
      <c r="F102" s="9">
        <f>+'0BJ PROGR. I-II Y III'!AI103</f>
        <v>0</v>
      </c>
      <c r="G102" s="42">
        <f t="shared" si="32"/>
        <v>0</v>
      </c>
      <c r="H102" s="9">
        <f>+'0BJ PROGR. I-II Y III'!AK103</f>
        <v>2500000</v>
      </c>
      <c r="I102" s="42">
        <f t="shared" si="33"/>
        <v>5.6610577296186521E-4</v>
      </c>
      <c r="J102" s="9">
        <f t="shared" si="34"/>
        <v>2500000</v>
      </c>
      <c r="K102" s="42">
        <f t="shared" si="35"/>
        <v>5.6610577296186521E-4</v>
      </c>
      <c r="L102" s="178"/>
      <c r="M102" s="178"/>
    </row>
    <row r="103" spans="1:13" ht="15" customHeight="1" x14ac:dyDescent="0.2">
      <c r="A103" s="5" t="s">
        <v>564</v>
      </c>
      <c r="B103" s="5"/>
      <c r="C103" s="8" t="s">
        <v>565</v>
      </c>
      <c r="D103" s="32">
        <f t="shared" ref="D103:K103" si="36">SUM(D104:D109)</f>
        <v>500000</v>
      </c>
      <c r="E103" s="43">
        <f t="shared" si="36"/>
        <v>1.1322115459237305E-4</v>
      </c>
      <c r="F103" s="32">
        <f t="shared" si="36"/>
        <v>0</v>
      </c>
      <c r="G103" s="43">
        <f t="shared" si="36"/>
        <v>0</v>
      </c>
      <c r="H103" s="32">
        <f t="shared" si="36"/>
        <v>3000000</v>
      </c>
      <c r="I103" s="43">
        <f t="shared" si="36"/>
        <v>6.7932692755423823E-4</v>
      </c>
      <c r="J103" s="32">
        <f t="shared" si="36"/>
        <v>3500000</v>
      </c>
      <c r="K103" s="43">
        <f t="shared" si="36"/>
        <v>7.9254808214661125E-4</v>
      </c>
      <c r="L103" s="178"/>
      <c r="M103" s="178"/>
    </row>
    <row r="104" spans="1:13" ht="15" customHeight="1" x14ac:dyDescent="0.2">
      <c r="A104" s="10" t="s">
        <v>566</v>
      </c>
      <c r="B104" s="10"/>
      <c r="C104" s="4" t="s">
        <v>567</v>
      </c>
      <c r="D104" s="9">
        <f>+'0BJ PROGR. I-II Y III'!N105</f>
        <v>0</v>
      </c>
      <c r="E104" s="42">
        <f t="shared" ref="E104:E109" si="37">+D104/$J$353*100%</f>
        <v>0</v>
      </c>
      <c r="F104" s="9">
        <f>+'0BJ PROGR. I-II Y III'!AI105</f>
        <v>0</v>
      </c>
      <c r="G104" s="42">
        <f t="shared" ref="G104:G109" si="38">+F104/$J$353*100%</f>
        <v>0</v>
      </c>
      <c r="H104" s="9">
        <f>+'0BJ PROGR. I-II Y III'!AK105</f>
        <v>0</v>
      </c>
      <c r="I104" s="42">
        <f t="shared" ref="I104:I109" si="39">+H104/$J$353*100%</f>
        <v>0</v>
      </c>
      <c r="J104" s="9">
        <f t="shared" ref="J104:J109" si="40">+D104+F104+H104</f>
        <v>0</v>
      </c>
      <c r="K104" s="42">
        <f t="shared" ref="K104:K109" si="41">+E104+G104+I104</f>
        <v>0</v>
      </c>
      <c r="L104" s="178"/>
      <c r="M104" s="178"/>
    </row>
    <row r="105" spans="1:13" ht="15" customHeight="1" x14ac:dyDescent="0.2">
      <c r="A105" s="10" t="s">
        <v>568</v>
      </c>
      <c r="B105" s="10"/>
      <c r="C105" s="4" t="s">
        <v>569</v>
      </c>
      <c r="D105" s="9">
        <f>+'0BJ PROGR. I-II Y III'!N106</f>
        <v>0</v>
      </c>
      <c r="E105" s="42">
        <f t="shared" si="37"/>
        <v>0</v>
      </c>
      <c r="F105" s="9">
        <f>+'0BJ PROGR. I-II Y III'!AI106</f>
        <v>0</v>
      </c>
      <c r="G105" s="42">
        <f t="shared" si="38"/>
        <v>0</v>
      </c>
      <c r="H105" s="9">
        <f>+'0BJ PROGR. I-II Y III'!AK106</f>
        <v>0</v>
      </c>
      <c r="I105" s="42">
        <f t="shared" si="39"/>
        <v>0</v>
      </c>
      <c r="J105" s="9">
        <f t="shared" si="40"/>
        <v>0</v>
      </c>
      <c r="K105" s="42">
        <f t="shared" si="41"/>
        <v>0</v>
      </c>
      <c r="L105" s="178"/>
      <c r="M105" s="178"/>
    </row>
    <row r="106" spans="1:13" ht="15" customHeight="1" x14ac:dyDescent="0.2">
      <c r="A106" s="10" t="s">
        <v>570</v>
      </c>
      <c r="B106" s="10"/>
      <c r="C106" s="4" t="s">
        <v>571</v>
      </c>
      <c r="D106" s="9">
        <f>+'0BJ PROGR. I-II Y III'!N107</f>
        <v>0</v>
      </c>
      <c r="E106" s="42">
        <f t="shared" si="37"/>
        <v>0</v>
      </c>
      <c r="F106" s="9">
        <f>+'0BJ PROGR. I-II Y III'!AI107</f>
        <v>0</v>
      </c>
      <c r="G106" s="42">
        <f t="shared" si="38"/>
        <v>0</v>
      </c>
      <c r="H106" s="9">
        <f>+'0BJ PROGR. I-II Y III'!AK107</f>
        <v>0</v>
      </c>
      <c r="I106" s="42">
        <f t="shared" si="39"/>
        <v>0</v>
      </c>
      <c r="J106" s="9">
        <f t="shared" si="40"/>
        <v>0</v>
      </c>
      <c r="K106" s="42">
        <f t="shared" si="41"/>
        <v>0</v>
      </c>
      <c r="L106" s="178"/>
      <c r="M106" s="178"/>
    </row>
    <row r="107" spans="1:13" ht="15" customHeight="1" x14ac:dyDescent="0.2">
      <c r="A107" s="10" t="s">
        <v>572</v>
      </c>
      <c r="B107" s="10"/>
      <c r="C107" s="4" t="s">
        <v>573</v>
      </c>
      <c r="D107" s="9">
        <f>+'0BJ PROGR. I-II Y III'!N108</f>
        <v>0</v>
      </c>
      <c r="E107" s="42">
        <f t="shared" si="37"/>
        <v>0</v>
      </c>
      <c r="F107" s="9">
        <f>+'0BJ PROGR. I-II Y III'!AI108</f>
        <v>0</v>
      </c>
      <c r="G107" s="42">
        <f t="shared" si="38"/>
        <v>0</v>
      </c>
      <c r="H107" s="9">
        <f>+'0BJ PROGR. I-II Y III'!AK108</f>
        <v>0</v>
      </c>
      <c r="I107" s="42">
        <f t="shared" si="39"/>
        <v>0</v>
      </c>
      <c r="J107" s="9">
        <f t="shared" si="40"/>
        <v>0</v>
      </c>
      <c r="K107" s="42">
        <f t="shared" si="41"/>
        <v>0</v>
      </c>
      <c r="L107" s="178"/>
      <c r="M107" s="178"/>
    </row>
    <row r="108" spans="1:13" ht="15" customHeight="1" x14ac:dyDescent="0.2">
      <c r="A108" s="10" t="s">
        <v>574</v>
      </c>
      <c r="B108" s="10"/>
      <c r="C108" s="4" t="s">
        <v>575</v>
      </c>
      <c r="D108" s="9">
        <f>+'0BJ PROGR. I-II Y III'!N109</f>
        <v>500000</v>
      </c>
      <c r="E108" s="42">
        <f t="shared" si="37"/>
        <v>1.1322115459237305E-4</v>
      </c>
      <c r="F108" s="9">
        <f>+'0BJ PROGR. I-II Y III'!AI109</f>
        <v>0</v>
      </c>
      <c r="G108" s="42">
        <f t="shared" si="38"/>
        <v>0</v>
      </c>
      <c r="H108" s="9">
        <f>+'0BJ PROGR. I-II Y III'!AK109</f>
        <v>3000000</v>
      </c>
      <c r="I108" s="42">
        <f t="shared" si="39"/>
        <v>6.7932692755423823E-4</v>
      </c>
      <c r="J108" s="9">
        <f t="shared" si="40"/>
        <v>3500000</v>
      </c>
      <c r="K108" s="42">
        <f t="shared" si="41"/>
        <v>7.9254808214661125E-4</v>
      </c>
      <c r="L108" s="178"/>
      <c r="M108" s="178"/>
    </row>
    <row r="109" spans="1:13" ht="15" customHeight="1" x14ac:dyDescent="0.2">
      <c r="A109" s="10" t="s">
        <v>576</v>
      </c>
      <c r="B109" s="10"/>
      <c r="C109" s="4" t="s">
        <v>577</v>
      </c>
      <c r="D109" s="9">
        <f>+'0BJ PROGR. I-II Y III'!N110</f>
        <v>0</v>
      </c>
      <c r="E109" s="42">
        <f t="shared" si="37"/>
        <v>0</v>
      </c>
      <c r="F109" s="9">
        <f>+'0BJ PROGR. I-II Y III'!AI110</f>
        <v>0</v>
      </c>
      <c r="G109" s="42">
        <f t="shared" si="38"/>
        <v>0</v>
      </c>
      <c r="H109" s="9">
        <f>+'0BJ PROGR. I-II Y III'!AK110</f>
        <v>0</v>
      </c>
      <c r="I109" s="42">
        <f t="shared" si="39"/>
        <v>0</v>
      </c>
      <c r="J109" s="9">
        <f t="shared" si="40"/>
        <v>0</v>
      </c>
      <c r="K109" s="42">
        <f t="shared" si="41"/>
        <v>0</v>
      </c>
      <c r="L109" s="178"/>
      <c r="M109" s="178"/>
    </row>
    <row r="110" spans="1:13" ht="15" customHeight="1" x14ac:dyDescent="0.2">
      <c r="D110" s="9"/>
      <c r="F110" s="9"/>
      <c r="H110" s="9"/>
      <c r="J110" s="9"/>
      <c r="L110" s="178"/>
      <c r="M110" s="178"/>
    </row>
    <row r="111" spans="1:13" ht="15" customHeight="1" x14ac:dyDescent="0.2">
      <c r="A111" s="5">
        <v>2</v>
      </c>
      <c r="B111" s="5"/>
      <c r="C111" s="8" t="s">
        <v>175</v>
      </c>
      <c r="D111" s="32">
        <f t="shared" ref="D111:K111" si="42">+D113+D119+D124+D132+D135+D140</f>
        <v>46016100</v>
      </c>
      <c r="E111" s="43">
        <f t="shared" si="42"/>
        <v>1.0419991943676194E-2</v>
      </c>
      <c r="F111" s="32">
        <f t="shared" si="42"/>
        <v>156387330</v>
      </c>
      <c r="G111" s="43">
        <f t="shared" si="42"/>
        <v>3.541270813243691E-2</v>
      </c>
      <c r="H111" s="32">
        <f t="shared" si="42"/>
        <v>192019879.15000001</v>
      </c>
      <c r="I111" s="43">
        <f t="shared" si="42"/>
        <v>4.3481424844101876E-2</v>
      </c>
      <c r="J111" s="32">
        <f t="shared" si="42"/>
        <v>394423309.14999998</v>
      </c>
      <c r="K111" s="43">
        <f t="shared" si="42"/>
        <v>8.9314124920214996E-2</v>
      </c>
      <c r="L111" s="178"/>
      <c r="M111" s="178"/>
    </row>
    <row r="112" spans="1:13" ht="15" customHeight="1" x14ac:dyDescent="0.2">
      <c r="A112" s="5"/>
      <c r="B112" s="5"/>
      <c r="C112" s="8"/>
      <c r="D112" s="9"/>
      <c r="F112" s="9"/>
      <c r="H112" s="9"/>
      <c r="J112" s="9"/>
      <c r="L112" s="178"/>
      <c r="M112" s="178"/>
    </row>
    <row r="113" spans="1:13" ht="15" customHeight="1" x14ac:dyDescent="0.2">
      <c r="A113" s="5" t="s">
        <v>578</v>
      </c>
      <c r="B113" s="5"/>
      <c r="C113" s="8" t="s">
        <v>579</v>
      </c>
      <c r="D113" s="32">
        <f t="shared" ref="D113:K113" si="43">SUM(D114:D118)</f>
        <v>25431400</v>
      </c>
      <c r="E113" s="43">
        <f t="shared" si="43"/>
        <v>5.7587449418009511E-3</v>
      </c>
      <c r="F113" s="32">
        <f t="shared" si="43"/>
        <v>45914000</v>
      </c>
      <c r="G113" s="43">
        <f t="shared" si="43"/>
        <v>1.039687218390843E-2</v>
      </c>
      <c r="H113" s="32">
        <f t="shared" si="43"/>
        <v>63488000</v>
      </c>
      <c r="I113" s="43">
        <f t="shared" si="43"/>
        <v>1.4376369325521159E-2</v>
      </c>
      <c r="J113" s="32">
        <f t="shared" si="43"/>
        <v>134833400</v>
      </c>
      <c r="K113" s="43">
        <f t="shared" si="43"/>
        <v>3.0531986451230543E-2</v>
      </c>
      <c r="L113" s="178"/>
      <c r="M113" s="178"/>
    </row>
    <row r="114" spans="1:13" ht="15" customHeight="1" x14ac:dyDescent="0.2">
      <c r="A114" s="10" t="s">
        <v>580</v>
      </c>
      <c r="B114" s="10"/>
      <c r="C114" s="4" t="s">
        <v>581</v>
      </c>
      <c r="D114" s="9">
        <f>+'0BJ PROGR. I-II Y III'!N115</f>
        <v>14000000</v>
      </c>
      <c r="E114" s="42">
        <f>+D114/$J$353*100%</f>
        <v>3.170192328586445E-3</v>
      </c>
      <c r="F114" s="9">
        <f>+'0BJ PROGR. I-II Y III'!AI115</f>
        <v>43570000</v>
      </c>
      <c r="G114" s="42">
        <f>+F114/$J$353*100%</f>
        <v>9.8660914111793861E-3</v>
      </c>
      <c r="H114" s="9">
        <f>+'0BJ PROGR. I-II Y III'!AK115</f>
        <v>60488000</v>
      </c>
      <c r="I114" s="42">
        <f>+H114/$J$353*100%</f>
        <v>1.3697042397966921E-2</v>
      </c>
      <c r="J114" s="9">
        <f t="shared" ref="J114:K118" si="44">+D114+F114+H114</f>
        <v>118058000</v>
      </c>
      <c r="K114" s="42">
        <f t="shared" si="44"/>
        <v>2.6733326137732751E-2</v>
      </c>
      <c r="L114" s="178"/>
      <c r="M114" s="178"/>
    </row>
    <row r="115" spans="1:13" ht="15" customHeight="1" x14ac:dyDescent="0.2">
      <c r="A115" s="10" t="s">
        <v>582</v>
      </c>
      <c r="B115" s="10"/>
      <c r="C115" s="4" t="s">
        <v>583</v>
      </c>
      <c r="D115" s="9">
        <f>+'0BJ PROGR. I-II Y III'!N116</f>
        <v>300000</v>
      </c>
      <c r="E115" s="42">
        <f>+D115/$J$353*100%</f>
        <v>6.7932692755423826E-5</v>
      </c>
      <c r="F115" s="9">
        <f>+'0BJ PROGR. I-II Y III'!AI116</f>
        <v>100000</v>
      </c>
      <c r="G115" s="42">
        <f>+F115/$J$353*100%</f>
        <v>2.2644230918474607E-5</v>
      </c>
      <c r="H115" s="9">
        <f>+'0BJ PROGR. I-II Y III'!AK116</f>
        <v>2000000</v>
      </c>
      <c r="I115" s="42">
        <f>+H115/$J$353*100%</f>
        <v>4.5288461836949219E-4</v>
      </c>
      <c r="J115" s="9">
        <f t="shared" si="44"/>
        <v>2400000</v>
      </c>
      <c r="K115" s="42">
        <f t="shared" si="44"/>
        <v>5.4346154204339061E-4</v>
      </c>
      <c r="L115" s="178"/>
      <c r="M115" s="178"/>
    </row>
    <row r="116" spans="1:13" ht="15" customHeight="1" x14ac:dyDescent="0.2">
      <c r="A116" s="10" t="s">
        <v>584</v>
      </c>
      <c r="B116" s="10"/>
      <c r="C116" s="4" t="s">
        <v>585</v>
      </c>
      <c r="D116" s="9">
        <f>+'0BJ PROGR. I-II Y III'!N117</f>
        <v>0</v>
      </c>
      <c r="E116" s="42">
        <f>+D116/$J$353*100%</f>
        <v>0</v>
      </c>
      <c r="F116" s="9">
        <f>+'0BJ PROGR. I-II Y III'!AI117</f>
        <v>0</v>
      </c>
      <c r="G116" s="42">
        <f>+F116/$J$353*100%</f>
        <v>0</v>
      </c>
      <c r="H116" s="9">
        <f>+'0BJ PROGR. I-II Y III'!AK117</f>
        <v>0</v>
      </c>
      <c r="I116" s="42">
        <f>+H116/$J$353*100%</f>
        <v>0</v>
      </c>
      <c r="J116" s="9">
        <f t="shared" si="44"/>
        <v>0</v>
      </c>
      <c r="K116" s="42">
        <f t="shared" si="44"/>
        <v>0</v>
      </c>
      <c r="L116" s="178"/>
      <c r="M116" s="178"/>
    </row>
    <row r="117" spans="1:13" ht="15" customHeight="1" x14ac:dyDescent="0.2">
      <c r="A117" s="10" t="s">
        <v>586</v>
      </c>
      <c r="B117" s="10"/>
      <c r="C117" s="4" t="s">
        <v>587</v>
      </c>
      <c r="D117" s="9">
        <f>+'0BJ PROGR. I-II Y III'!N118</f>
        <v>11131400</v>
      </c>
      <c r="E117" s="42">
        <f>+D117/$J$353*100%</f>
        <v>2.5206199204590826E-3</v>
      </c>
      <c r="F117" s="9">
        <f>+'0BJ PROGR. I-II Y III'!AI118</f>
        <v>650000</v>
      </c>
      <c r="G117" s="42">
        <f>+F117/$J$353*100%</f>
        <v>1.4718750097008495E-4</v>
      </c>
      <c r="H117" s="9">
        <f>+'0BJ PROGR. I-II Y III'!AK118</f>
        <v>1000000</v>
      </c>
      <c r="I117" s="42">
        <f>+H117/$J$353*100%</f>
        <v>2.264423091847461E-4</v>
      </c>
      <c r="J117" s="9">
        <f t="shared" si="44"/>
        <v>12781400</v>
      </c>
      <c r="K117" s="42">
        <f t="shared" si="44"/>
        <v>2.8942497306139138E-3</v>
      </c>
      <c r="L117" s="178"/>
      <c r="M117" s="178"/>
    </row>
    <row r="118" spans="1:13" ht="15" customHeight="1" x14ac:dyDescent="0.2">
      <c r="A118" s="10" t="s">
        <v>588</v>
      </c>
      <c r="B118" s="10"/>
      <c r="C118" s="4" t="s">
        <v>589</v>
      </c>
      <c r="D118" s="9">
        <f>+'0BJ PROGR. I-II Y III'!N119</f>
        <v>0</v>
      </c>
      <c r="E118" s="42">
        <f>+D118/$J$353*100%</f>
        <v>0</v>
      </c>
      <c r="F118" s="9">
        <f>+'0BJ PROGR. I-II Y III'!AI119</f>
        <v>1594000</v>
      </c>
      <c r="G118" s="42">
        <f>+F118/$J$353*100%</f>
        <v>3.6094904084048524E-4</v>
      </c>
      <c r="H118" s="9">
        <f>+'0BJ PROGR. I-II Y III'!AK119</f>
        <v>0</v>
      </c>
      <c r="I118" s="42">
        <f>+H118/$J$353*100%</f>
        <v>0</v>
      </c>
      <c r="J118" s="9">
        <f t="shared" si="44"/>
        <v>1594000</v>
      </c>
      <c r="K118" s="42">
        <f t="shared" si="44"/>
        <v>3.6094904084048524E-4</v>
      </c>
      <c r="L118" s="178"/>
      <c r="M118" s="178"/>
    </row>
    <row r="119" spans="1:13" ht="15" customHeight="1" x14ac:dyDescent="0.2">
      <c r="A119" s="5" t="s">
        <v>590</v>
      </c>
      <c r="B119" s="5"/>
      <c r="C119" s="8" t="s">
        <v>591</v>
      </c>
      <c r="D119" s="32">
        <f t="shared" ref="D119:K119" si="45">SUM(D120:D123)</f>
        <v>0</v>
      </c>
      <c r="E119" s="43">
        <f t="shared" si="45"/>
        <v>0</v>
      </c>
      <c r="F119" s="32">
        <f t="shared" si="45"/>
        <v>84492600</v>
      </c>
      <c r="G119" s="43">
        <f t="shared" si="45"/>
        <v>1.9132699453023077E-2</v>
      </c>
      <c r="H119" s="32">
        <f t="shared" si="45"/>
        <v>46886883.649999999</v>
      </c>
      <c r="I119" s="43">
        <f t="shared" si="45"/>
        <v>1.0617174204182516E-2</v>
      </c>
      <c r="J119" s="32">
        <f t="shared" si="45"/>
        <v>131379483.65000001</v>
      </c>
      <c r="K119" s="43">
        <f t="shared" si="45"/>
        <v>2.9749873657205592E-2</v>
      </c>
      <c r="L119" s="178"/>
      <c r="M119" s="178"/>
    </row>
    <row r="120" spans="1:13" ht="15" customHeight="1" x14ac:dyDescent="0.2">
      <c r="A120" s="10" t="s">
        <v>592</v>
      </c>
      <c r="B120" s="10"/>
      <c r="C120" s="4" t="s">
        <v>593</v>
      </c>
      <c r="D120" s="9">
        <f>+'0BJ PROGR. I-II Y III'!N121</f>
        <v>0</v>
      </c>
      <c r="E120" s="42">
        <f>+D120/$J$353*100%</f>
        <v>0</v>
      </c>
      <c r="F120" s="9">
        <f>+'0BJ PROGR. I-II Y III'!AI121</f>
        <v>0</v>
      </c>
      <c r="G120" s="42">
        <f>+F120/$J$353*100%</f>
        <v>0</v>
      </c>
      <c r="H120" s="9">
        <f>+'0BJ PROGR. I-II Y III'!AK121</f>
        <v>0</v>
      </c>
      <c r="I120" s="42">
        <f>+H120/$J$353*100%</f>
        <v>0</v>
      </c>
      <c r="J120" s="9">
        <f t="shared" ref="J120:K123" si="46">+D120+F120+H120</f>
        <v>0</v>
      </c>
      <c r="K120" s="42">
        <f t="shared" si="46"/>
        <v>0</v>
      </c>
      <c r="L120" s="178"/>
      <c r="M120" s="178"/>
    </row>
    <row r="121" spans="1:13" ht="15" customHeight="1" x14ac:dyDescent="0.2">
      <c r="A121" s="10" t="s">
        <v>594</v>
      </c>
      <c r="B121" s="10"/>
      <c r="C121" s="4" t="s">
        <v>595</v>
      </c>
      <c r="D121" s="9">
        <f>+'0BJ PROGR. I-II Y III'!N122</f>
        <v>0</v>
      </c>
      <c r="E121" s="42">
        <f>+D121/$J$353*100%</f>
        <v>0</v>
      </c>
      <c r="F121" s="9">
        <f>+'0BJ PROGR. I-II Y III'!AI122</f>
        <v>0</v>
      </c>
      <c r="G121" s="42">
        <f>+F121/$J$353*100%</f>
        <v>0</v>
      </c>
      <c r="H121" s="9">
        <f>+'0BJ PROGR. I-II Y III'!AK122</f>
        <v>0</v>
      </c>
      <c r="I121" s="42">
        <f>+H121/$J$353*100%</f>
        <v>0</v>
      </c>
      <c r="J121" s="9">
        <f t="shared" si="46"/>
        <v>0</v>
      </c>
      <c r="K121" s="42">
        <f t="shared" si="46"/>
        <v>0</v>
      </c>
      <c r="L121" s="178"/>
      <c r="M121" s="178"/>
    </row>
    <row r="122" spans="1:13" ht="15" customHeight="1" x14ac:dyDescent="0.2">
      <c r="A122" s="10" t="s">
        <v>596</v>
      </c>
      <c r="B122" s="10"/>
      <c r="C122" s="4" t="s">
        <v>597</v>
      </c>
      <c r="D122" s="9">
        <f>+'0BJ PROGR. I-II Y III'!N123</f>
        <v>0</v>
      </c>
      <c r="E122" s="42">
        <f>+D122/$J$353*100%</f>
        <v>0</v>
      </c>
      <c r="F122" s="9">
        <f>+'0BJ PROGR. I-II Y III'!AI123</f>
        <v>84492600</v>
      </c>
      <c r="G122" s="42">
        <f>+F122/$J$353*100%</f>
        <v>1.9132699453023077E-2</v>
      </c>
      <c r="H122" s="9">
        <f>+'0BJ PROGR. I-II Y III'!AK123</f>
        <v>46886883.649999999</v>
      </c>
      <c r="I122" s="42">
        <f>+H122/$J$353*100%</f>
        <v>1.0617174204182516E-2</v>
      </c>
      <c r="J122" s="9">
        <f t="shared" si="46"/>
        <v>131379483.65000001</v>
      </c>
      <c r="K122" s="42">
        <f t="shared" si="46"/>
        <v>2.9749873657205592E-2</v>
      </c>
      <c r="L122" s="178"/>
      <c r="M122" s="178"/>
    </row>
    <row r="123" spans="1:13" ht="15" customHeight="1" x14ac:dyDescent="0.2">
      <c r="A123" s="10" t="s">
        <v>598</v>
      </c>
      <c r="B123" s="10"/>
      <c r="C123" s="4" t="s">
        <v>599</v>
      </c>
      <c r="D123" s="9">
        <f>+'0BJ PROGR. I-II Y III'!N124</f>
        <v>0</v>
      </c>
      <c r="E123" s="42">
        <f>+D123/$J$353*100%</f>
        <v>0</v>
      </c>
      <c r="F123" s="9">
        <f>+'0BJ PROGR. I-II Y III'!AI124</f>
        <v>0</v>
      </c>
      <c r="G123" s="42">
        <f>+F123/$J$353*100%</f>
        <v>0</v>
      </c>
      <c r="H123" s="9">
        <f>+'0BJ PROGR. I-II Y III'!AK124</f>
        <v>0</v>
      </c>
      <c r="I123" s="42">
        <f>+H123/$J$353*100%</f>
        <v>0</v>
      </c>
      <c r="J123" s="9">
        <f t="shared" si="46"/>
        <v>0</v>
      </c>
      <c r="K123" s="42">
        <f t="shared" si="46"/>
        <v>0</v>
      </c>
      <c r="L123" s="178"/>
      <c r="M123" s="178"/>
    </row>
    <row r="124" spans="1:13" ht="15" customHeight="1" x14ac:dyDescent="0.2">
      <c r="A124" s="5" t="s">
        <v>600</v>
      </c>
      <c r="B124" s="5"/>
      <c r="C124" s="8" t="s">
        <v>601</v>
      </c>
      <c r="D124" s="32">
        <f t="shared" ref="D124:K124" si="47">SUM(D125:D131)</f>
        <v>2375000</v>
      </c>
      <c r="E124" s="43">
        <f t="shared" si="47"/>
        <v>5.3780048431377187E-4</v>
      </c>
      <c r="F124" s="32">
        <f t="shared" si="47"/>
        <v>165000</v>
      </c>
      <c r="G124" s="43">
        <f t="shared" si="47"/>
        <v>3.7362981015483101E-5</v>
      </c>
      <c r="H124" s="32">
        <f t="shared" si="47"/>
        <v>26500000</v>
      </c>
      <c r="I124" s="43">
        <f t="shared" si="47"/>
        <v>6.0007211933957721E-3</v>
      </c>
      <c r="J124" s="32">
        <f t="shared" si="47"/>
        <v>29040000</v>
      </c>
      <c r="K124" s="43">
        <f t="shared" si="47"/>
        <v>6.5758846587250256E-3</v>
      </c>
      <c r="L124" s="178"/>
      <c r="M124" s="178"/>
    </row>
    <row r="125" spans="1:13" ht="15" customHeight="1" x14ac:dyDescent="0.2">
      <c r="A125" s="10" t="s">
        <v>602</v>
      </c>
      <c r="B125" s="10"/>
      <c r="C125" s="4" t="s">
        <v>603</v>
      </c>
      <c r="D125" s="9">
        <f>+'0BJ PROGR. I-II Y III'!N126</f>
        <v>200000</v>
      </c>
      <c r="E125" s="42">
        <f t="shared" ref="E125:E131" si="48">+D125/$J$353*100%</f>
        <v>4.5288461836949215E-5</v>
      </c>
      <c r="F125" s="9">
        <f>+'0BJ PROGR. I-II Y III'!AI126</f>
        <v>165000</v>
      </c>
      <c r="G125" s="42">
        <f t="shared" ref="G125:G131" si="49">+F125/$J$353*100%</f>
        <v>3.7362981015483101E-5</v>
      </c>
      <c r="H125" s="9">
        <f>+'0BJ PROGR. I-II Y III'!AK126</f>
        <v>2000000</v>
      </c>
      <c r="I125" s="42">
        <f t="shared" ref="I125:I131" si="50">+H125/$J$353*100%</f>
        <v>4.5288461836949219E-4</v>
      </c>
      <c r="J125" s="9">
        <f t="shared" ref="J125:J131" si="51">+D125+F125+H125</f>
        <v>2365000</v>
      </c>
      <c r="K125" s="42">
        <f t="shared" ref="K125:K131" si="52">+E125+G125+I125</f>
        <v>5.3553606122192453E-4</v>
      </c>
      <c r="L125" s="178"/>
      <c r="M125" s="178"/>
    </row>
    <row r="126" spans="1:13" ht="15" customHeight="1" x14ac:dyDescent="0.2">
      <c r="A126" s="10" t="s">
        <v>604</v>
      </c>
      <c r="B126" s="10"/>
      <c r="C126" s="4" t="s">
        <v>605</v>
      </c>
      <c r="D126" s="9">
        <f>+'0BJ PROGR. I-II Y III'!N127</f>
        <v>200000</v>
      </c>
      <c r="E126" s="42">
        <f t="shared" si="48"/>
        <v>4.5288461836949215E-5</v>
      </c>
      <c r="F126" s="9">
        <f>+'0BJ PROGR. I-II Y III'!AI127</f>
        <v>0</v>
      </c>
      <c r="G126" s="42">
        <f t="shared" si="49"/>
        <v>0</v>
      </c>
      <c r="H126" s="9">
        <f>+'0BJ PROGR. I-II Y III'!AK127</f>
        <v>22000000</v>
      </c>
      <c r="I126" s="42">
        <f t="shared" si="50"/>
        <v>4.9817308020644142E-3</v>
      </c>
      <c r="J126" s="9">
        <f t="shared" si="51"/>
        <v>22200000</v>
      </c>
      <c r="K126" s="42">
        <f t="shared" si="52"/>
        <v>5.0270192639013632E-3</v>
      </c>
      <c r="L126" s="178"/>
      <c r="M126" s="178"/>
    </row>
    <row r="127" spans="1:13" ht="15" customHeight="1" x14ac:dyDescent="0.2">
      <c r="A127" s="10" t="s">
        <v>606</v>
      </c>
      <c r="B127" s="10"/>
      <c r="C127" s="4" t="s">
        <v>607</v>
      </c>
      <c r="D127" s="9">
        <f>+'0BJ PROGR. I-II Y III'!N128</f>
        <v>200000</v>
      </c>
      <c r="E127" s="42">
        <f t="shared" si="48"/>
        <v>4.5288461836949215E-5</v>
      </c>
      <c r="F127" s="9">
        <f>+'0BJ PROGR. I-II Y III'!AI128</f>
        <v>0</v>
      </c>
      <c r="G127" s="42">
        <f t="shared" si="49"/>
        <v>0</v>
      </c>
      <c r="H127" s="9">
        <f>+'0BJ PROGR. I-II Y III'!AK128</f>
        <v>500000</v>
      </c>
      <c r="I127" s="42">
        <f t="shared" si="50"/>
        <v>1.1322115459237305E-4</v>
      </c>
      <c r="J127" s="9">
        <f t="shared" si="51"/>
        <v>700000</v>
      </c>
      <c r="K127" s="42">
        <f t="shared" si="52"/>
        <v>1.5850961642932226E-4</v>
      </c>
      <c r="L127" s="178"/>
      <c r="M127" s="178"/>
    </row>
    <row r="128" spans="1:13" ht="15" customHeight="1" x14ac:dyDescent="0.2">
      <c r="A128" s="10" t="s">
        <v>608</v>
      </c>
      <c r="B128" s="10"/>
      <c r="C128" s="4" t="s">
        <v>609</v>
      </c>
      <c r="D128" s="9">
        <f>+'0BJ PROGR. I-II Y III'!N129</f>
        <v>1175000</v>
      </c>
      <c r="E128" s="42">
        <f t="shared" si="48"/>
        <v>2.6606971329207663E-4</v>
      </c>
      <c r="F128" s="9">
        <f>+'0BJ PROGR. I-II Y III'!AI129</f>
        <v>0</v>
      </c>
      <c r="G128" s="42">
        <f t="shared" si="49"/>
        <v>0</v>
      </c>
      <c r="H128" s="9">
        <f>+'0BJ PROGR. I-II Y III'!AK129</f>
        <v>0</v>
      </c>
      <c r="I128" s="42">
        <f t="shared" si="50"/>
        <v>0</v>
      </c>
      <c r="J128" s="9">
        <f t="shared" si="51"/>
        <v>1175000</v>
      </c>
      <c r="K128" s="42">
        <f t="shared" si="52"/>
        <v>2.6606971329207663E-4</v>
      </c>
      <c r="L128" s="178"/>
      <c r="M128" s="178"/>
    </row>
    <row r="129" spans="1:13" ht="15" customHeight="1" x14ac:dyDescent="0.2">
      <c r="A129" s="10" t="s">
        <v>610</v>
      </c>
      <c r="B129" s="10"/>
      <c r="C129" s="4" t="s">
        <v>611</v>
      </c>
      <c r="D129" s="9">
        <f>+'0BJ PROGR. I-II Y III'!N130</f>
        <v>200000</v>
      </c>
      <c r="E129" s="42">
        <f t="shared" si="48"/>
        <v>4.5288461836949215E-5</v>
      </c>
      <c r="F129" s="9">
        <f>+'0BJ PROGR. I-II Y III'!AI130</f>
        <v>0</v>
      </c>
      <c r="G129" s="42">
        <f t="shared" si="49"/>
        <v>0</v>
      </c>
      <c r="H129" s="9">
        <f>+'0BJ PROGR. I-II Y III'!AK130</f>
        <v>0</v>
      </c>
      <c r="I129" s="42">
        <f t="shared" si="50"/>
        <v>0</v>
      </c>
      <c r="J129" s="9">
        <f t="shared" si="51"/>
        <v>200000</v>
      </c>
      <c r="K129" s="42">
        <f t="shared" si="52"/>
        <v>4.5288461836949215E-5</v>
      </c>
      <c r="L129" s="178"/>
      <c r="M129" s="178"/>
    </row>
    <row r="130" spans="1:13" ht="15" customHeight="1" x14ac:dyDescent="0.2">
      <c r="A130" s="10" t="s">
        <v>612</v>
      </c>
      <c r="B130" s="10"/>
      <c r="C130" s="4" t="s">
        <v>613</v>
      </c>
      <c r="D130" s="9">
        <f>+'0BJ PROGR. I-II Y III'!N131</f>
        <v>200000</v>
      </c>
      <c r="E130" s="42">
        <f t="shared" si="48"/>
        <v>4.5288461836949215E-5</v>
      </c>
      <c r="F130" s="9">
        <f>+'0BJ PROGR. I-II Y III'!AI131</f>
        <v>0</v>
      </c>
      <c r="G130" s="42">
        <f t="shared" si="49"/>
        <v>0</v>
      </c>
      <c r="H130" s="9">
        <f>+'0BJ PROGR. I-II Y III'!AK131</f>
        <v>2000000</v>
      </c>
      <c r="I130" s="42">
        <f t="shared" si="50"/>
        <v>4.5288461836949219E-4</v>
      </c>
      <c r="J130" s="9">
        <f t="shared" si="51"/>
        <v>2200000</v>
      </c>
      <c r="K130" s="42">
        <f t="shared" si="52"/>
        <v>4.981730802064414E-4</v>
      </c>
      <c r="L130" s="178"/>
      <c r="M130" s="178"/>
    </row>
    <row r="131" spans="1:13" ht="15" customHeight="1" x14ac:dyDescent="0.2">
      <c r="A131" s="10" t="s">
        <v>614</v>
      </c>
      <c r="B131" s="10"/>
      <c r="C131" s="4" t="s">
        <v>615</v>
      </c>
      <c r="D131" s="9">
        <f>+'0BJ PROGR. I-II Y III'!N132</f>
        <v>200000</v>
      </c>
      <c r="E131" s="42">
        <f t="shared" si="48"/>
        <v>4.5288461836949215E-5</v>
      </c>
      <c r="F131" s="9">
        <f>+'0BJ PROGR. I-II Y III'!AI132</f>
        <v>0</v>
      </c>
      <c r="G131" s="42">
        <f t="shared" si="49"/>
        <v>0</v>
      </c>
      <c r="H131" s="9">
        <f>+'0BJ PROGR. I-II Y III'!AK132</f>
        <v>0</v>
      </c>
      <c r="I131" s="42">
        <f t="shared" si="50"/>
        <v>0</v>
      </c>
      <c r="J131" s="9">
        <f t="shared" si="51"/>
        <v>200000</v>
      </c>
      <c r="K131" s="42">
        <f t="shared" si="52"/>
        <v>4.5288461836949215E-5</v>
      </c>
      <c r="L131" s="178"/>
      <c r="M131" s="178"/>
    </row>
    <row r="132" spans="1:13" ht="15" customHeight="1" x14ac:dyDescent="0.2">
      <c r="A132" s="5" t="s">
        <v>616</v>
      </c>
      <c r="B132" s="5"/>
      <c r="C132" s="8" t="s">
        <v>617</v>
      </c>
      <c r="D132" s="32">
        <f t="shared" ref="D132:K132" si="53">SUM(D133:D134)</f>
        <v>2500000</v>
      </c>
      <c r="E132" s="43">
        <f t="shared" si="53"/>
        <v>5.6610577296186521E-4</v>
      </c>
      <c r="F132" s="32">
        <f t="shared" si="53"/>
        <v>10804530</v>
      </c>
      <c r="G132" s="43">
        <f t="shared" si="53"/>
        <v>2.4466027228558646E-3</v>
      </c>
      <c r="H132" s="32">
        <f t="shared" si="53"/>
        <v>22850000</v>
      </c>
      <c r="I132" s="43">
        <f t="shared" si="53"/>
        <v>5.1742067648714481E-3</v>
      </c>
      <c r="J132" s="32">
        <f t="shared" si="53"/>
        <v>36154530</v>
      </c>
      <c r="K132" s="43">
        <f t="shared" si="53"/>
        <v>8.186915260689178E-3</v>
      </c>
      <c r="L132" s="178"/>
      <c r="M132" s="178"/>
    </row>
    <row r="133" spans="1:13" ht="15" customHeight="1" x14ac:dyDescent="0.2">
      <c r="A133" s="10" t="s">
        <v>618</v>
      </c>
      <c r="B133" s="10"/>
      <c r="C133" s="4" t="s">
        <v>619</v>
      </c>
      <c r="D133" s="9">
        <f>+'0BJ PROGR. I-II Y III'!N134</f>
        <v>500000</v>
      </c>
      <c r="E133" s="42">
        <f>+D133/$J$353*100%</f>
        <v>1.1322115459237305E-4</v>
      </c>
      <c r="F133" s="9">
        <f>+'0BJ PROGR. I-II Y III'!AI134</f>
        <v>1166530</v>
      </c>
      <c r="G133" s="42">
        <f>+F133/$J$353*100%</f>
        <v>2.6415174693328184E-4</v>
      </c>
      <c r="H133" s="9">
        <f>+'0BJ PROGR. I-II Y III'!AK134</f>
        <v>800000</v>
      </c>
      <c r="I133" s="42">
        <f>+H133/$J$353*100%</f>
        <v>1.8115384734779686E-4</v>
      </c>
      <c r="J133" s="9">
        <f>+D133+F133+H133</f>
        <v>2466530</v>
      </c>
      <c r="K133" s="42">
        <f>+E133+G133+I133</f>
        <v>5.5852674887345169E-4</v>
      </c>
      <c r="L133" s="178"/>
      <c r="M133" s="178"/>
    </row>
    <row r="134" spans="1:13" ht="15" customHeight="1" x14ac:dyDescent="0.2">
      <c r="A134" s="10" t="s">
        <v>620</v>
      </c>
      <c r="B134" s="10"/>
      <c r="C134" s="4" t="s">
        <v>621</v>
      </c>
      <c r="D134" s="9">
        <f>+'0BJ PROGR. I-II Y III'!N135</f>
        <v>2000000</v>
      </c>
      <c r="E134" s="42">
        <f>+D134/$J$353*100%</f>
        <v>4.5288461836949219E-4</v>
      </c>
      <c r="F134" s="9">
        <f>+'0BJ PROGR. I-II Y III'!AI135</f>
        <v>9638000</v>
      </c>
      <c r="G134" s="42">
        <f>+F134/$J$353*100%</f>
        <v>2.1824509759225826E-3</v>
      </c>
      <c r="H134" s="9">
        <f>+'0BJ PROGR. I-II Y III'!AK135</f>
        <v>22050000</v>
      </c>
      <c r="I134" s="42">
        <f>+H134/$J$353*100%</f>
        <v>4.9930529175236512E-3</v>
      </c>
      <c r="J134" s="9">
        <f>+D134+F134+H134</f>
        <v>33688000</v>
      </c>
      <c r="K134" s="42">
        <f>+E134+G134+I134</f>
        <v>7.6283885118157259E-3</v>
      </c>
      <c r="L134" s="178"/>
      <c r="M134" s="178"/>
    </row>
    <row r="135" spans="1:13" ht="15" customHeight="1" x14ac:dyDescent="0.2">
      <c r="A135" s="5" t="s">
        <v>622</v>
      </c>
      <c r="B135" s="5"/>
      <c r="C135" s="8" t="s">
        <v>623</v>
      </c>
      <c r="D135" s="32">
        <f t="shared" ref="D135:K135" si="54">SUM(D136:D139)</f>
        <v>0</v>
      </c>
      <c r="E135" s="43">
        <f t="shared" si="54"/>
        <v>0</v>
      </c>
      <c r="F135" s="32">
        <f t="shared" si="54"/>
        <v>0</v>
      </c>
      <c r="G135" s="43">
        <f t="shared" si="54"/>
        <v>0</v>
      </c>
      <c r="H135" s="32">
        <f t="shared" si="54"/>
        <v>0</v>
      </c>
      <c r="I135" s="43">
        <f t="shared" si="54"/>
        <v>0</v>
      </c>
      <c r="J135" s="32">
        <f t="shared" si="54"/>
        <v>0</v>
      </c>
      <c r="K135" s="43">
        <f t="shared" si="54"/>
        <v>0</v>
      </c>
      <c r="L135" s="178"/>
      <c r="M135" s="178"/>
    </row>
    <row r="136" spans="1:13" ht="15" customHeight="1" x14ac:dyDescent="0.2">
      <c r="A136" s="10" t="s">
        <v>624</v>
      </c>
      <c r="B136" s="10"/>
      <c r="C136" s="4" t="s">
        <v>625</v>
      </c>
      <c r="D136" s="9">
        <f>+'0BJ PROGR. I-II Y III'!N137</f>
        <v>0</v>
      </c>
      <c r="E136" s="42">
        <f>+D136/$J$353*100%</f>
        <v>0</v>
      </c>
      <c r="F136" s="9">
        <f>+'0BJ PROGR. I-II Y III'!AI137</f>
        <v>0</v>
      </c>
      <c r="G136" s="42">
        <f>+F136/$J$353*100%</f>
        <v>0</v>
      </c>
      <c r="H136" s="9">
        <f>+'0BJ PROGR. I-II Y III'!AK137</f>
        <v>0</v>
      </c>
      <c r="I136" s="42">
        <f>+H136/$J$353*100%</f>
        <v>0</v>
      </c>
      <c r="J136" s="9">
        <f t="shared" ref="J136:K139" si="55">+D136+F136+H136</f>
        <v>0</v>
      </c>
      <c r="K136" s="42">
        <f t="shared" si="55"/>
        <v>0</v>
      </c>
      <c r="L136" s="178"/>
      <c r="M136" s="178"/>
    </row>
    <row r="137" spans="1:13" ht="15" customHeight="1" x14ac:dyDescent="0.2">
      <c r="A137" s="10" t="s">
        <v>626</v>
      </c>
      <c r="B137" s="10"/>
      <c r="C137" s="4" t="s">
        <v>627</v>
      </c>
      <c r="D137" s="9">
        <f>+'0BJ PROGR. I-II Y III'!N138</f>
        <v>0</v>
      </c>
      <c r="E137" s="42">
        <f>+D137/$J$353*100%</f>
        <v>0</v>
      </c>
      <c r="F137" s="9">
        <f>+'0BJ PROGR. I-II Y III'!AI138</f>
        <v>0</v>
      </c>
      <c r="G137" s="42">
        <f>+F137/$J$353*100%</f>
        <v>0</v>
      </c>
      <c r="H137" s="9">
        <f>+'0BJ PROGR. I-II Y III'!AK138</f>
        <v>0</v>
      </c>
      <c r="I137" s="42">
        <f>+H137/$J$353*100%</f>
        <v>0</v>
      </c>
      <c r="J137" s="9">
        <f t="shared" si="55"/>
        <v>0</v>
      </c>
      <c r="K137" s="42">
        <f t="shared" si="55"/>
        <v>0</v>
      </c>
      <c r="L137" s="178"/>
      <c r="M137" s="178"/>
    </row>
    <row r="138" spans="1:13" ht="15" customHeight="1" x14ac:dyDescent="0.2">
      <c r="A138" s="10" t="s">
        <v>628</v>
      </c>
      <c r="B138" s="10"/>
      <c r="C138" s="4" t="s">
        <v>629</v>
      </c>
      <c r="D138" s="9">
        <f>+'0BJ PROGR. I-II Y III'!N139</f>
        <v>0</v>
      </c>
      <c r="E138" s="42">
        <f>+D138/$J$353*100%</f>
        <v>0</v>
      </c>
      <c r="F138" s="9">
        <f>+'0BJ PROGR. I-II Y III'!AI139</f>
        <v>0</v>
      </c>
      <c r="G138" s="42">
        <f>+F138/$J$353*100%</f>
        <v>0</v>
      </c>
      <c r="H138" s="9">
        <f>+'0BJ PROGR. I-II Y III'!AK139</f>
        <v>0</v>
      </c>
      <c r="I138" s="42">
        <f>+H138/$J$353*100%</f>
        <v>0</v>
      </c>
      <c r="J138" s="9">
        <f t="shared" si="55"/>
        <v>0</v>
      </c>
      <c r="K138" s="42">
        <f t="shared" si="55"/>
        <v>0</v>
      </c>
      <c r="L138" s="178"/>
      <c r="M138" s="178"/>
    </row>
    <row r="139" spans="1:13" ht="15" customHeight="1" x14ac:dyDescent="0.2">
      <c r="A139" s="10" t="s">
        <v>630</v>
      </c>
      <c r="B139" s="10"/>
      <c r="C139" s="4" t="s">
        <v>631</v>
      </c>
      <c r="D139" s="9">
        <f>+'0BJ PROGR. I-II Y III'!N140</f>
        <v>0</v>
      </c>
      <c r="E139" s="42">
        <f>+D139/$J$353*100%</f>
        <v>0</v>
      </c>
      <c r="F139" s="9">
        <f>+'0BJ PROGR. I-II Y III'!AI140</f>
        <v>0</v>
      </c>
      <c r="G139" s="42">
        <f>+F139/$J$353*100%</f>
        <v>0</v>
      </c>
      <c r="H139" s="9">
        <f>+'0BJ PROGR. I-II Y III'!AK140</f>
        <v>0</v>
      </c>
      <c r="I139" s="42">
        <f>+H139/$J$353*100%</f>
        <v>0</v>
      </c>
      <c r="J139" s="9">
        <f t="shared" si="55"/>
        <v>0</v>
      </c>
      <c r="K139" s="42">
        <f t="shared" si="55"/>
        <v>0</v>
      </c>
      <c r="L139" s="178"/>
      <c r="M139" s="178"/>
    </row>
    <row r="140" spans="1:13" ht="15" customHeight="1" x14ac:dyDescent="0.2">
      <c r="A140" s="5" t="s">
        <v>632</v>
      </c>
      <c r="B140" s="5"/>
      <c r="C140" s="8" t="s">
        <v>633</v>
      </c>
      <c r="D140" s="32">
        <f t="shared" ref="D140:K140" si="56">SUM(D141:D148)</f>
        <v>15709700</v>
      </c>
      <c r="E140" s="43">
        <f t="shared" si="56"/>
        <v>3.5573407445996059E-3</v>
      </c>
      <c r="F140" s="32">
        <f t="shared" si="56"/>
        <v>15011200</v>
      </c>
      <c r="G140" s="43">
        <f t="shared" si="56"/>
        <v>3.3991707916340604E-3</v>
      </c>
      <c r="H140" s="32">
        <f t="shared" si="56"/>
        <v>32294995.5</v>
      </c>
      <c r="I140" s="43">
        <f t="shared" si="56"/>
        <v>7.3129533561309829E-3</v>
      </c>
      <c r="J140" s="32">
        <f t="shared" si="56"/>
        <v>63015895.5</v>
      </c>
      <c r="K140" s="43">
        <f t="shared" si="56"/>
        <v>1.426946489236465E-2</v>
      </c>
      <c r="L140" s="178"/>
      <c r="M140" s="178"/>
    </row>
    <row r="141" spans="1:13" ht="15" customHeight="1" x14ac:dyDescent="0.2">
      <c r="A141" s="10" t="s">
        <v>634</v>
      </c>
      <c r="B141" s="10"/>
      <c r="C141" s="4" t="s">
        <v>635</v>
      </c>
      <c r="D141" s="9">
        <f>+'0BJ PROGR. I-II Y III'!N142</f>
        <v>1906700</v>
      </c>
      <c r="E141" s="42">
        <f t="shared" ref="E141:E148" si="57">+D141/$J$353*100%</f>
        <v>4.3175755092255536E-4</v>
      </c>
      <c r="F141" s="9">
        <f>+'0BJ PROGR. I-II Y III'!AI142</f>
        <v>651200</v>
      </c>
      <c r="G141" s="42">
        <f t="shared" ref="G141:G148" si="58">+F141/$J$353*100%</f>
        <v>1.4745923174110665E-4</v>
      </c>
      <c r="H141" s="9">
        <f>+'0BJ PROGR. I-II Y III'!AK142</f>
        <v>1500000</v>
      </c>
      <c r="I141" s="42">
        <f t="shared" ref="I141:I148" si="59">+H141/$J$353*100%</f>
        <v>3.3966346377711912E-4</v>
      </c>
      <c r="J141" s="9">
        <f t="shared" ref="J141:J148" si="60">+D141+F141+H141</f>
        <v>4057900</v>
      </c>
      <c r="K141" s="42">
        <f t="shared" ref="K141:K148" si="61">+E141+G141+I141</f>
        <v>9.1888024644078115E-4</v>
      </c>
      <c r="L141" s="178"/>
      <c r="M141" s="178"/>
    </row>
    <row r="142" spans="1:13" ht="15" customHeight="1" x14ac:dyDescent="0.2">
      <c r="A142" s="10" t="s">
        <v>636</v>
      </c>
      <c r="B142" s="10"/>
      <c r="C142" s="4" t="s">
        <v>637</v>
      </c>
      <c r="D142" s="9">
        <f>+'0BJ PROGR. I-II Y III'!N143</f>
        <v>0</v>
      </c>
      <c r="E142" s="42">
        <f t="shared" si="57"/>
        <v>0</v>
      </c>
      <c r="F142" s="9">
        <f>+'0BJ PROGR. I-II Y III'!AI143</f>
        <v>300000</v>
      </c>
      <c r="G142" s="42">
        <f t="shared" si="58"/>
        <v>6.7932692755423826E-5</v>
      </c>
      <c r="H142" s="9">
        <f>+'0BJ PROGR. I-II Y III'!AK143</f>
        <v>0</v>
      </c>
      <c r="I142" s="42">
        <f t="shared" si="59"/>
        <v>0</v>
      </c>
      <c r="J142" s="9">
        <f t="shared" si="60"/>
        <v>300000</v>
      </c>
      <c r="K142" s="42">
        <f t="shared" si="61"/>
        <v>6.7932692755423826E-5</v>
      </c>
      <c r="L142" s="178"/>
      <c r="M142" s="178"/>
    </row>
    <row r="143" spans="1:13" ht="15" customHeight="1" x14ac:dyDescent="0.2">
      <c r="A143" s="10" t="s">
        <v>638</v>
      </c>
      <c r="B143" s="10"/>
      <c r="C143" s="4" t="s">
        <v>639</v>
      </c>
      <c r="D143" s="9">
        <f>+'0BJ PROGR. I-II Y III'!N144</f>
        <v>4675000</v>
      </c>
      <c r="E143" s="42">
        <f t="shared" si="57"/>
        <v>1.058617795438688E-3</v>
      </c>
      <c r="F143" s="9">
        <f>+'0BJ PROGR. I-II Y III'!AI144</f>
        <v>935000</v>
      </c>
      <c r="G143" s="42">
        <f t="shared" si="58"/>
        <v>2.1172355908773759E-4</v>
      </c>
      <c r="H143" s="9">
        <f>+'0BJ PROGR. I-II Y III'!AK144</f>
        <v>800000</v>
      </c>
      <c r="I143" s="42">
        <f t="shared" si="59"/>
        <v>1.8115384734779686E-4</v>
      </c>
      <c r="J143" s="9">
        <f t="shared" si="60"/>
        <v>6410000</v>
      </c>
      <c r="K143" s="42">
        <f t="shared" si="61"/>
        <v>1.4514952018742223E-3</v>
      </c>
      <c r="L143" s="178"/>
      <c r="M143" s="178"/>
    </row>
    <row r="144" spans="1:13" ht="15" customHeight="1" x14ac:dyDescent="0.2">
      <c r="A144" s="10" t="s">
        <v>640</v>
      </c>
      <c r="B144" s="10"/>
      <c r="C144" s="4" t="s">
        <v>641</v>
      </c>
      <c r="D144" s="9">
        <f>+'0BJ PROGR. I-II Y III'!N145</f>
        <v>5950000</v>
      </c>
      <c r="E144" s="42">
        <f t="shared" si="57"/>
        <v>1.3473317396492392E-3</v>
      </c>
      <c r="F144" s="9">
        <f>+'0BJ PROGR. I-II Y III'!AI145</f>
        <v>3420000</v>
      </c>
      <c r="G144" s="42">
        <f t="shared" si="58"/>
        <v>7.7443269741183166E-4</v>
      </c>
      <c r="H144" s="9">
        <f>+'0BJ PROGR. I-II Y III'!AK145</f>
        <v>16994995.5</v>
      </c>
      <c r="I144" s="42">
        <f t="shared" si="59"/>
        <v>3.8483860256043685E-3</v>
      </c>
      <c r="J144" s="9">
        <f t="shared" si="60"/>
        <v>26364995.5</v>
      </c>
      <c r="K144" s="42">
        <f t="shared" si="61"/>
        <v>5.9701504626654394E-3</v>
      </c>
      <c r="L144" s="178"/>
      <c r="M144" s="178"/>
    </row>
    <row r="145" spans="1:13" ht="15" customHeight="1" x14ac:dyDescent="0.2">
      <c r="A145" s="10" t="s">
        <v>642</v>
      </c>
      <c r="B145" s="10"/>
      <c r="C145" s="4" t="s">
        <v>643</v>
      </c>
      <c r="D145" s="9">
        <f>+'0BJ PROGR. I-II Y III'!N146</f>
        <v>2050000</v>
      </c>
      <c r="E145" s="42">
        <f t="shared" si="57"/>
        <v>4.6420673382872949E-4</v>
      </c>
      <c r="F145" s="9">
        <f>+'0BJ PROGR. I-II Y III'!AI146</f>
        <v>8771000</v>
      </c>
      <c r="G145" s="42">
        <f t="shared" si="58"/>
        <v>1.9861254938594078E-3</v>
      </c>
      <c r="H145" s="9">
        <f>+'0BJ PROGR. I-II Y III'!AK146</f>
        <v>12000000</v>
      </c>
      <c r="I145" s="42">
        <f t="shared" si="59"/>
        <v>2.7173077102169529E-3</v>
      </c>
      <c r="J145" s="9">
        <f t="shared" si="60"/>
        <v>22821000</v>
      </c>
      <c r="K145" s="42">
        <f t="shared" si="61"/>
        <v>5.1676399379050903E-3</v>
      </c>
      <c r="L145" s="178"/>
      <c r="M145" s="178"/>
    </row>
    <row r="146" spans="1:13" ht="15" customHeight="1" x14ac:dyDescent="0.2">
      <c r="A146" s="10" t="s">
        <v>644</v>
      </c>
      <c r="B146" s="10"/>
      <c r="C146" s="4" t="s">
        <v>645</v>
      </c>
      <c r="D146" s="9">
        <f>+'0BJ PROGR. I-II Y III'!N147</f>
        <v>300000</v>
      </c>
      <c r="E146" s="42">
        <f t="shared" si="57"/>
        <v>6.7932692755423826E-5</v>
      </c>
      <c r="F146" s="9">
        <f>+'0BJ PROGR. I-II Y III'!AI147</f>
        <v>784000</v>
      </c>
      <c r="G146" s="42">
        <f t="shared" si="58"/>
        <v>1.7753077040084093E-4</v>
      </c>
      <c r="H146" s="9">
        <f>+'0BJ PROGR. I-II Y III'!AK147</f>
        <v>1000000</v>
      </c>
      <c r="I146" s="42">
        <f t="shared" si="59"/>
        <v>2.264423091847461E-4</v>
      </c>
      <c r="J146" s="9">
        <f t="shared" si="60"/>
        <v>2084000</v>
      </c>
      <c r="K146" s="42">
        <f t="shared" si="61"/>
        <v>4.7190577234101086E-4</v>
      </c>
      <c r="L146" s="178"/>
      <c r="M146" s="178"/>
    </row>
    <row r="147" spans="1:13" ht="15" customHeight="1" x14ac:dyDescent="0.2">
      <c r="A147" s="10" t="s">
        <v>646</v>
      </c>
      <c r="B147" s="10"/>
      <c r="C147" s="4" t="s">
        <v>647</v>
      </c>
      <c r="D147" s="9">
        <f>+'0BJ PROGR. I-II Y III'!N148</f>
        <v>300000</v>
      </c>
      <c r="E147" s="42">
        <f t="shared" si="57"/>
        <v>6.7932692755423826E-5</v>
      </c>
      <c r="F147" s="9">
        <f>+'0BJ PROGR. I-II Y III'!AI148</f>
        <v>100000</v>
      </c>
      <c r="G147" s="42">
        <f t="shared" si="58"/>
        <v>2.2644230918474607E-5</v>
      </c>
      <c r="H147" s="9">
        <f>+'0BJ PROGR. I-II Y III'!AK148</f>
        <v>0</v>
      </c>
      <c r="I147" s="42">
        <f t="shared" si="59"/>
        <v>0</v>
      </c>
      <c r="J147" s="9">
        <f t="shared" si="60"/>
        <v>400000</v>
      </c>
      <c r="K147" s="42">
        <f t="shared" si="61"/>
        <v>9.057692367389843E-5</v>
      </c>
      <c r="L147" s="178"/>
      <c r="M147" s="178"/>
    </row>
    <row r="148" spans="1:13" ht="15" customHeight="1" x14ac:dyDescent="0.2">
      <c r="A148" s="10" t="s">
        <v>648</v>
      </c>
      <c r="B148" s="10"/>
      <c r="C148" s="4" t="s">
        <v>649</v>
      </c>
      <c r="D148" s="9">
        <f>+'0BJ PROGR. I-II Y III'!N149</f>
        <v>528000</v>
      </c>
      <c r="E148" s="42">
        <f t="shared" si="57"/>
        <v>1.1956153924954594E-4</v>
      </c>
      <c r="F148" s="9">
        <f>+'0BJ PROGR. I-II Y III'!AI149</f>
        <v>50000</v>
      </c>
      <c r="G148" s="42">
        <f t="shared" si="58"/>
        <v>1.1322115459237304E-5</v>
      </c>
      <c r="H148" s="9">
        <f>+'0BJ PROGR. I-II Y III'!AK149</f>
        <v>0</v>
      </c>
      <c r="I148" s="42">
        <f t="shared" si="59"/>
        <v>0</v>
      </c>
      <c r="J148" s="9">
        <f t="shared" si="60"/>
        <v>578000</v>
      </c>
      <c r="K148" s="42">
        <f t="shared" si="61"/>
        <v>1.3088365470878324E-4</v>
      </c>
      <c r="L148" s="178"/>
      <c r="M148" s="178"/>
    </row>
    <row r="149" spans="1:13" ht="15" customHeight="1" x14ac:dyDescent="0.2">
      <c r="A149" s="10"/>
      <c r="B149" s="10"/>
      <c r="C149" s="12"/>
      <c r="D149" s="9"/>
      <c r="F149" s="9"/>
      <c r="H149" s="9"/>
      <c r="J149" s="9"/>
      <c r="L149" s="178"/>
      <c r="M149" s="178"/>
    </row>
    <row r="150" spans="1:13" ht="15" customHeight="1" thickBot="1" x14ac:dyDescent="0.25">
      <c r="A150" s="13"/>
      <c r="B150" s="13"/>
      <c r="C150" s="14"/>
      <c r="D150" s="9"/>
      <c r="F150" s="9"/>
      <c r="H150" s="9"/>
      <c r="J150" s="9"/>
      <c r="L150" s="178"/>
      <c r="M150" s="178"/>
    </row>
    <row r="151" spans="1:13" ht="15" customHeight="1" x14ac:dyDescent="0.2">
      <c r="A151" s="5">
        <v>3</v>
      </c>
      <c r="B151" s="5"/>
      <c r="C151" s="8" t="s">
        <v>650</v>
      </c>
      <c r="D151" s="32">
        <f t="shared" ref="D151:K151" si="62">+D152+D165+D168+D176+D179+D183+D186+D188</f>
        <v>2198100</v>
      </c>
      <c r="E151" s="43">
        <f t="shared" si="62"/>
        <v>4.9774283981899041E-4</v>
      </c>
      <c r="F151" s="32">
        <f t="shared" si="62"/>
        <v>16874231</v>
      </c>
      <c r="G151" s="43">
        <f t="shared" si="62"/>
        <v>3.8210398333568276E-3</v>
      </c>
      <c r="H151" s="32">
        <f t="shared" si="62"/>
        <v>22220320</v>
      </c>
      <c r="I151" s="43">
        <f t="shared" si="62"/>
        <v>5.0316205716239969E-3</v>
      </c>
      <c r="J151" s="32">
        <f t="shared" si="62"/>
        <v>41292651</v>
      </c>
      <c r="K151" s="43">
        <f t="shared" si="62"/>
        <v>9.350403244799816E-3</v>
      </c>
      <c r="L151" s="178"/>
      <c r="M151" s="178"/>
    </row>
    <row r="152" spans="1:13" ht="15" customHeight="1" x14ac:dyDescent="0.2">
      <c r="A152" s="5" t="s">
        <v>651</v>
      </c>
      <c r="B152" s="5"/>
      <c r="C152" s="8" t="s">
        <v>652</v>
      </c>
      <c r="D152" s="32">
        <f t="shared" ref="D152:K152" si="63">SUM(D153:D156)</f>
        <v>98100</v>
      </c>
      <c r="E152" s="43">
        <f t="shared" si="63"/>
        <v>2.221399053102359E-5</v>
      </c>
      <c r="F152" s="32">
        <f t="shared" si="63"/>
        <v>550000</v>
      </c>
      <c r="G152" s="43">
        <f t="shared" si="63"/>
        <v>1.2454327005161035E-4</v>
      </c>
      <c r="H152" s="32">
        <f t="shared" si="63"/>
        <v>0</v>
      </c>
      <c r="I152" s="43">
        <f t="shared" si="63"/>
        <v>0</v>
      </c>
      <c r="J152" s="32">
        <f t="shared" si="63"/>
        <v>648100</v>
      </c>
      <c r="K152" s="43">
        <f t="shared" si="63"/>
        <v>1.4675726058263394E-4</v>
      </c>
      <c r="L152" s="178"/>
      <c r="M152" s="178"/>
    </row>
    <row r="153" spans="1:13" ht="15" customHeight="1" x14ac:dyDescent="0.2">
      <c r="A153" s="10" t="s">
        <v>653</v>
      </c>
      <c r="B153" s="10"/>
      <c r="C153" s="4" t="s">
        <v>654</v>
      </c>
      <c r="D153" s="9">
        <f>+'0BJ PROGR. I-II Y III'!N153</f>
        <v>0</v>
      </c>
      <c r="E153" s="42">
        <f>+D153/$J$353*100%</f>
        <v>0</v>
      </c>
      <c r="F153" s="9">
        <f>+'0BJ PROGR. I-II Y III'!AI153</f>
        <v>0</v>
      </c>
      <c r="G153" s="42">
        <f>+F153/$J$353*100%</f>
        <v>0</v>
      </c>
      <c r="H153" s="9">
        <f>+'0BJ PROGR. I-II Y III'!AK153</f>
        <v>0</v>
      </c>
      <c r="I153" s="42">
        <f>+H153/$J$353*100%</f>
        <v>0</v>
      </c>
      <c r="J153" s="9">
        <f t="shared" ref="J153:K156" si="64">+D153+F153+H153</f>
        <v>0</v>
      </c>
      <c r="K153" s="42">
        <f t="shared" si="64"/>
        <v>0</v>
      </c>
      <c r="L153" s="178"/>
      <c r="M153" s="178"/>
    </row>
    <row r="154" spans="1:13" ht="15" customHeight="1" x14ac:dyDescent="0.2">
      <c r="A154" s="10" t="s">
        <v>655</v>
      </c>
      <c r="B154" s="10"/>
      <c r="C154" s="4" t="s">
        <v>656</v>
      </c>
      <c r="D154" s="9">
        <f>+'0BJ PROGR. I-II Y III'!N154</f>
        <v>0</v>
      </c>
      <c r="E154" s="42">
        <f>+D154/$J$353*100%</f>
        <v>0</v>
      </c>
      <c r="F154" s="9">
        <f>+'0BJ PROGR. I-II Y III'!AI154</f>
        <v>0</v>
      </c>
      <c r="G154" s="42">
        <f>+F154/$J$353*100%</f>
        <v>0</v>
      </c>
      <c r="H154" s="9">
        <f>+'0BJ PROGR. I-II Y III'!AK154</f>
        <v>0</v>
      </c>
      <c r="I154" s="42">
        <f>+H154/$J$353*100%</f>
        <v>0</v>
      </c>
      <c r="J154" s="9">
        <f t="shared" si="64"/>
        <v>0</v>
      </c>
      <c r="K154" s="42">
        <f t="shared" si="64"/>
        <v>0</v>
      </c>
      <c r="L154" s="178"/>
      <c r="M154" s="178"/>
    </row>
    <row r="155" spans="1:13" ht="15" customHeight="1" x14ac:dyDescent="0.2">
      <c r="A155" s="10" t="s">
        <v>657</v>
      </c>
      <c r="B155" s="10"/>
      <c r="C155" s="4" t="s">
        <v>658</v>
      </c>
      <c r="D155" s="9">
        <f>+'0BJ PROGR. I-II Y III'!N155</f>
        <v>98100</v>
      </c>
      <c r="E155" s="42">
        <f>+D155/$J$353*100%</f>
        <v>2.221399053102359E-5</v>
      </c>
      <c r="F155" s="9">
        <f>+'0BJ PROGR. I-II Y III'!AI155</f>
        <v>550000</v>
      </c>
      <c r="G155" s="42">
        <f>+F155/$J$353*100%</f>
        <v>1.2454327005161035E-4</v>
      </c>
      <c r="H155" s="9">
        <f>+'0BJ PROGR. I-II Y III'!AK155</f>
        <v>0</v>
      </c>
      <c r="I155" s="42">
        <f>+H155/$J$353*100%</f>
        <v>0</v>
      </c>
      <c r="J155" s="9">
        <f t="shared" si="64"/>
        <v>648100</v>
      </c>
      <c r="K155" s="42">
        <f t="shared" si="64"/>
        <v>1.4675726058263394E-4</v>
      </c>
      <c r="L155" s="178"/>
      <c r="M155" s="178"/>
    </row>
    <row r="156" spans="1:13" ht="15" customHeight="1" x14ac:dyDescent="0.2">
      <c r="A156" s="10" t="s">
        <v>659</v>
      </c>
      <c r="B156" s="10"/>
      <c r="C156" s="4" t="s">
        <v>660</v>
      </c>
      <c r="D156" s="9">
        <f>+'0BJ PROGR. I-II Y III'!N156</f>
        <v>0</v>
      </c>
      <c r="E156" s="42">
        <f>+D156/$J$353*100%</f>
        <v>0</v>
      </c>
      <c r="F156" s="9">
        <f>+'0BJ PROGR. I-II Y III'!AI156</f>
        <v>0</v>
      </c>
      <c r="G156" s="42">
        <f>+F156/$J$353*100%</f>
        <v>0</v>
      </c>
      <c r="H156" s="9">
        <f>+'0BJ PROGR. I-II Y III'!AK156</f>
        <v>0</v>
      </c>
      <c r="I156" s="42">
        <f>+H156/$J$353*100%</f>
        <v>0</v>
      </c>
      <c r="J156" s="9">
        <f t="shared" si="64"/>
        <v>0</v>
      </c>
      <c r="K156" s="42">
        <f t="shared" si="64"/>
        <v>0</v>
      </c>
      <c r="L156" s="178"/>
      <c r="M156" s="178"/>
    </row>
    <row r="157" spans="1:13" ht="15" customHeight="1" x14ac:dyDescent="0.2">
      <c r="A157" s="10"/>
      <c r="B157" s="10"/>
      <c r="D157" s="9"/>
      <c r="F157" s="9"/>
      <c r="H157" s="9"/>
      <c r="J157" s="9"/>
      <c r="L157" s="178"/>
      <c r="M157" s="178"/>
    </row>
    <row r="158" spans="1:13" ht="15" customHeight="1" x14ac:dyDescent="0.2">
      <c r="A158" s="6">
        <v>9</v>
      </c>
      <c r="B158" s="6"/>
      <c r="C158" s="8" t="s">
        <v>179</v>
      </c>
      <c r="D158" s="32">
        <f t="shared" ref="D158:K158" si="65">+D159+D348</f>
        <v>0</v>
      </c>
      <c r="E158" s="43">
        <f t="shared" si="65"/>
        <v>0</v>
      </c>
      <c r="F158" s="32">
        <f t="shared" si="65"/>
        <v>0</v>
      </c>
      <c r="G158" s="43">
        <f t="shared" si="65"/>
        <v>0</v>
      </c>
      <c r="H158" s="32">
        <f t="shared" si="65"/>
        <v>60427614.960000001</v>
      </c>
      <c r="I158" s="43">
        <f t="shared" si="65"/>
        <v>1.3683368670069107E-2</v>
      </c>
      <c r="J158" s="32">
        <f t="shared" si="65"/>
        <v>60427614.960000001</v>
      </c>
      <c r="K158" s="43">
        <f t="shared" si="65"/>
        <v>1.3683368670069107E-2</v>
      </c>
      <c r="L158" s="178"/>
      <c r="M158" s="178"/>
    </row>
    <row r="159" spans="1:13" ht="15" customHeight="1" x14ac:dyDescent="0.2">
      <c r="A159" s="5" t="s">
        <v>661</v>
      </c>
      <c r="B159" s="5"/>
      <c r="C159" s="8" t="s">
        <v>662</v>
      </c>
      <c r="D159" s="32">
        <f>+D160</f>
        <v>0</v>
      </c>
      <c r="E159" s="43">
        <f t="shared" ref="E159:K159" si="66">+E160</f>
        <v>0</v>
      </c>
      <c r="F159" s="32">
        <f t="shared" si="66"/>
        <v>0</v>
      </c>
      <c r="G159" s="43">
        <f t="shared" si="66"/>
        <v>0</v>
      </c>
      <c r="H159" s="32">
        <f t="shared" si="66"/>
        <v>0</v>
      </c>
      <c r="I159" s="43">
        <f t="shared" si="66"/>
        <v>0</v>
      </c>
      <c r="J159" s="32">
        <f t="shared" si="66"/>
        <v>0</v>
      </c>
      <c r="K159" s="43">
        <f t="shared" si="66"/>
        <v>0</v>
      </c>
      <c r="L159" s="178"/>
      <c r="M159" s="178"/>
    </row>
    <row r="160" spans="1:13" ht="15" customHeight="1" x14ac:dyDescent="0.2">
      <c r="A160" s="10" t="s">
        <v>663</v>
      </c>
      <c r="B160" s="10"/>
      <c r="C160" s="4" t="s">
        <v>664</v>
      </c>
      <c r="D160" s="9">
        <f>+'0BJ PROGR. I-II Y III'!N160</f>
        <v>0</v>
      </c>
      <c r="E160" s="42">
        <f>+D160/$J$353*100%</f>
        <v>0</v>
      </c>
      <c r="F160" s="9">
        <f>+'0BJ PROGR. I-II Y III'!AI160</f>
        <v>0</v>
      </c>
      <c r="G160" s="42">
        <f>+F160/$J$353*100%</f>
        <v>0</v>
      </c>
      <c r="H160" s="9">
        <f>+'0BJ PROGR. I-II Y III'!AK160</f>
        <v>0</v>
      </c>
      <c r="I160" s="42">
        <f>+H160/$J$353*100%</f>
        <v>0</v>
      </c>
      <c r="J160" s="9">
        <f>+D160+F160+H160</f>
        <v>0</v>
      </c>
      <c r="K160" s="42">
        <f>+E160+G160+I160</f>
        <v>0</v>
      </c>
      <c r="L160" s="178"/>
      <c r="M160" s="178"/>
    </row>
    <row r="161" spans="1:13" ht="15" customHeight="1" x14ac:dyDescent="0.2">
      <c r="D161" s="9"/>
      <c r="F161" s="9"/>
      <c r="H161" s="9"/>
      <c r="J161" s="9"/>
      <c r="L161" s="178"/>
      <c r="M161" s="178"/>
    </row>
    <row r="162" spans="1:13" ht="15" customHeight="1" x14ac:dyDescent="0.2">
      <c r="A162" s="6">
        <v>3</v>
      </c>
      <c r="B162" s="6"/>
      <c r="C162" s="8" t="s">
        <v>176</v>
      </c>
      <c r="D162" s="9"/>
      <c r="F162" s="9"/>
      <c r="H162" s="9"/>
      <c r="J162" s="9"/>
      <c r="L162" s="178"/>
      <c r="M162" s="178"/>
    </row>
    <row r="163" spans="1:13" ht="15" customHeight="1" x14ac:dyDescent="0.2">
      <c r="A163" s="6"/>
      <c r="B163" s="6"/>
      <c r="C163" s="8"/>
      <c r="D163" s="9"/>
      <c r="F163" s="9"/>
      <c r="H163" s="9"/>
      <c r="J163" s="9"/>
      <c r="L163" s="178"/>
      <c r="M163" s="178"/>
    </row>
    <row r="164" spans="1:13" ht="15" customHeight="1" x14ac:dyDescent="0.2">
      <c r="A164" s="6"/>
      <c r="B164" s="6"/>
      <c r="C164" s="8"/>
      <c r="D164" s="9"/>
      <c r="F164" s="9"/>
      <c r="H164" s="9"/>
      <c r="J164" s="9"/>
      <c r="L164" s="178"/>
      <c r="M164" s="178"/>
    </row>
    <row r="165" spans="1:13" ht="15" customHeight="1" x14ac:dyDescent="0.2">
      <c r="A165" s="5" t="s">
        <v>665</v>
      </c>
      <c r="B165" s="5"/>
      <c r="C165" s="8" t="s">
        <v>666</v>
      </c>
      <c r="D165" s="32">
        <f t="shared" ref="D165:K165" si="67">SUM(D166:D167)</f>
        <v>0</v>
      </c>
      <c r="E165" s="43">
        <f t="shared" si="67"/>
        <v>0</v>
      </c>
      <c r="F165" s="32">
        <f t="shared" si="67"/>
        <v>0</v>
      </c>
      <c r="G165" s="43">
        <f t="shared" si="67"/>
        <v>0</v>
      </c>
      <c r="H165" s="32">
        <f t="shared" si="67"/>
        <v>0</v>
      </c>
      <c r="I165" s="43">
        <f t="shared" si="67"/>
        <v>0</v>
      </c>
      <c r="J165" s="32">
        <f t="shared" si="67"/>
        <v>0</v>
      </c>
      <c r="K165" s="43">
        <f t="shared" si="67"/>
        <v>0</v>
      </c>
      <c r="L165" s="178"/>
      <c r="M165" s="178"/>
    </row>
    <row r="166" spans="1:13" ht="15" customHeight="1" x14ac:dyDescent="0.2">
      <c r="A166" s="10" t="s">
        <v>667</v>
      </c>
      <c r="B166" s="10"/>
      <c r="C166" s="4" t="s">
        <v>668</v>
      </c>
      <c r="D166" s="9">
        <f>+'0BJ PROGR. I-II Y III'!N166</f>
        <v>0</v>
      </c>
      <c r="E166" s="42">
        <f>+D166/$J$353*100%</f>
        <v>0</v>
      </c>
      <c r="F166" s="9">
        <f>+'0BJ PROGR. I-II Y III'!AI166</f>
        <v>0</v>
      </c>
      <c r="G166" s="42">
        <f>+F166/$J$353*100%</f>
        <v>0</v>
      </c>
      <c r="H166" s="9">
        <f>+'0BJ PROGR. I-II Y III'!AK166</f>
        <v>0</v>
      </c>
      <c r="I166" s="42">
        <f>+H166/$J$353*100%</f>
        <v>0</v>
      </c>
      <c r="J166" s="9">
        <f>+D166+F166+H166</f>
        <v>0</v>
      </c>
      <c r="K166" s="42">
        <f>+E166+G166+I166</f>
        <v>0</v>
      </c>
      <c r="L166" s="178"/>
      <c r="M166" s="178"/>
    </row>
    <row r="167" spans="1:13" ht="15" customHeight="1" x14ac:dyDescent="0.2">
      <c r="A167" s="10" t="s">
        <v>669</v>
      </c>
      <c r="B167" s="10"/>
      <c r="C167" s="4" t="s">
        <v>670</v>
      </c>
      <c r="D167" s="9">
        <f>+'0BJ PROGR. I-II Y III'!N167</f>
        <v>0</v>
      </c>
      <c r="E167" s="42">
        <f>+D167/$J$353*100%</f>
        <v>0</v>
      </c>
      <c r="F167" s="9">
        <f>+'0BJ PROGR. I-II Y III'!AI167</f>
        <v>0</v>
      </c>
      <c r="G167" s="42">
        <f>+F167/$J$353*100%</f>
        <v>0</v>
      </c>
      <c r="H167" s="9">
        <f>+'0BJ PROGR. I-II Y III'!AK167</f>
        <v>0</v>
      </c>
      <c r="I167" s="42">
        <f>+H167/$J$353*100%</f>
        <v>0</v>
      </c>
      <c r="J167" s="9">
        <f>+D167+F167+H167</f>
        <v>0</v>
      </c>
      <c r="K167" s="42">
        <f>+E167+G167+I167</f>
        <v>0</v>
      </c>
      <c r="L167" s="178"/>
      <c r="M167" s="178"/>
    </row>
    <row r="168" spans="1:13" ht="15" customHeight="1" x14ac:dyDescent="0.2">
      <c r="A168" s="5" t="s">
        <v>671</v>
      </c>
      <c r="B168" s="5"/>
      <c r="C168" s="8" t="s">
        <v>672</v>
      </c>
      <c r="D168" s="32">
        <f t="shared" ref="D168:K168" si="68">SUM(D169:D175)</f>
        <v>2100000</v>
      </c>
      <c r="E168" s="43">
        <f t="shared" si="68"/>
        <v>4.7552884928796679E-4</v>
      </c>
      <c r="F168" s="32">
        <f t="shared" si="68"/>
        <v>16324231</v>
      </c>
      <c r="G168" s="43">
        <f t="shared" si="68"/>
        <v>3.6964965633052172E-3</v>
      </c>
      <c r="H168" s="32">
        <f t="shared" si="68"/>
        <v>22220320</v>
      </c>
      <c r="I168" s="43">
        <f t="shared" si="68"/>
        <v>5.0316205716239969E-3</v>
      </c>
      <c r="J168" s="32">
        <f t="shared" si="68"/>
        <v>40644551</v>
      </c>
      <c r="K168" s="43">
        <f t="shared" si="68"/>
        <v>9.2036459842171816E-3</v>
      </c>
      <c r="L168" s="178"/>
      <c r="M168" s="178"/>
    </row>
    <row r="169" spans="1:13" ht="15" customHeight="1" x14ac:dyDescent="0.2">
      <c r="A169" s="10" t="s">
        <v>673</v>
      </c>
      <c r="B169" s="10"/>
      <c r="C169" s="4" t="s">
        <v>674</v>
      </c>
      <c r="D169" s="9">
        <f>+'0BJ PROGR. I-II Y III'!N169</f>
        <v>0</v>
      </c>
      <c r="E169" s="42">
        <f t="shared" ref="E169:E175" si="69">+D169/$J$353*100%</f>
        <v>0</v>
      </c>
      <c r="F169" s="9">
        <f>+'0BJ PROGR. I-II Y III'!AI169</f>
        <v>0</v>
      </c>
      <c r="G169" s="42">
        <f t="shared" ref="G169:G175" si="70">+F169/$J$353*100%</f>
        <v>0</v>
      </c>
      <c r="H169" s="9">
        <f>+'0BJ PROGR. I-II Y III'!AK169</f>
        <v>0</v>
      </c>
      <c r="I169" s="42">
        <f t="shared" ref="I169:I175" si="71">+H169/$J$353*100%</f>
        <v>0</v>
      </c>
      <c r="J169" s="9">
        <f t="shared" ref="J169:J175" si="72">+D169+F169+H169</f>
        <v>0</v>
      </c>
      <c r="K169" s="42">
        <f t="shared" ref="K169:K175" si="73">+E169+G169+I169</f>
        <v>0</v>
      </c>
      <c r="L169" s="178"/>
      <c r="M169" s="178"/>
    </row>
    <row r="170" spans="1:13" ht="15" customHeight="1" x14ac:dyDescent="0.2">
      <c r="A170" s="10" t="s">
        <v>675</v>
      </c>
      <c r="B170" s="10"/>
      <c r="C170" s="4" t="s">
        <v>676</v>
      </c>
      <c r="D170" s="9">
        <f>+'0BJ PROGR. I-II Y III'!N170</f>
        <v>0</v>
      </c>
      <c r="E170" s="42">
        <f t="shared" si="69"/>
        <v>0</v>
      </c>
      <c r="F170" s="9">
        <f>+'0BJ PROGR. I-II Y III'!AI170</f>
        <v>0</v>
      </c>
      <c r="G170" s="42">
        <f t="shared" si="70"/>
        <v>0</v>
      </c>
      <c r="H170" s="9">
        <f>+'0BJ PROGR. I-II Y III'!AK170</f>
        <v>0</v>
      </c>
      <c r="I170" s="42">
        <f t="shared" si="71"/>
        <v>0</v>
      </c>
      <c r="J170" s="9">
        <f t="shared" si="72"/>
        <v>0</v>
      </c>
      <c r="K170" s="42">
        <f t="shared" si="73"/>
        <v>0</v>
      </c>
      <c r="L170" s="178"/>
      <c r="M170" s="178"/>
    </row>
    <row r="171" spans="1:13" ht="15" customHeight="1" x14ac:dyDescent="0.2">
      <c r="A171" s="10" t="s">
        <v>677</v>
      </c>
      <c r="B171" s="10"/>
      <c r="C171" s="4" t="s">
        <v>678</v>
      </c>
      <c r="D171" s="9">
        <f>+'0BJ PROGR. I-II Y III'!N171</f>
        <v>0</v>
      </c>
      <c r="E171" s="42">
        <f t="shared" si="69"/>
        <v>0</v>
      </c>
      <c r="F171" s="9">
        <f>+'0BJ PROGR. I-II Y III'!AI171</f>
        <v>11224231</v>
      </c>
      <c r="G171" s="42">
        <f t="shared" si="70"/>
        <v>2.5416407864630119E-3</v>
      </c>
      <c r="H171" s="9">
        <f>+'0BJ PROGR. I-II Y III'!AK171</f>
        <v>22220320</v>
      </c>
      <c r="I171" s="42">
        <f t="shared" si="71"/>
        <v>5.0316205716239969E-3</v>
      </c>
      <c r="J171" s="9">
        <f t="shared" si="72"/>
        <v>33444551</v>
      </c>
      <c r="K171" s="42">
        <f t="shared" si="73"/>
        <v>7.5732613580870092E-3</v>
      </c>
      <c r="L171" s="178"/>
      <c r="M171" s="178"/>
    </row>
    <row r="172" spans="1:13" ht="15" customHeight="1" x14ac:dyDescent="0.2">
      <c r="A172" s="10" t="s">
        <v>679</v>
      </c>
      <c r="B172" s="10"/>
      <c r="C172" s="4" t="s">
        <v>680</v>
      </c>
      <c r="D172" s="9">
        <f>+'0BJ PROGR. I-II Y III'!N172</f>
        <v>0</v>
      </c>
      <c r="E172" s="42">
        <f t="shared" si="69"/>
        <v>0</v>
      </c>
      <c r="F172" s="9">
        <f>+'0BJ PROGR. I-II Y III'!AI172</f>
        <v>0</v>
      </c>
      <c r="G172" s="42">
        <f t="shared" si="70"/>
        <v>0</v>
      </c>
      <c r="H172" s="9">
        <f>+'0BJ PROGR. I-II Y III'!AK172</f>
        <v>0</v>
      </c>
      <c r="I172" s="42">
        <f t="shared" si="71"/>
        <v>0</v>
      </c>
      <c r="J172" s="9">
        <f t="shared" si="72"/>
        <v>0</v>
      </c>
      <c r="K172" s="42">
        <f t="shared" si="73"/>
        <v>0</v>
      </c>
      <c r="L172" s="178"/>
      <c r="M172" s="178"/>
    </row>
    <row r="173" spans="1:13" ht="15" customHeight="1" x14ac:dyDescent="0.2">
      <c r="A173" s="10" t="s">
        <v>681</v>
      </c>
      <c r="B173" s="10"/>
      <c r="C173" s="4" t="s">
        <v>682</v>
      </c>
      <c r="D173" s="9">
        <f>+'0BJ PROGR. I-II Y III'!N173</f>
        <v>0</v>
      </c>
      <c r="E173" s="42">
        <f t="shared" si="69"/>
        <v>0</v>
      </c>
      <c r="F173" s="9">
        <f>+'0BJ PROGR. I-II Y III'!AI173</f>
        <v>0</v>
      </c>
      <c r="G173" s="42">
        <f t="shared" si="70"/>
        <v>0</v>
      </c>
      <c r="H173" s="9">
        <f>+'0BJ PROGR. I-II Y III'!AK173</f>
        <v>0</v>
      </c>
      <c r="I173" s="42">
        <f t="shared" si="71"/>
        <v>0</v>
      </c>
      <c r="J173" s="9">
        <f t="shared" si="72"/>
        <v>0</v>
      </c>
      <c r="K173" s="42">
        <f t="shared" si="73"/>
        <v>0</v>
      </c>
      <c r="L173" s="178"/>
      <c r="M173" s="178"/>
    </row>
    <row r="174" spans="1:13" ht="15" customHeight="1" x14ac:dyDescent="0.2">
      <c r="A174" s="10" t="s">
        <v>683</v>
      </c>
      <c r="B174" s="10"/>
      <c r="C174" s="4" t="s">
        <v>684</v>
      </c>
      <c r="D174" s="9">
        <f>+'0BJ PROGR. I-II Y III'!N174</f>
        <v>2100000</v>
      </c>
      <c r="E174" s="42">
        <f t="shared" si="69"/>
        <v>4.7552884928796679E-4</v>
      </c>
      <c r="F174" s="9">
        <f>+'0BJ PROGR. I-II Y III'!AI174</f>
        <v>5100000</v>
      </c>
      <c r="G174" s="42">
        <f t="shared" si="70"/>
        <v>1.1548557768422051E-3</v>
      </c>
      <c r="H174" s="9">
        <f>+'0BJ PROGR. I-II Y III'!AK174</f>
        <v>0</v>
      </c>
      <c r="I174" s="42">
        <f t="shared" si="71"/>
        <v>0</v>
      </c>
      <c r="J174" s="9">
        <f t="shared" si="72"/>
        <v>7200000</v>
      </c>
      <c r="K174" s="42">
        <f t="shared" si="73"/>
        <v>1.6303846261301719E-3</v>
      </c>
      <c r="L174" s="178"/>
      <c r="M174" s="178"/>
    </row>
    <row r="175" spans="1:13" ht="15" customHeight="1" x14ac:dyDescent="0.2">
      <c r="A175" s="10" t="s">
        <v>685</v>
      </c>
      <c r="B175" s="10"/>
      <c r="C175" s="4" t="s">
        <v>686</v>
      </c>
      <c r="D175" s="9">
        <f>+'0BJ PROGR. I-II Y III'!N175</f>
        <v>0</v>
      </c>
      <c r="E175" s="42">
        <f t="shared" si="69"/>
        <v>0</v>
      </c>
      <c r="F175" s="9">
        <f>+'0BJ PROGR. I-II Y III'!AI175</f>
        <v>0</v>
      </c>
      <c r="G175" s="42">
        <f t="shared" si="70"/>
        <v>0</v>
      </c>
      <c r="H175" s="9">
        <f>+'0BJ PROGR. I-II Y III'!AK175</f>
        <v>0</v>
      </c>
      <c r="I175" s="42">
        <f t="shared" si="71"/>
        <v>0</v>
      </c>
      <c r="J175" s="9">
        <f t="shared" si="72"/>
        <v>0</v>
      </c>
      <c r="K175" s="42">
        <f t="shared" si="73"/>
        <v>0</v>
      </c>
      <c r="L175" s="178"/>
      <c r="M175" s="178"/>
    </row>
    <row r="176" spans="1:13" ht="15" customHeight="1" x14ac:dyDescent="0.2">
      <c r="A176" s="5" t="s">
        <v>687</v>
      </c>
      <c r="B176" s="5"/>
      <c r="C176" s="8" t="s">
        <v>688</v>
      </c>
      <c r="D176" s="32">
        <f t="shared" ref="D176:K176" si="74">SUM(D177:D178)</f>
        <v>0</v>
      </c>
      <c r="E176" s="43">
        <f t="shared" si="74"/>
        <v>0</v>
      </c>
      <c r="F176" s="32">
        <f t="shared" si="74"/>
        <v>0</v>
      </c>
      <c r="G176" s="43">
        <f t="shared" si="74"/>
        <v>0</v>
      </c>
      <c r="H176" s="32">
        <f t="shared" si="74"/>
        <v>0</v>
      </c>
      <c r="I176" s="43">
        <f t="shared" si="74"/>
        <v>0</v>
      </c>
      <c r="J176" s="32">
        <f t="shared" si="74"/>
        <v>0</v>
      </c>
      <c r="K176" s="43">
        <f t="shared" si="74"/>
        <v>0</v>
      </c>
      <c r="L176" s="178"/>
      <c r="M176" s="178"/>
    </row>
    <row r="177" spans="1:13" ht="15" customHeight="1" x14ac:dyDescent="0.2">
      <c r="A177" s="10" t="s">
        <v>689</v>
      </c>
      <c r="B177" s="10"/>
      <c r="C177" s="4" t="s">
        <v>690</v>
      </c>
      <c r="D177" s="9">
        <f>+'0BJ PROGR. I-II Y III'!N177</f>
        <v>0</v>
      </c>
      <c r="E177" s="42">
        <f>+D177/$J$353*100%</f>
        <v>0</v>
      </c>
      <c r="F177" s="9">
        <f>+'0BJ PROGR. I-II Y III'!AI177</f>
        <v>0</v>
      </c>
      <c r="G177" s="42">
        <f>+F177/$J$353*100%</f>
        <v>0</v>
      </c>
      <c r="H177" s="9">
        <f>+'0BJ PROGR. I-II Y III'!AK177</f>
        <v>0</v>
      </c>
      <c r="I177" s="42">
        <f>+H177/$J$353*100%</f>
        <v>0</v>
      </c>
      <c r="J177" s="9">
        <f>+D177+F177+H177</f>
        <v>0</v>
      </c>
      <c r="K177" s="42">
        <f>+E177+G177+I177</f>
        <v>0</v>
      </c>
      <c r="L177" s="178"/>
      <c r="M177" s="178"/>
    </row>
    <row r="178" spans="1:13" ht="15" customHeight="1" x14ac:dyDescent="0.2">
      <c r="A178" s="10" t="s">
        <v>691</v>
      </c>
      <c r="B178" s="10"/>
      <c r="C178" s="4" t="s">
        <v>692</v>
      </c>
      <c r="D178" s="9">
        <f>+'0BJ PROGR. I-II Y III'!N178</f>
        <v>0</v>
      </c>
      <c r="E178" s="42">
        <f>+D178/$J$353*100%</f>
        <v>0</v>
      </c>
      <c r="F178" s="9">
        <f>+'0BJ PROGR. I-II Y III'!AI178</f>
        <v>0</v>
      </c>
      <c r="G178" s="42">
        <f>+F178/$J$353*100%</f>
        <v>0</v>
      </c>
      <c r="H178" s="9">
        <f>+'0BJ PROGR. I-II Y III'!AK178</f>
        <v>0</v>
      </c>
      <c r="I178" s="42">
        <f>+H178/$J$353*100%</f>
        <v>0</v>
      </c>
      <c r="J178" s="9">
        <f>+D178+F178+H178</f>
        <v>0</v>
      </c>
      <c r="K178" s="42">
        <f>+E178+G178+I178</f>
        <v>0</v>
      </c>
      <c r="L178" s="178"/>
      <c r="M178" s="178"/>
    </row>
    <row r="179" spans="1:13" ht="15" customHeight="1" x14ac:dyDescent="0.2">
      <c r="A179" s="5" t="s">
        <v>651</v>
      </c>
      <c r="B179" s="5"/>
      <c r="C179" s="8" t="s">
        <v>652</v>
      </c>
      <c r="D179" s="32">
        <f t="shared" ref="D179:K179" si="75">+D180</f>
        <v>0</v>
      </c>
      <c r="E179" s="43">
        <f t="shared" si="75"/>
        <v>0</v>
      </c>
      <c r="F179" s="32">
        <f t="shared" si="75"/>
        <v>0</v>
      </c>
      <c r="G179" s="43">
        <f t="shared" si="75"/>
        <v>0</v>
      </c>
      <c r="H179" s="32">
        <f t="shared" si="75"/>
        <v>0</v>
      </c>
      <c r="I179" s="43">
        <f t="shared" si="75"/>
        <v>0</v>
      </c>
      <c r="J179" s="32">
        <f t="shared" si="75"/>
        <v>0</v>
      </c>
      <c r="K179" s="43">
        <f t="shared" si="75"/>
        <v>0</v>
      </c>
      <c r="L179" s="178"/>
      <c r="M179" s="178"/>
    </row>
    <row r="180" spans="1:13" ht="15" customHeight="1" x14ac:dyDescent="0.2">
      <c r="A180" s="10" t="s">
        <v>693</v>
      </c>
      <c r="B180" s="10"/>
      <c r="C180" s="4" t="s">
        <v>694</v>
      </c>
      <c r="D180" s="9">
        <f>+'0BJ PROGR. I-II Y III'!N180</f>
        <v>0</v>
      </c>
      <c r="E180" s="42">
        <f>+D180/$J$353*100%</f>
        <v>0</v>
      </c>
      <c r="F180" s="9">
        <f>+'0BJ PROGR. I-II Y III'!AI180</f>
        <v>0</v>
      </c>
      <c r="G180" s="42">
        <f>+F180/$J$353*100%</f>
        <v>0</v>
      </c>
      <c r="H180" s="9">
        <f>+'0BJ PROGR. I-II Y III'!AK180</f>
        <v>0</v>
      </c>
      <c r="I180" s="42">
        <f>+H180/$J$353*100%</f>
        <v>0</v>
      </c>
      <c r="J180" s="9">
        <f>+D180+F180+H180</f>
        <v>0</v>
      </c>
      <c r="K180" s="42">
        <f>+E180+G180+I180</f>
        <v>0</v>
      </c>
      <c r="L180" s="178"/>
      <c r="M180" s="178"/>
    </row>
    <row r="181" spans="1:13" ht="15" customHeight="1" x14ac:dyDescent="0.2">
      <c r="A181" s="10"/>
      <c r="B181" s="10"/>
      <c r="D181" s="9"/>
      <c r="F181" s="9"/>
      <c r="H181" s="9"/>
      <c r="J181" s="9"/>
      <c r="L181" s="178"/>
      <c r="M181" s="178"/>
    </row>
    <row r="182" spans="1:13" ht="15" customHeight="1" x14ac:dyDescent="0.2">
      <c r="A182" s="10"/>
      <c r="B182" s="10"/>
      <c r="D182" s="9"/>
      <c r="F182" s="9"/>
      <c r="H182" s="9"/>
      <c r="J182" s="9"/>
      <c r="L182" s="178"/>
      <c r="M182" s="178"/>
    </row>
    <row r="183" spans="1:13" ht="15" customHeight="1" x14ac:dyDescent="0.2">
      <c r="A183" s="5" t="s">
        <v>665</v>
      </c>
      <c r="B183" s="5"/>
      <c r="C183" s="8" t="s">
        <v>666</v>
      </c>
      <c r="D183" s="32">
        <f t="shared" ref="D183:K183" si="76">SUM(D184:D185)</f>
        <v>0</v>
      </c>
      <c r="E183" s="43">
        <f t="shared" si="76"/>
        <v>0</v>
      </c>
      <c r="F183" s="32">
        <f t="shared" si="76"/>
        <v>0</v>
      </c>
      <c r="G183" s="43">
        <f t="shared" si="76"/>
        <v>0</v>
      </c>
      <c r="H183" s="32">
        <f t="shared" si="76"/>
        <v>0</v>
      </c>
      <c r="I183" s="43">
        <f t="shared" si="76"/>
        <v>0</v>
      </c>
      <c r="J183" s="32">
        <f t="shared" si="76"/>
        <v>0</v>
      </c>
      <c r="K183" s="43">
        <f t="shared" si="76"/>
        <v>0</v>
      </c>
      <c r="L183" s="178"/>
      <c r="M183" s="178"/>
    </row>
    <row r="184" spans="1:13" ht="15" customHeight="1" x14ac:dyDescent="0.2">
      <c r="A184" s="10" t="s">
        <v>695</v>
      </c>
      <c r="B184" s="10"/>
      <c r="C184" s="4" t="s">
        <v>696</v>
      </c>
      <c r="D184" s="9">
        <f>+'0BJ PROGR. I-II Y III'!N184</f>
        <v>0</v>
      </c>
      <c r="E184" s="42">
        <f>+D184/$J$353*100%</f>
        <v>0</v>
      </c>
      <c r="F184" s="9">
        <f>+'0BJ PROGR. I-II Y III'!AI184</f>
        <v>0</v>
      </c>
      <c r="G184" s="42">
        <f>+F184/$J$353*100%</f>
        <v>0</v>
      </c>
      <c r="H184" s="9">
        <f>+'0BJ PROGR. I-II Y III'!AK184</f>
        <v>0</v>
      </c>
      <c r="I184" s="42">
        <f>+H184/$J$353*100%</f>
        <v>0</v>
      </c>
      <c r="J184" s="9">
        <f>+D184+F184+H184</f>
        <v>0</v>
      </c>
      <c r="K184" s="42">
        <f>+E184+G184+I184</f>
        <v>0</v>
      </c>
      <c r="L184" s="178"/>
      <c r="M184" s="178"/>
    </row>
    <row r="185" spans="1:13" ht="15" customHeight="1" x14ac:dyDescent="0.2">
      <c r="A185" s="10" t="s">
        <v>697</v>
      </c>
      <c r="B185" s="10"/>
      <c r="C185" s="4" t="s">
        <v>698</v>
      </c>
      <c r="D185" s="9">
        <f>+'0BJ PROGR. I-II Y III'!N185</f>
        <v>0</v>
      </c>
      <c r="E185" s="42">
        <f>+D185/$J$353*100%</f>
        <v>0</v>
      </c>
      <c r="F185" s="9">
        <f>+'0BJ PROGR. I-II Y III'!AI185</f>
        <v>0</v>
      </c>
      <c r="G185" s="42">
        <f>+F185/$J$353*100%</f>
        <v>0</v>
      </c>
      <c r="H185" s="9">
        <f>+'0BJ PROGR. I-II Y III'!AK185</f>
        <v>0</v>
      </c>
      <c r="I185" s="42">
        <f>+H185/$J$353*100%</f>
        <v>0</v>
      </c>
      <c r="J185" s="9">
        <f>+D185+F185+H185</f>
        <v>0</v>
      </c>
      <c r="K185" s="42">
        <f>+E185+G185+I185</f>
        <v>0</v>
      </c>
      <c r="L185" s="178"/>
      <c r="M185" s="178"/>
    </row>
    <row r="186" spans="1:13" ht="15" customHeight="1" x14ac:dyDescent="0.2">
      <c r="A186" s="5" t="s">
        <v>671</v>
      </c>
      <c r="B186" s="5"/>
      <c r="C186" s="8" t="s">
        <v>672</v>
      </c>
      <c r="D186" s="32">
        <f t="shared" ref="D186:K186" si="77">SUM(D187)</f>
        <v>0</v>
      </c>
      <c r="E186" s="43">
        <f t="shared" si="77"/>
        <v>0</v>
      </c>
      <c r="F186" s="32">
        <f t="shared" si="77"/>
        <v>0</v>
      </c>
      <c r="G186" s="43">
        <f t="shared" si="77"/>
        <v>0</v>
      </c>
      <c r="H186" s="32">
        <f t="shared" si="77"/>
        <v>0</v>
      </c>
      <c r="I186" s="43">
        <f t="shared" si="77"/>
        <v>0</v>
      </c>
      <c r="J186" s="32">
        <f t="shared" si="77"/>
        <v>0</v>
      </c>
      <c r="K186" s="43">
        <f t="shared" si="77"/>
        <v>0</v>
      </c>
      <c r="L186" s="178"/>
      <c r="M186" s="178"/>
    </row>
    <row r="187" spans="1:13" ht="15" customHeight="1" x14ac:dyDescent="0.2">
      <c r="A187" s="10" t="s">
        <v>699</v>
      </c>
      <c r="B187" s="10"/>
      <c r="C187" s="4" t="s">
        <v>700</v>
      </c>
      <c r="D187" s="9">
        <f>+'0BJ PROGR. I-II Y III'!N187</f>
        <v>0</v>
      </c>
      <c r="E187" s="42">
        <f>+D187/$J$353*100%</f>
        <v>0</v>
      </c>
      <c r="F187" s="9">
        <f>+'0BJ PROGR. I-II Y III'!AI187</f>
        <v>0</v>
      </c>
      <c r="G187" s="42">
        <f>+F187/$J$353*100%</f>
        <v>0</v>
      </c>
      <c r="H187" s="9">
        <f>+'0BJ PROGR. I-II Y III'!AK187</f>
        <v>0</v>
      </c>
      <c r="I187" s="42">
        <f>+H187/$J$353*100%</f>
        <v>0</v>
      </c>
      <c r="J187" s="9">
        <f>+D187+F187+H187</f>
        <v>0</v>
      </c>
      <c r="K187" s="42">
        <f>+E187+G187+I187</f>
        <v>0</v>
      </c>
      <c r="L187" s="178"/>
      <c r="M187" s="178"/>
    </row>
    <row r="188" spans="1:13" ht="15" customHeight="1" x14ac:dyDescent="0.2">
      <c r="A188" s="5" t="s">
        <v>687</v>
      </c>
      <c r="B188" s="5"/>
      <c r="C188" s="8" t="s">
        <v>688</v>
      </c>
      <c r="D188" s="32">
        <f t="shared" ref="D188:K188" si="78">SUM(D189:D190)</f>
        <v>0</v>
      </c>
      <c r="E188" s="43">
        <f t="shared" si="78"/>
        <v>0</v>
      </c>
      <c r="F188" s="32">
        <f t="shared" si="78"/>
        <v>0</v>
      </c>
      <c r="G188" s="43">
        <f t="shared" si="78"/>
        <v>0</v>
      </c>
      <c r="H188" s="32">
        <f t="shared" si="78"/>
        <v>0</v>
      </c>
      <c r="I188" s="43">
        <f t="shared" si="78"/>
        <v>0</v>
      </c>
      <c r="J188" s="32">
        <f t="shared" si="78"/>
        <v>0</v>
      </c>
      <c r="K188" s="43">
        <f t="shared" si="78"/>
        <v>0</v>
      </c>
      <c r="L188" s="178"/>
      <c r="M188" s="178"/>
    </row>
    <row r="189" spans="1:13" ht="15" customHeight="1" x14ac:dyDescent="0.2">
      <c r="A189" s="10" t="s">
        <v>689</v>
      </c>
      <c r="B189" s="10"/>
      <c r="C189" s="4" t="s">
        <v>690</v>
      </c>
      <c r="D189" s="9">
        <f>+'0BJ PROGR. I-II Y III'!N189</f>
        <v>0</v>
      </c>
      <c r="E189" s="42">
        <f>+D189/$J$353*100%</f>
        <v>0</v>
      </c>
      <c r="F189" s="9">
        <f>+'0BJ PROGR. I-II Y III'!AI189</f>
        <v>0</v>
      </c>
      <c r="G189" s="42">
        <f>+F189/$J$353*100%</f>
        <v>0</v>
      </c>
      <c r="H189" s="9">
        <f>+'0BJ PROGR. I-II Y III'!AK189</f>
        <v>0</v>
      </c>
      <c r="I189" s="42">
        <f>+H189/$J$353*100%</f>
        <v>0</v>
      </c>
      <c r="J189" s="9">
        <f>+D189+F189+H189</f>
        <v>0</v>
      </c>
      <c r="K189" s="42">
        <f>+E189+G189+I189</f>
        <v>0</v>
      </c>
      <c r="L189" s="178"/>
      <c r="M189" s="178"/>
    </row>
    <row r="190" spans="1:13" ht="15" customHeight="1" x14ac:dyDescent="0.2">
      <c r="A190" s="10" t="s">
        <v>691</v>
      </c>
      <c r="B190" s="10"/>
      <c r="C190" s="4" t="s">
        <v>692</v>
      </c>
      <c r="D190" s="9">
        <f>+'0BJ PROGR. I-II Y III'!N190</f>
        <v>0</v>
      </c>
      <c r="E190" s="42">
        <f>+D190/$J$353*100%</f>
        <v>0</v>
      </c>
      <c r="F190" s="9">
        <f>+'0BJ PROGR. I-II Y III'!AI190</f>
        <v>0</v>
      </c>
      <c r="G190" s="42">
        <f>+F190/$J$353*100%</f>
        <v>0</v>
      </c>
      <c r="H190" s="9">
        <f>+'0BJ PROGR. I-II Y III'!AK190</f>
        <v>0</v>
      </c>
      <c r="I190" s="42">
        <f>+H190/$J$353*100%</f>
        <v>0</v>
      </c>
      <c r="J190" s="9">
        <f>+D190+F190+H190</f>
        <v>0</v>
      </c>
      <c r="K190" s="42">
        <f>+E190+G190+I190</f>
        <v>0</v>
      </c>
      <c r="L190" s="178"/>
      <c r="M190" s="178"/>
    </row>
    <row r="191" spans="1:13" ht="15" customHeight="1" x14ac:dyDescent="0.2">
      <c r="D191" s="9"/>
      <c r="F191" s="9"/>
      <c r="H191" s="9"/>
      <c r="J191" s="9"/>
      <c r="L191" s="178"/>
      <c r="M191" s="178"/>
    </row>
    <row r="192" spans="1:13" ht="15" customHeight="1" x14ac:dyDescent="0.2">
      <c r="A192" s="5">
        <v>6</v>
      </c>
      <c r="B192" s="5"/>
      <c r="C192" s="8" t="s">
        <v>136</v>
      </c>
      <c r="D192" s="32">
        <f t="shared" ref="D192:K192" si="79">+D194+D210+D215+D221+D226+D228+D232</f>
        <v>480106914.33500004</v>
      </c>
      <c r="E192" s="43">
        <f t="shared" si="79"/>
        <v>0.10871651833758046</v>
      </c>
      <c r="F192" s="32">
        <f t="shared" si="79"/>
        <v>1700000</v>
      </c>
      <c r="G192" s="43">
        <f t="shared" si="79"/>
        <v>3.8495192561406832E-4</v>
      </c>
      <c r="H192" s="32">
        <f t="shared" si="79"/>
        <v>4000000</v>
      </c>
      <c r="I192" s="43">
        <f t="shared" si="79"/>
        <v>9.0576923673898438E-4</v>
      </c>
      <c r="J192" s="32">
        <f t="shared" si="79"/>
        <v>485806914.33500004</v>
      </c>
      <c r="K192" s="43">
        <f t="shared" si="79"/>
        <v>0.11000723949993352</v>
      </c>
      <c r="L192" s="178"/>
      <c r="M192" s="178"/>
    </row>
    <row r="193" spans="1:13" ht="15" customHeight="1" x14ac:dyDescent="0.2">
      <c r="A193" s="10"/>
      <c r="B193" s="10"/>
      <c r="D193" s="9"/>
      <c r="F193" s="9"/>
      <c r="H193" s="9"/>
      <c r="J193" s="9"/>
      <c r="L193" s="178"/>
      <c r="M193" s="178"/>
    </row>
    <row r="194" spans="1:13" ht="15" customHeight="1" x14ac:dyDescent="0.2">
      <c r="A194" s="5" t="s">
        <v>701</v>
      </c>
      <c r="B194" s="5"/>
      <c r="C194" s="8" t="s">
        <v>702</v>
      </c>
      <c r="D194" s="32">
        <f t="shared" ref="D194:K194" si="80">SUM(D195:D203)</f>
        <v>453706914.33500004</v>
      </c>
      <c r="E194" s="43">
        <f t="shared" si="80"/>
        <v>0.10273844137510317</v>
      </c>
      <c r="F194" s="32">
        <f t="shared" si="80"/>
        <v>0</v>
      </c>
      <c r="G194" s="43">
        <f t="shared" si="80"/>
        <v>0</v>
      </c>
      <c r="H194" s="32">
        <f t="shared" si="80"/>
        <v>0</v>
      </c>
      <c r="I194" s="43">
        <f t="shared" si="80"/>
        <v>0</v>
      </c>
      <c r="J194" s="32">
        <f t="shared" si="80"/>
        <v>453706914.33500004</v>
      </c>
      <c r="K194" s="43">
        <f t="shared" si="80"/>
        <v>0.10273844137510317</v>
      </c>
      <c r="L194" s="178"/>
      <c r="M194" s="178"/>
    </row>
    <row r="195" spans="1:13" ht="15" customHeight="1" x14ac:dyDescent="0.2">
      <c r="A195" s="10" t="s">
        <v>703</v>
      </c>
      <c r="B195" s="10"/>
      <c r="C195" s="4" t="s">
        <v>704</v>
      </c>
      <c r="D195" s="9">
        <f>+'0BJ PROGR. I-II Y III'!N195</f>
        <v>5028520</v>
      </c>
      <c r="E195" s="42">
        <f t="shared" ref="E195:E203" si="81">+D195/$J$353*100%</f>
        <v>1.1386696805816795E-3</v>
      </c>
      <c r="F195" s="9">
        <f>+'0BJ PROGR. I-II Y III'!AI195</f>
        <v>0</v>
      </c>
      <c r="G195" s="42">
        <f t="shared" ref="G195:G203" si="82">+F195/$J$353*100%</f>
        <v>0</v>
      </c>
      <c r="H195" s="9">
        <f>+'0BJ PROGR. I-II Y III'!AK195</f>
        <v>0</v>
      </c>
      <c r="I195" s="42">
        <f t="shared" ref="I195:I203" si="83">+H195/$J$353*100%</f>
        <v>0</v>
      </c>
      <c r="J195" s="9">
        <f t="shared" ref="J195:K203" si="84">+D195+F195+H195</f>
        <v>5028520</v>
      </c>
      <c r="K195" s="42">
        <f t="shared" ref="K195:K201" si="85">+E195+G195+I195</f>
        <v>1.1386696805816795E-3</v>
      </c>
      <c r="L195" s="178"/>
      <c r="M195" s="178"/>
    </row>
    <row r="196" spans="1:13" ht="15" customHeight="1" x14ac:dyDescent="0.2">
      <c r="A196" s="10" t="s">
        <v>705</v>
      </c>
      <c r="B196" s="10"/>
      <c r="C196" s="4" t="s">
        <v>706</v>
      </c>
      <c r="D196" s="9">
        <f>+'0BJ PROGR. I-II Y III'!N197</f>
        <v>33460458.835000001</v>
      </c>
      <c r="E196" s="42">
        <f t="shared" si="81"/>
        <v>7.5768635649785393E-3</v>
      </c>
      <c r="F196" s="9">
        <f>+'0BJ PROGR. I-II Y III'!AI197</f>
        <v>0</v>
      </c>
      <c r="G196" s="42">
        <f t="shared" si="82"/>
        <v>0</v>
      </c>
      <c r="H196" s="9">
        <f>+'0BJ PROGR. I-II Y III'!AK197</f>
        <v>0</v>
      </c>
      <c r="I196" s="42">
        <f t="shared" si="83"/>
        <v>0</v>
      </c>
      <c r="J196" s="9">
        <f t="shared" si="84"/>
        <v>33460458.835000001</v>
      </c>
      <c r="K196" s="42">
        <f t="shared" si="85"/>
        <v>7.5768635649785393E-3</v>
      </c>
      <c r="L196" s="178"/>
      <c r="M196" s="178"/>
    </row>
    <row r="197" spans="1:13" ht="15" customHeight="1" x14ac:dyDescent="0.2">
      <c r="A197" s="10" t="s">
        <v>707</v>
      </c>
      <c r="B197" s="10"/>
      <c r="C197" s="4" t="s">
        <v>708</v>
      </c>
      <c r="D197" s="9">
        <f>+'0BJ PROGR. I-II Y III'!N203</f>
        <v>50285200</v>
      </c>
      <c r="E197" s="42">
        <f t="shared" si="81"/>
        <v>1.1386696805816793E-2</v>
      </c>
      <c r="F197" s="9">
        <f>+'0BJ PROGR. I-II Y III'!AI203</f>
        <v>0</v>
      </c>
      <c r="G197" s="42">
        <f t="shared" si="82"/>
        <v>0</v>
      </c>
      <c r="H197" s="9">
        <f>+'0BJ PROGR. I-II Y III'!AK203</f>
        <v>0</v>
      </c>
      <c r="I197" s="42">
        <f t="shared" si="83"/>
        <v>0</v>
      </c>
      <c r="J197" s="9">
        <f t="shared" si="84"/>
        <v>50285200</v>
      </c>
      <c r="K197" s="42">
        <f t="shared" si="85"/>
        <v>1.1386696805816793E-2</v>
      </c>
      <c r="L197" s="178"/>
      <c r="M197" s="178"/>
    </row>
    <row r="198" spans="1:13" ht="15" customHeight="1" x14ac:dyDescent="0.2">
      <c r="A198" s="10" t="s">
        <v>709</v>
      </c>
      <c r="B198" s="10"/>
      <c r="C198" s="4" t="s">
        <v>710</v>
      </c>
      <c r="D198" s="9">
        <f>+'0BJ PROGR. I-II Y III'!N205</f>
        <v>364932735.5</v>
      </c>
      <c r="E198" s="42">
        <f t="shared" si="81"/>
        <v>8.2636211323726158E-2</v>
      </c>
      <c r="F198" s="9">
        <f>+'0BJ PROGR. I-II Y III'!AI205</f>
        <v>0</v>
      </c>
      <c r="G198" s="42">
        <f t="shared" si="82"/>
        <v>0</v>
      </c>
      <c r="H198" s="9">
        <f>+'0BJ PROGR. I-II Y III'!AK205</f>
        <v>0</v>
      </c>
      <c r="I198" s="42">
        <f t="shared" si="83"/>
        <v>0</v>
      </c>
      <c r="J198" s="9">
        <f t="shared" si="84"/>
        <v>364932735.5</v>
      </c>
      <c r="K198" s="42">
        <f t="shared" si="85"/>
        <v>8.2636211323726158E-2</v>
      </c>
      <c r="L198" s="178"/>
      <c r="M198" s="178"/>
    </row>
    <row r="199" spans="1:13" ht="15" customHeight="1" x14ac:dyDescent="0.2">
      <c r="A199" s="10" t="s">
        <v>711</v>
      </c>
      <c r="B199" s="10"/>
      <c r="C199" s="4" t="s">
        <v>712</v>
      </c>
      <c r="D199" s="9">
        <f>+'0BJ PROGR. I-II Y III'!N213</f>
        <v>0</v>
      </c>
      <c r="E199" s="42">
        <f t="shared" si="81"/>
        <v>0</v>
      </c>
      <c r="F199" s="9">
        <f>+'0BJ PROGR. I-II Y III'!AI213</f>
        <v>0</v>
      </c>
      <c r="G199" s="42">
        <f t="shared" si="82"/>
        <v>0</v>
      </c>
      <c r="H199" s="9">
        <f>+'0BJ PROGR. I-II Y III'!AK213</f>
        <v>0</v>
      </c>
      <c r="I199" s="42">
        <f t="shared" si="83"/>
        <v>0</v>
      </c>
      <c r="J199" s="9">
        <f t="shared" si="84"/>
        <v>0</v>
      </c>
      <c r="K199" s="42">
        <f t="shared" si="85"/>
        <v>0</v>
      </c>
      <c r="L199" s="178"/>
      <c r="M199" s="178"/>
    </row>
    <row r="200" spans="1:13" ht="15" customHeight="1" x14ac:dyDescent="0.2">
      <c r="A200" s="10" t="s">
        <v>713</v>
      </c>
      <c r="B200" s="10"/>
      <c r="C200" s="4" t="s">
        <v>714</v>
      </c>
      <c r="D200" s="9">
        <f>+'0BJ PROGR. I-II Y III'!N214</f>
        <v>0</v>
      </c>
      <c r="E200" s="42">
        <f t="shared" si="81"/>
        <v>0</v>
      </c>
      <c r="F200" s="9">
        <f>+'0BJ PROGR. I-II Y III'!AI214</f>
        <v>0</v>
      </c>
      <c r="G200" s="42">
        <f t="shared" si="82"/>
        <v>0</v>
      </c>
      <c r="H200" s="9">
        <f>+'0BJ PROGR. I-II Y III'!AK214</f>
        <v>0</v>
      </c>
      <c r="I200" s="42">
        <f t="shared" si="83"/>
        <v>0</v>
      </c>
      <c r="J200" s="9">
        <f t="shared" si="84"/>
        <v>0</v>
      </c>
      <c r="K200" s="42">
        <f t="shared" si="85"/>
        <v>0</v>
      </c>
      <c r="L200" s="178"/>
      <c r="M200" s="178"/>
    </row>
    <row r="201" spans="1:13" ht="15" customHeight="1" x14ac:dyDescent="0.2">
      <c r="A201" s="10" t="s">
        <v>715</v>
      </c>
      <c r="B201" s="10"/>
      <c r="C201" s="4" t="s">
        <v>716</v>
      </c>
      <c r="D201" s="9">
        <f>+'0BJ PROGR. I-II Y III'!N215</f>
        <v>0</v>
      </c>
      <c r="E201" s="42">
        <f t="shared" si="81"/>
        <v>0</v>
      </c>
      <c r="F201" s="9">
        <f>+'0BJ PROGR. I-II Y III'!AI215</f>
        <v>0</v>
      </c>
      <c r="G201" s="42">
        <f t="shared" si="82"/>
        <v>0</v>
      </c>
      <c r="H201" s="9">
        <f>+'0BJ PROGR. I-II Y III'!AK215</f>
        <v>0</v>
      </c>
      <c r="I201" s="42">
        <f t="shared" si="83"/>
        <v>0</v>
      </c>
      <c r="J201" s="9">
        <f t="shared" si="84"/>
        <v>0</v>
      </c>
      <c r="K201" s="42">
        <f t="shared" si="85"/>
        <v>0</v>
      </c>
      <c r="L201" s="178"/>
      <c r="M201" s="178"/>
    </row>
    <row r="202" spans="1:13" ht="15" customHeight="1" x14ac:dyDescent="0.2">
      <c r="A202" s="10" t="s">
        <v>717</v>
      </c>
      <c r="B202" s="10"/>
      <c r="C202" s="4" t="s">
        <v>718</v>
      </c>
      <c r="D202" s="9">
        <f>+'0BJ PROGR. I-II Y III'!N216</f>
        <v>0</v>
      </c>
      <c r="E202" s="42">
        <f t="shared" si="81"/>
        <v>0</v>
      </c>
      <c r="F202" s="9">
        <f>+'0BJ PROGR. I-II Y III'!AI216</f>
        <v>0</v>
      </c>
      <c r="G202" s="42">
        <f t="shared" si="82"/>
        <v>0</v>
      </c>
      <c r="H202" s="9">
        <f>+'0BJ PROGR. I-II Y III'!AK216</f>
        <v>0</v>
      </c>
      <c r="I202" s="42">
        <f t="shared" si="83"/>
        <v>0</v>
      </c>
      <c r="J202" s="9">
        <f t="shared" si="84"/>
        <v>0</v>
      </c>
      <c r="K202" s="42">
        <f t="shared" si="84"/>
        <v>0</v>
      </c>
      <c r="L202" s="178"/>
      <c r="M202" s="178"/>
    </row>
    <row r="203" spans="1:13" ht="15" customHeight="1" x14ac:dyDescent="0.2">
      <c r="A203" s="10" t="s">
        <v>719</v>
      </c>
      <c r="B203" s="10"/>
      <c r="C203" s="4" t="s">
        <v>720</v>
      </c>
      <c r="D203" s="9">
        <f>+'0BJ PROGR. I-II Y III'!N217</f>
        <v>0</v>
      </c>
      <c r="E203" s="42">
        <f t="shared" si="81"/>
        <v>0</v>
      </c>
      <c r="F203" s="9">
        <f>+'0BJ PROGR. I-II Y III'!AI217</f>
        <v>0</v>
      </c>
      <c r="G203" s="42">
        <f t="shared" si="82"/>
        <v>0</v>
      </c>
      <c r="H203" s="9">
        <f>+'0BJ PROGR. I-II Y III'!AK217</f>
        <v>0</v>
      </c>
      <c r="I203" s="42">
        <f t="shared" si="83"/>
        <v>0</v>
      </c>
      <c r="J203" s="9">
        <f t="shared" si="84"/>
        <v>0</v>
      </c>
      <c r="K203" s="42">
        <f>+E203+G203+I203</f>
        <v>0</v>
      </c>
      <c r="L203" s="178"/>
      <c r="M203" s="178"/>
    </row>
    <row r="204" spans="1:13" ht="15" customHeight="1" x14ac:dyDescent="0.2">
      <c r="A204" s="5" t="s">
        <v>721</v>
      </c>
      <c r="B204" s="5"/>
      <c r="C204" s="8" t="s">
        <v>722</v>
      </c>
      <c r="D204" s="32">
        <f t="shared" ref="D204:K204" si="86">SUM(D205:D208)</f>
        <v>2000000</v>
      </c>
      <c r="E204" s="43">
        <f t="shared" si="86"/>
        <v>4.5288461836949219E-4</v>
      </c>
      <c r="F204" s="32">
        <f t="shared" si="86"/>
        <v>4424128</v>
      </c>
      <c r="G204" s="43">
        <f t="shared" si="86"/>
        <v>1.0018097604488924E-3</v>
      </c>
      <c r="H204" s="32">
        <f t="shared" si="86"/>
        <v>3500000</v>
      </c>
      <c r="I204" s="43">
        <f t="shared" si="86"/>
        <v>7.9254808214661125E-4</v>
      </c>
      <c r="J204" s="32">
        <f t="shared" si="86"/>
        <v>9924128</v>
      </c>
      <c r="K204" s="43">
        <f t="shared" si="86"/>
        <v>2.2472424609649958E-3</v>
      </c>
      <c r="L204" s="178"/>
      <c r="M204" s="178"/>
    </row>
    <row r="205" spans="1:13" ht="15" customHeight="1" x14ac:dyDescent="0.2">
      <c r="A205" s="10" t="s">
        <v>723</v>
      </c>
      <c r="B205" s="10"/>
      <c r="C205" s="4" t="s">
        <v>724</v>
      </c>
      <c r="D205" s="9">
        <f>+'0BJ PROGR. I-II Y III'!N219</f>
        <v>0</v>
      </c>
      <c r="E205" s="42">
        <f>+D205/$J$353*100%</f>
        <v>0</v>
      </c>
      <c r="F205" s="9">
        <f>+'0BJ PROGR. I-II Y III'!AI219</f>
        <v>0</v>
      </c>
      <c r="G205" s="42">
        <f>+F205/$J$353*100%</f>
        <v>0</v>
      </c>
      <c r="H205" s="9">
        <f>+'0BJ PROGR. I-II Y III'!AK219</f>
        <v>0</v>
      </c>
      <c r="I205" s="42">
        <f>+H205/$J$353*100%</f>
        <v>0</v>
      </c>
      <c r="J205" s="9">
        <f t="shared" ref="J205:K208" si="87">+D205+F205+H205</f>
        <v>0</v>
      </c>
      <c r="K205" s="42">
        <f t="shared" si="87"/>
        <v>0</v>
      </c>
      <c r="L205" s="178"/>
      <c r="M205" s="178"/>
    </row>
    <row r="206" spans="1:13" ht="15" customHeight="1" x14ac:dyDescent="0.2">
      <c r="A206" s="10" t="s">
        <v>725</v>
      </c>
      <c r="B206" s="10"/>
      <c r="C206" s="4" t="s">
        <v>726</v>
      </c>
      <c r="D206" s="9">
        <f>+'0BJ PROGR. I-II Y III'!N220</f>
        <v>0</v>
      </c>
      <c r="E206" s="42">
        <f>+D206/$J$353*100%</f>
        <v>0</v>
      </c>
      <c r="F206" s="9">
        <f>+'0BJ PROGR. I-II Y III'!AI220</f>
        <v>0</v>
      </c>
      <c r="G206" s="42">
        <f>+F206/$J$353*100%</f>
        <v>0</v>
      </c>
      <c r="H206" s="9">
        <f>+'0BJ PROGR. I-II Y III'!AK220</f>
        <v>0</v>
      </c>
      <c r="I206" s="42">
        <f>+H206/$J$353*100%</f>
        <v>0</v>
      </c>
      <c r="J206" s="9">
        <f t="shared" si="87"/>
        <v>0</v>
      </c>
      <c r="K206" s="42">
        <f t="shared" si="87"/>
        <v>0</v>
      </c>
      <c r="L206" s="178"/>
      <c r="M206" s="178"/>
    </row>
    <row r="207" spans="1:13" ht="15" customHeight="1" x14ac:dyDescent="0.2">
      <c r="A207" s="10" t="s">
        <v>727</v>
      </c>
      <c r="B207" s="10"/>
      <c r="C207" s="4" t="s">
        <v>728</v>
      </c>
      <c r="D207" s="9">
        <f>+'0BJ PROGR. I-II Y III'!N221</f>
        <v>0</v>
      </c>
      <c r="E207" s="42">
        <f>+D207/$J$353*100%</f>
        <v>0</v>
      </c>
      <c r="F207" s="9">
        <f>+'0BJ PROGR. I-II Y III'!AI221</f>
        <v>0</v>
      </c>
      <c r="G207" s="42">
        <f>+F207/$J$353*100%</f>
        <v>0</v>
      </c>
      <c r="H207" s="9">
        <f>+'0BJ PROGR. I-II Y III'!AK221</f>
        <v>0</v>
      </c>
      <c r="I207" s="42">
        <f>+H207/$J$353*100%</f>
        <v>0</v>
      </c>
      <c r="J207" s="9">
        <f t="shared" si="87"/>
        <v>0</v>
      </c>
      <c r="K207" s="42">
        <f t="shared" si="87"/>
        <v>0</v>
      </c>
      <c r="L207" s="178"/>
      <c r="M207" s="178"/>
    </row>
    <row r="208" spans="1:13" ht="15" customHeight="1" x14ac:dyDescent="0.2">
      <c r="A208" s="10" t="s">
        <v>729</v>
      </c>
      <c r="B208" s="10"/>
      <c r="C208" s="4" t="s">
        <v>730</v>
      </c>
      <c r="D208" s="9">
        <f>+'0BJ PROGR. I-II Y III'!N222</f>
        <v>2000000</v>
      </c>
      <c r="E208" s="42">
        <f>+D208/$J$353*100%</f>
        <v>4.5288461836949219E-4</v>
      </c>
      <c r="F208" s="9">
        <f>+'0BJ PROGR. I-II Y III'!AI222</f>
        <v>4424128</v>
      </c>
      <c r="G208" s="42">
        <f>+F208/$J$353*100%</f>
        <v>1.0018097604488924E-3</v>
      </c>
      <c r="H208" s="9">
        <f>+'0BJ PROGR. I-II Y III'!AK222</f>
        <v>3500000</v>
      </c>
      <c r="I208" s="42">
        <f>+H208/$J$353*100%</f>
        <v>7.9254808214661125E-4</v>
      </c>
      <c r="J208" s="9">
        <f t="shared" si="87"/>
        <v>9924128</v>
      </c>
      <c r="K208" s="42">
        <f t="shared" si="87"/>
        <v>2.2472424609649958E-3</v>
      </c>
      <c r="L208" s="178"/>
      <c r="M208" s="178"/>
    </row>
    <row r="209" spans="1:13" ht="15" customHeight="1" x14ac:dyDescent="0.2">
      <c r="A209" s="10"/>
      <c r="B209" s="10"/>
      <c r="D209" s="9"/>
      <c r="F209" s="9"/>
      <c r="H209" s="9"/>
      <c r="J209" s="9"/>
      <c r="L209" s="178"/>
      <c r="M209" s="178"/>
    </row>
    <row r="210" spans="1:13" ht="15" customHeight="1" x14ac:dyDescent="0.2">
      <c r="A210" s="5" t="s">
        <v>731</v>
      </c>
      <c r="B210" s="5"/>
      <c r="C210" s="8" t="s">
        <v>732</v>
      </c>
      <c r="D210" s="32">
        <f t="shared" ref="D210:K210" si="88">SUM(D211:D214)</f>
        <v>21400000</v>
      </c>
      <c r="E210" s="43">
        <f t="shared" si="88"/>
        <v>4.8458654165535664E-3</v>
      </c>
      <c r="F210" s="32">
        <f t="shared" si="88"/>
        <v>0</v>
      </c>
      <c r="G210" s="43">
        <f t="shared" si="88"/>
        <v>0</v>
      </c>
      <c r="H210" s="32">
        <f t="shared" si="88"/>
        <v>0</v>
      </c>
      <c r="I210" s="43">
        <f t="shared" si="88"/>
        <v>0</v>
      </c>
      <c r="J210" s="32">
        <f t="shared" si="88"/>
        <v>21400000</v>
      </c>
      <c r="K210" s="43">
        <f t="shared" si="88"/>
        <v>4.8458654165535664E-3</v>
      </c>
      <c r="L210" s="178"/>
      <c r="M210" s="178"/>
    </row>
    <row r="211" spans="1:13" ht="15" customHeight="1" x14ac:dyDescent="0.2">
      <c r="A211" s="10" t="s">
        <v>733</v>
      </c>
      <c r="B211" s="10"/>
      <c r="C211" s="4" t="s">
        <v>734</v>
      </c>
      <c r="D211" s="9">
        <f>+'0BJ PROGR. I-II Y III'!N225</f>
        <v>12750000</v>
      </c>
      <c r="E211" s="42">
        <f>+D211/$J$353*100%</f>
        <v>2.8871394421055127E-3</v>
      </c>
      <c r="F211" s="9">
        <f>+'0BJ PROGR. I-II Y III'!AI225</f>
        <v>0</v>
      </c>
      <c r="G211" s="42">
        <f>+F211/$J$353*100%</f>
        <v>0</v>
      </c>
      <c r="H211" s="9">
        <f>+'0BJ PROGR. I-II Y III'!AK225</f>
        <v>0</v>
      </c>
      <c r="I211" s="42">
        <f>+H211/$J$353*100%</f>
        <v>0</v>
      </c>
      <c r="J211" s="9">
        <f t="shared" ref="J211:K214" si="89">+D211+F211+H211</f>
        <v>12750000</v>
      </c>
      <c r="K211" s="42">
        <f t="shared" si="89"/>
        <v>2.8871394421055127E-3</v>
      </c>
      <c r="L211" s="178"/>
      <c r="M211" s="178"/>
    </row>
    <row r="212" spans="1:13" ht="15" customHeight="1" x14ac:dyDescent="0.2">
      <c r="A212" s="10" t="s">
        <v>735</v>
      </c>
      <c r="B212" s="10"/>
      <c r="C212" s="4" t="s">
        <v>736</v>
      </c>
      <c r="D212" s="9">
        <f>+'0BJ PROGR. I-II Y III'!N226</f>
        <v>0</v>
      </c>
      <c r="E212" s="42">
        <f>+D212/$J$353*100%</f>
        <v>0</v>
      </c>
      <c r="F212" s="9">
        <f>+'0BJ PROGR. I-II Y III'!AI226</f>
        <v>0</v>
      </c>
      <c r="G212" s="42">
        <f>+F212/$J$353*100%</f>
        <v>0</v>
      </c>
      <c r="H212" s="9">
        <f>+'0BJ PROGR. I-II Y III'!AK226</f>
        <v>0</v>
      </c>
      <c r="I212" s="42">
        <f>+H212/$J$353*100%</f>
        <v>0</v>
      </c>
      <c r="J212" s="9">
        <f t="shared" si="89"/>
        <v>0</v>
      </c>
      <c r="K212" s="42">
        <f t="shared" si="89"/>
        <v>0</v>
      </c>
      <c r="L212" s="178"/>
      <c r="M212" s="178"/>
    </row>
    <row r="213" spans="1:13" ht="15" customHeight="1" x14ac:dyDescent="0.2">
      <c r="A213" s="10" t="s">
        <v>737</v>
      </c>
      <c r="B213" s="10"/>
      <c r="C213" s="4" t="s">
        <v>738</v>
      </c>
      <c r="D213" s="9">
        <f>+'0BJ PROGR. I-II Y III'!N227</f>
        <v>8650000</v>
      </c>
      <c r="E213" s="42">
        <f>+D213/$J$353*100%</f>
        <v>1.9587259744480536E-3</v>
      </c>
      <c r="F213" s="9">
        <f>+'0BJ PROGR. I-II Y III'!AI227</f>
        <v>0</v>
      </c>
      <c r="G213" s="42">
        <f>+F213/$J$353*100%</f>
        <v>0</v>
      </c>
      <c r="H213" s="9">
        <f>+'0BJ PROGR. I-II Y III'!AK227</f>
        <v>0</v>
      </c>
      <c r="I213" s="42">
        <f>+H213/$J$353*100%</f>
        <v>0</v>
      </c>
      <c r="J213" s="9">
        <f t="shared" si="89"/>
        <v>8650000</v>
      </c>
      <c r="K213" s="42">
        <f t="shared" si="89"/>
        <v>1.9587259744480536E-3</v>
      </c>
      <c r="L213" s="178"/>
      <c r="M213" s="178"/>
    </row>
    <row r="214" spans="1:13" ht="15" customHeight="1" x14ac:dyDescent="0.2">
      <c r="A214" s="10" t="s">
        <v>739</v>
      </c>
      <c r="B214" s="10"/>
      <c r="C214" s="4" t="s">
        <v>740</v>
      </c>
      <c r="D214" s="9">
        <f>+'0BJ PROGR. I-II Y III'!N228</f>
        <v>0</v>
      </c>
      <c r="E214" s="42">
        <f>+D214/$J$353*100%</f>
        <v>0</v>
      </c>
      <c r="F214" s="9">
        <f>+'0BJ PROGR. I-II Y III'!AI228</f>
        <v>0</v>
      </c>
      <c r="G214" s="42">
        <f>+F214/$J$353*100%</f>
        <v>0</v>
      </c>
      <c r="H214" s="9">
        <f>+'0BJ PROGR. I-II Y III'!AK228</f>
        <v>0</v>
      </c>
      <c r="I214" s="42">
        <f>+H214/$J$353*100%</f>
        <v>0</v>
      </c>
      <c r="J214" s="9">
        <f t="shared" si="89"/>
        <v>0</v>
      </c>
      <c r="K214" s="42">
        <f t="shared" si="89"/>
        <v>0</v>
      </c>
      <c r="L214" s="178"/>
      <c r="M214" s="178"/>
    </row>
    <row r="215" spans="1:13" ht="15" customHeight="1" x14ac:dyDescent="0.2">
      <c r="A215" s="5" t="s">
        <v>741</v>
      </c>
      <c r="B215" s="5"/>
      <c r="C215" s="8" t="s">
        <v>742</v>
      </c>
      <c r="D215" s="32">
        <f t="shared" ref="D215:K215" si="90">SUM(D216:D220)</f>
        <v>5000000</v>
      </c>
      <c r="E215" s="43">
        <f t="shared" si="90"/>
        <v>1.1322115459237304E-3</v>
      </c>
      <c r="F215" s="32">
        <f t="shared" si="90"/>
        <v>1700000</v>
      </c>
      <c r="G215" s="43">
        <f t="shared" si="90"/>
        <v>3.8495192561406832E-4</v>
      </c>
      <c r="H215" s="32">
        <f t="shared" si="90"/>
        <v>4000000</v>
      </c>
      <c r="I215" s="43">
        <f t="shared" si="90"/>
        <v>9.0576923673898438E-4</v>
      </c>
      <c r="J215" s="32">
        <f t="shared" si="90"/>
        <v>10700000</v>
      </c>
      <c r="K215" s="43">
        <f t="shared" si="90"/>
        <v>2.4229327082767832E-3</v>
      </c>
      <c r="L215" s="178"/>
      <c r="M215" s="178"/>
    </row>
    <row r="216" spans="1:13" ht="15" customHeight="1" x14ac:dyDescent="0.2">
      <c r="A216" s="10" t="s">
        <v>743</v>
      </c>
      <c r="B216" s="10"/>
      <c r="C216" s="4" t="s">
        <v>744</v>
      </c>
      <c r="D216" s="9">
        <f>+'0BJ PROGR. I-II Y III'!N230</f>
        <v>0</v>
      </c>
      <c r="E216" s="42">
        <f>+D216/$J$353*100%</f>
        <v>0</v>
      </c>
      <c r="F216" s="9">
        <f>+'0BJ PROGR. I-II Y III'!AI230</f>
        <v>0</v>
      </c>
      <c r="G216" s="42">
        <f>+F216/$J$353*100%</f>
        <v>0</v>
      </c>
      <c r="H216" s="9">
        <f>+'0BJ PROGR. I-II Y III'!AK230</f>
        <v>0</v>
      </c>
      <c r="I216" s="42">
        <f>+H216/$J$353*100%</f>
        <v>0</v>
      </c>
      <c r="J216" s="9">
        <f t="shared" ref="J216:K220" si="91">+D216+F216+H216</f>
        <v>0</v>
      </c>
      <c r="K216" s="42">
        <f t="shared" si="91"/>
        <v>0</v>
      </c>
      <c r="L216" s="178"/>
      <c r="M216" s="178"/>
    </row>
    <row r="217" spans="1:13" ht="15" customHeight="1" x14ac:dyDescent="0.2">
      <c r="A217" s="10" t="s">
        <v>745</v>
      </c>
      <c r="B217" s="10"/>
      <c r="C217" s="4" t="s">
        <v>746</v>
      </c>
      <c r="D217" s="9">
        <f>+'0BJ PROGR. I-II Y III'!N231</f>
        <v>0</v>
      </c>
      <c r="E217" s="42">
        <f>+D217/$J$353*100%</f>
        <v>0</v>
      </c>
      <c r="F217" s="9">
        <f>+'0BJ PROGR. I-II Y III'!AI231</f>
        <v>0</v>
      </c>
      <c r="G217" s="42">
        <f>+F217/$J$353*100%</f>
        <v>0</v>
      </c>
      <c r="H217" s="9">
        <f>+'0BJ PROGR. I-II Y III'!AK231</f>
        <v>0</v>
      </c>
      <c r="I217" s="42">
        <f>+H217/$J$353*100%</f>
        <v>0</v>
      </c>
      <c r="J217" s="9">
        <f t="shared" si="91"/>
        <v>0</v>
      </c>
      <c r="K217" s="42">
        <f t="shared" si="91"/>
        <v>0</v>
      </c>
      <c r="L217" s="178"/>
      <c r="M217" s="178"/>
    </row>
    <row r="218" spans="1:13" ht="15" customHeight="1" x14ac:dyDescent="0.2">
      <c r="A218" s="10" t="s">
        <v>747</v>
      </c>
      <c r="B218" s="10"/>
      <c r="C218" s="4" t="s">
        <v>748</v>
      </c>
      <c r="D218" s="9">
        <f>+'0BJ PROGR. I-II Y III'!N232</f>
        <v>0</v>
      </c>
      <c r="E218" s="42">
        <f>+D218/$J$353*100%</f>
        <v>0</v>
      </c>
      <c r="F218" s="9">
        <f>+'0BJ PROGR. I-II Y III'!AI232</f>
        <v>0</v>
      </c>
      <c r="G218" s="42">
        <f>+F218/$J$353*100%</f>
        <v>0</v>
      </c>
      <c r="H218" s="9">
        <f>+'0BJ PROGR. I-II Y III'!AK232</f>
        <v>0</v>
      </c>
      <c r="I218" s="42">
        <f>+H218/$J$353*100%</f>
        <v>0</v>
      </c>
      <c r="J218" s="9">
        <f t="shared" si="91"/>
        <v>0</v>
      </c>
      <c r="K218" s="42">
        <f t="shared" si="91"/>
        <v>0</v>
      </c>
      <c r="L218" s="178"/>
      <c r="M218" s="178"/>
    </row>
    <row r="219" spans="1:13" ht="15" customHeight="1" x14ac:dyDescent="0.2">
      <c r="A219" s="10" t="s">
        <v>749</v>
      </c>
      <c r="B219" s="10"/>
      <c r="C219" s="4" t="s">
        <v>750</v>
      </c>
      <c r="D219" s="9">
        <f>+'0BJ PROGR. I-II Y III'!N233</f>
        <v>0</v>
      </c>
      <c r="E219" s="42">
        <f>+D219/$J$353*100%</f>
        <v>0</v>
      </c>
      <c r="F219" s="9">
        <f>+'0BJ PROGR. I-II Y III'!AI233</f>
        <v>0</v>
      </c>
      <c r="G219" s="42">
        <f>+F219/$J$353*100%</f>
        <v>0</v>
      </c>
      <c r="H219" s="9">
        <f>+'0BJ PROGR. I-II Y III'!AK233</f>
        <v>0</v>
      </c>
      <c r="I219" s="42">
        <f>+H219/$J$353*100%</f>
        <v>0</v>
      </c>
      <c r="J219" s="9">
        <f t="shared" si="91"/>
        <v>0</v>
      </c>
      <c r="K219" s="42">
        <f t="shared" si="91"/>
        <v>0</v>
      </c>
      <c r="L219" s="178"/>
      <c r="M219" s="178"/>
    </row>
    <row r="220" spans="1:13" ht="15" customHeight="1" x14ac:dyDescent="0.2">
      <c r="A220" s="10" t="s">
        <v>751</v>
      </c>
      <c r="B220" s="10"/>
      <c r="C220" s="4" t="s">
        <v>752</v>
      </c>
      <c r="D220" s="9">
        <f>+'0BJ PROGR. I-II Y III'!N234</f>
        <v>5000000</v>
      </c>
      <c r="E220" s="42">
        <f>+D220/$J$353*100%</f>
        <v>1.1322115459237304E-3</v>
      </c>
      <c r="F220" s="9">
        <f>+'0BJ PROGR. I-II Y III'!AI234</f>
        <v>1700000</v>
      </c>
      <c r="G220" s="42">
        <f>+F220/$J$353*100%</f>
        <v>3.8495192561406832E-4</v>
      </c>
      <c r="H220" s="9">
        <f>+'0BJ PROGR. I-II Y III'!AK234</f>
        <v>4000000</v>
      </c>
      <c r="I220" s="42">
        <f>+H220/$J$353*100%</f>
        <v>9.0576923673898438E-4</v>
      </c>
      <c r="J220" s="9">
        <f t="shared" si="91"/>
        <v>10700000</v>
      </c>
      <c r="K220" s="42">
        <f t="shared" si="91"/>
        <v>2.4229327082767832E-3</v>
      </c>
      <c r="L220" s="178"/>
      <c r="M220" s="178"/>
    </row>
    <row r="221" spans="1:13" ht="15" customHeight="1" x14ac:dyDescent="0.2">
      <c r="A221" s="5" t="s">
        <v>753</v>
      </c>
      <c r="B221" s="5"/>
      <c r="C221" s="8" t="s">
        <v>754</v>
      </c>
      <c r="D221" s="32">
        <f t="shared" ref="D221:K221" si="92">SUM(D222:D225)</f>
        <v>0</v>
      </c>
      <c r="E221" s="43">
        <f t="shared" si="92"/>
        <v>0</v>
      </c>
      <c r="F221" s="32">
        <f t="shared" si="92"/>
        <v>0</v>
      </c>
      <c r="G221" s="43">
        <f t="shared" si="92"/>
        <v>0</v>
      </c>
      <c r="H221" s="32">
        <f t="shared" si="92"/>
        <v>0</v>
      </c>
      <c r="I221" s="43">
        <f t="shared" si="92"/>
        <v>0</v>
      </c>
      <c r="J221" s="32">
        <f t="shared" si="92"/>
        <v>0</v>
      </c>
      <c r="K221" s="43">
        <f t="shared" si="92"/>
        <v>0</v>
      </c>
      <c r="L221" s="178"/>
      <c r="M221" s="178"/>
    </row>
    <row r="222" spans="1:13" ht="15" customHeight="1" x14ac:dyDescent="0.2">
      <c r="A222" s="10" t="s">
        <v>755</v>
      </c>
      <c r="B222" s="10"/>
      <c r="C222" s="4" t="s">
        <v>756</v>
      </c>
      <c r="D222" s="9">
        <f>+'0BJ PROGR. I-II Y III'!N236</f>
        <v>0</v>
      </c>
      <c r="E222" s="42">
        <f>+D222/$J$353*100%</f>
        <v>0</v>
      </c>
      <c r="F222" s="9">
        <f>+'0BJ PROGR. I-II Y III'!AI236</f>
        <v>0</v>
      </c>
      <c r="G222" s="42">
        <f>+F222/$J$353*100%</f>
        <v>0</v>
      </c>
      <c r="H222" s="9">
        <f>+'0BJ PROGR. I-II Y III'!AK236</f>
        <v>0</v>
      </c>
      <c r="I222" s="42">
        <f>+H222/$J$353*100%</f>
        <v>0</v>
      </c>
      <c r="J222" s="9">
        <f t="shared" ref="J222:K225" si="93">+D222+F222+H222</f>
        <v>0</v>
      </c>
      <c r="K222" s="42">
        <f t="shared" si="93"/>
        <v>0</v>
      </c>
      <c r="L222" s="178"/>
      <c r="M222" s="178"/>
    </row>
    <row r="223" spans="1:13" ht="15" customHeight="1" x14ac:dyDescent="0.2">
      <c r="A223" s="10" t="s">
        <v>757</v>
      </c>
      <c r="B223" s="10"/>
      <c r="C223" s="4" t="s">
        <v>758</v>
      </c>
      <c r="D223" s="9">
        <f>+'0BJ PROGR. I-II Y III'!N237</f>
        <v>0</v>
      </c>
      <c r="E223" s="42">
        <f>+D223/$J$353*100%</f>
        <v>0</v>
      </c>
      <c r="F223" s="9">
        <f>+'0BJ PROGR. I-II Y III'!AI237</f>
        <v>0</v>
      </c>
      <c r="G223" s="42">
        <f>+F223/$J$353*100%</f>
        <v>0</v>
      </c>
      <c r="H223" s="9">
        <f>+'0BJ PROGR. I-II Y III'!AK237</f>
        <v>0</v>
      </c>
      <c r="I223" s="42">
        <f>+H223/$J$353*100%</f>
        <v>0</v>
      </c>
      <c r="J223" s="9">
        <f t="shared" si="93"/>
        <v>0</v>
      </c>
      <c r="K223" s="42">
        <f t="shared" si="93"/>
        <v>0</v>
      </c>
      <c r="L223" s="178"/>
      <c r="M223" s="178"/>
    </row>
    <row r="224" spans="1:13" ht="15" customHeight="1" x14ac:dyDescent="0.2">
      <c r="A224" s="10" t="s">
        <v>759</v>
      </c>
      <c r="B224" s="10"/>
      <c r="C224" s="4" t="s">
        <v>760</v>
      </c>
      <c r="D224" s="9">
        <f>+'0BJ PROGR. I-II Y III'!N238</f>
        <v>0</v>
      </c>
      <c r="E224" s="42">
        <f>+D224/$J$353*100%</f>
        <v>0</v>
      </c>
      <c r="F224" s="9">
        <f>+'0BJ PROGR. I-II Y III'!AI238</f>
        <v>0</v>
      </c>
      <c r="G224" s="42">
        <f>+F224/$J$353*100%</f>
        <v>0</v>
      </c>
      <c r="H224" s="9">
        <f>+'0BJ PROGR. I-II Y III'!AK238</f>
        <v>0</v>
      </c>
      <c r="I224" s="42">
        <f>+H224/$J$353*100%</f>
        <v>0</v>
      </c>
      <c r="J224" s="9">
        <f t="shared" si="93"/>
        <v>0</v>
      </c>
      <c r="K224" s="42">
        <f t="shared" si="93"/>
        <v>0</v>
      </c>
      <c r="L224" s="178"/>
      <c r="M224" s="178"/>
    </row>
    <row r="225" spans="1:13" ht="15" customHeight="1" x14ac:dyDescent="0.2">
      <c r="A225" s="10" t="s">
        <v>761</v>
      </c>
      <c r="B225" s="10"/>
      <c r="C225" s="4" t="s">
        <v>762</v>
      </c>
      <c r="D225" s="9">
        <f>+'0BJ PROGR. I-II Y III'!N239</f>
        <v>0</v>
      </c>
      <c r="E225" s="42">
        <f>+D225/$J$353*100%</f>
        <v>0</v>
      </c>
      <c r="F225" s="9">
        <f>+'0BJ PROGR. I-II Y III'!AI239</f>
        <v>0</v>
      </c>
      <c r="G225" s="42">
        <f>+F225/$J$353*100%</f>
        <v>0</v>
      </c>
      <c r="H225" s="9">
        <f>+'0BJ PROGR. I-II Y III'!AK239</f>
        <v>0</v>
      </c>
      <c r="I225" s="42">
        <f>+H225/$J$353*100%</f>
        <v>0</v>
      </c>
      <c r="J225" s="9">
        <f t="shared" si="93"/>
        <v>0</v>
      </c>
      <c r="K225" s="42">
        <f t="shared" si="93"/>
        <v>0</v>
      </c>
      <c r="L225" s="178"/>
      <c r="M225" s="178"/>
    </row>
    <row r="226" spans="1:13" ht="15" customHeight="1" x14ac:dyDescent="0.2">
      <c r="A226" s="5" t="s">
        <v>763</v>
      </c>
      <c r="B226" s="5"/>
      <c r="C226" s="8" t="s">
        <v>764</v>
      </c>
      <c r="D226" s="32">
        <f t="shared" ref="D226:K226" si="94">SUM(D227)</f>
        <v>0</v>
      </c>
      <c r="E226" s="43">
        <f t="shared" si="94"/>
        <v>0</v>
      </c>
      <c r="F226" s="32">
        <f t="shared" si="94"/>
        <v>0</v>
      </c>
      <c r="G226" s="43">
        <f t="shared" si="94"/>
        <v>0</v>
      </c>
      <c r="H226" s="32">
        <f t="shared" si="94"/>
        <v>0</v>
      </c>
      <c r="I226" s="43">
        <f t="shared" si="94"/>
        <v>0</v>
      </c>
      <c r="J226" s="32">
        <f t="shared" si="94"/>
        <v>0</v>
      </c>
      <c r="K226" s="43">
        <f t="shared" si="94"/>
        <v>0</v>
      </c>
      <c r="L226" s="178"/>
      <c r="M226" s="178"/>
    </row>
    <row r="227" spans="1:13" ht="15" customHeight="1" x14ac:dyDescent="0.2">
      <c r="A227" s="10" t="s">
        <v>765</v>
      </c>
      <c r="B227" s="10"/>
      <c r="C227" s="4" t="s">
        <v>766</v>
      </c>
      <c r="D227" s="9">
        <f>+'0BJ PROGR. I-II Y III'!N240</f>
        <v>0</v>
      </c>
      <c r="E227" s="42">
        <f>+D227/$J$353*100%</f>
        <v>0</v>
      </c>
      <c r="F227" s="9">
        <f>+'0BJ PROGR. I-II Y III'!AI240</f>
        <v>0</v>
      </c>
      <c r="G227" s="42">
        <f>+F227/$J$353*100%</f>
        <v>0</v>
      </c>
      <c r="H227" s="9">
        <f>+'0BJ PROGR. I-II Y III'!AK240</f>
        <v>0</v>
      </c>
      <c r="I227" s="42">
        <f>+H227/$J$353*100%</f>
        <v>0</v>
      </c>
      <c r="J227" s="9">
        <f>+D227+F227+H227</f>
        <v>0</v>
      </c>
      <c r="K227" s="42">
        <f>+E227+G227+I227</f>
        <v>0</v>
      </c>
      <c r="L227" s="178"/>
      <c r="M227" s="178"/>
    </row>
    <row r="228" spans="1:13" ht="15" customHeight="1" x14ac:dyDescent="0.2">
      <c r="A228" s="5" t="s">
        <v>767</v>
      </c>
      <c r="B228" s="5"/>
      <c r="C228" s="8" t="s">
        <v>768</v>
      </c>
      <c r="D228" s="32">
        <f t="shared" ref="D228:K228" si="95">SUM(D229:D230)</f>
        <v>0</v>
      </c>
      <c r="E228" s="43">
        <f t="shared" si="95"/>
        <v>0</v>
      </c>
      <c r="F228" s="32">
        <f t="shared" si="95"/>
        <v>0</v>
      </c>
      <c r="G228" s="43">
        <f t="shared" si="95"/>
        <v>0</v>
      </c>
      <c r="H228" s="32">
        <f t="shared" si="95"/>
        <v>0</v>
      </c>
      <c r="I228" s="43">
        <f t="shared" si="95"/>
        <v>0</v>
      </c>
      <c r="J228" s="32">
        <f t="shared" si="95"/>
        <v>0</v>
      </c>
      <c r="K228" s="43">
        <f t="shared" si="95"/>
        <v>0</v>
      </c>
      <c r="L228" s="178"/>
      <c r="M228" s="178"/>
    </row>
    <row r="229" spans="1:13" ht="15" customHeight="1" x14ac:dyDescent="0.2">
      <c r="A229" s="10" t="s">
        <v>769</v>
      </c>
      <c r="B229" s="10"/>
      <c r="C229" s="4" t="s">
        <v>770</v>
      </c>
      <c r="D229" s="9">
        <f>+'0BJ PROGR. I-II Y III'!N243</f>
        <v>0</v>
      </c>
      <c r="E229" s="42">
        <f>+D229/$J$353*100%</f>
        <v>0</v>
      </c>
      <c r="F229" s="9">
        <f>+'0BJ PROGR. I-II Y III'!AI242</f>
        <v>0</v>
      </c>
      <c r="G229" s="42">
        <f>+F229/$J$353*100%</f>
        <v>0</v>
      </c>
      <c r="H229" s="9">
        <f>+'0BJ PROGR. I-II Y III'!AK242</f>
        <v>0</v>
      </c>
      <c r="I229" s="42">
        <f>+H229/$J$353*100%</f>
        <v>0</v>
      </c>
      <c r="J229" s="9">
        <f>+D229+F229+H229</f>
        <v>0</v>
      </c>
      <c r="K229" s="42">
        <f>+E229+G229+I229</f>
        <v>0</v>
      </c>
      <c r="L229" s="178"/>
      <c r="M229" s="178"/>
    </row>
    <row r="230" spans="1:13" ht="15" customHeight="1" x14ac:dyDescent="0.2">
      <c r="A230" s="10" t="s">
        <v>771</v>
      </c>
      <c r="B230" s="10"/>
      <c r="C230" s="4" t="s">
        <v>772</v>
      </c>
      <c r="D230" s="9">
        <f>+'0BJ PROGR. I-II Y III'!N244</f>
        <v>0</v>
      </c>
      <c r="E230" s="42">
        <f>+D230/$J$353*100%</f>
        <v>0</v>
      </c>
      <c r="F230" s="9">
        <f>+'0BJ PROGR. I-II Y III'!AI243</f>
        <v>0</v>
      </c>
      <c r="G230" s="42">
        <f>+F230/$J$353*100%</f>
        <v>0</v>
      </c>
      <c r="H230" s="9">
        <f>+'0BJ PROGR. I-II Y III'!AK243</f>
        <v>0</v>
      </c>
      <c r="I230" s="42">
        <f>+H230/$J$353*100%</f>
        <v>0</v>
      </c>
      <c r="J230" s="9">
        <f>+D230+F230+H230</f>
        <v>0</v>
      </c>
      <c r="K230" s="42">
        <f>+E230+G230+I230</f>
        <v>0</v>
      </c>
      <c r="L230" s="178"/>
      <c r="M230" s="178"/>
    </row>
    <row r="231" spans="1:13" ht="15" customHeight="1" x14ac:dyDescent="0.2">
      <c r="A231" s="10"/>
      <c r="B231" s="10"/>
      <c r="D231" s="9"/>
      <c r="F231" s="9"/>
      <c r="H231" s="9"/>
      <c r="J231" s="9"/>
      <c r="L231" s="178"/>
      <c r="M231" s="178"/>
    </row>
    <row r="232" spans="1:13" ht="15" customHeight="1" x14ac:dyDescent="0.2">
      <c r="A232" s="5" t="s">
        <v>773</v>
      </c>
      <c r="B232" s="5"/>
      <c r="C232" s="8" t="s">
        <v>774</v>
      </c>
      <c r="D232" s="32">
        <f t="shared" ref="D232:K232" si="96">SUM(D233:D234)</f>
        <v>0</v>
      </c>
      <c r="E232" s="43">
        <f t="shared" si="96"/>
        <v>0</v>
      </c>
      <c r="F232" s="32">
        <f t="shared" si="96"/>
        <v>0</v>
      </c>
      <c r="G232" s="43">
        <f t="shared" si="96"/>
        <v>0</v>
      </c>
      <c r="H232" s="32">
        <f t="shared" si="96"/>
        <v>0</v>
      </c>
      <c r="I232" s="43">
        <f t="shared" si="96"/>
        <v>0</v>
      </c>
      <c r="J232" s="32">
        <f t="shared" si="96"/>
        <v>0</v>
      </c>
      <c r="K232" s="43">
        <f t="shared" si="96"/>
        <v>0</v>
      </c>
      <c r="L232" s="178"/>
      <c r="M232" s="178"/>
    </row>
    <row r="233" spans="1:13" ht="15" customHeight="1" x14ac:dyDescent="0.2">
      <c r="A233" s="10" t="s">
        <v>775</v>
      </c>
      <c r="B233" s="10"/>
      <c r="C233" s="4" t="s">
        <v>776</v>
      </c>
      <c r="D233" s="9">
        <f>+'0BJ PROGR. I-II Y III'!N246</f>
        <v>0</v>
      </c>
      <c r="E233" s="42">
        <f>+D233/$J$353*100%</f>
        <v>0</v>
      </c>
      <c r="F233" s="9">
        <f>+'0BJ PROGR. I-II Y III'!AI246</f>
        <v>0</v>
      </c>
      <c r="G233" s="42">
        <f>+F233/$J$353*100%</f>
        <v>0</v>
      </c>
      <c r="H233" s="9">
        <f>+'0BJ PROGR. I-II Y III'!AK246</f>
        <v>0</v>
      </c>
      <c r="I233" s="42">
        <f>+H233/$J$353*100%</f>
        <v>0</v>
      </c>
      <c r="J233" s="9">
        <f>+D233+F233+H233</f>
        <v>0</v>
      </c>
      <c r="K233" s="42">
        <f>+E233+G233+I233</f>
        <v>0</v>
      </c>
      <c r="L233" s="178"/>
      <c r="M233" s="178"/>
    </row>
    <row r="234" spans="1:13" ht="15" customHeight="1" x14ac:dyDescent="0.2">
      <c r="A234" s="10" t="s">
        <v>777</v>
      </c>
      <c r="B234" s="10"/>
      <c r="C234" s="4" t="s">
        <v>778</v>
      </c>
      <c r="D234" s="9">
        <f>+'0BJ PROGR. I-II Y III'!N247</f>
        <v>0</v>
      </c>
      <c r="E234" s="42">
        <f>+D234/$J$353*100%</f>
        <v>0</v>
      </c>
      <c r="F234" s="9">
        <f>+'0BJ PROGR. I-II Y III'!AI247</f>
        <v>0</v>
      </c>
      <c r="G234" s="42">
        <f>+F234/$J$353*100%</f>
        <v>0</v>
      </c>
      <c r="H234" s="9">
        <f>+'0BJ PROGR. I-II Y III'!AK247</f>
        <v>0</v>
      </c>
      <c r="I234" s="42">
        <f>+H234/$J$353*100%</f>
        <v>0</v>
      </c>
      <c r="J234" s="9">
        <f>+D234+F234+H234</f>
        <v>0</v>
      </c>
      <c r="K234" s="42">
        <f>+E234+G234+I234</f>
        <v>0</v>
      </c>
      <c r="L234" s="178"/>
      <c r="M234" s="178"/>
    </row>
    <row r="235" spans="1:13" ht="15" customHeight="1" x14ac:dyDescent="0.2">
      <c r="A235" s="10"/>
      <c r="B235" s="10"/>
      <c r="D235" s="9"/>
      <c r="F235" s="9"/>
      <c r="H235" s="9"/>
      <c r="J235" s="9"/>
      <c r="L235" s="178"/>
      <c r="M235" s="178"/>
    </row>
    <row r="236" spans="1:13" ht="15" customHeight="1" x14ac:dyDescent="0.2">
      <c r="A236" s="5">
        <v>5</v>
      </c>
      <c r="B236" s="5"/>
      <c r="C236" s="8" t="s">
        <v>177</v>
      </c>
      <c r="D236" s="32">
        <f t="shared" ref="D236:K236" si="97">+D238+D250+D260+D263</f>
        <v>15660000</v>
      </c>
      <c r="E236" s="43">
        <f t="shared" si="97"/>
        <v>3.5460865618331238E-3</v>
      </c>
      <c r="F236" s="32">
        <f t="shared" si="97"/>
        <v>3770000</v>
      </c>
      <c r="G236" s="43">
        <f t="shared" si="97"/>
        <v>8.5368750562649272E-4</v>
      </c>
      <c r="H236" s="32">
        <f t="shared" si="97"/>
        <v>1167379455.9000001</v>
      </c>
      <c r="I236" s="43">
        <f t="shared" si="97"/>
        <v>0.26434409968882844</v>
      </c>
      <c r="J236" s="32">
        <f t="shared" si="97"/>
        <v>1186809455.9000001</v>
      </c>
      <c r="K236" s="43">
        <f t="shared" si="97"/>
        <v>0.26874387375628805</v>
      </c>
      <c r="L236" s="178"/>
      <c r="M236" s="178"/>
    </row>
    <row r="237" spans="1:13" ht="15" customHeight="1" x14ac:dyDescent="0.2">
      <c r="A237" s="10"/>
      <c r="B237" s="10"/>
      <c r="D237" s="9"/>
      <c r="F237" s="9"/>
      <c r="H237" s="9"/>
      <c r="J237" s="9"/>
      <c r="L237" s="178"/>
      <c r="M237" s="178"/>
    </row>
    <row r="238" spans="1:13" ht="15" customHeight="1" x14ac:dyDescent="0.2">
      <c r="A238" s="5" t="s">
        <v>779</v>
      </c>
      <c r="B238" s="5"/>
      <c r="C238" s="8" t="s">
        <v>780</v>
      </c>
      <c r="D238" s="32">
        <f t="shared" ref="D238:K238" si="98">SUM(D240:D247)</f>
        <v>0</v>
      </c>
      <c r="E238" s="43">
        <f t="shared" si="98"/>
        <v>0</v>
      </c>
      <c r="F238" s="32">
        <f t="shared" si="98"/>
        <v>0</v>
      </c>
      <c r="G238" s="43">
        <f t="shared" si="98"/>
        <v>0</v>
      </c>
      <c r="H238" s="32">
        <f t="shared" si="98"/>
        <v>904840141.25999999</v>
      </c>
      <c r="I238" s="43">
        <f t="shared" si="98"/>
        <v>0.20489409102996625</v>
      </c>
      <c r="J238" s="32">
        <f t="shared" si="98"/>
        <v>904840141.25999999</v>
      </c>
      <c r="K238" s="43">
        <f t="shared" si="98"/>
        <v>0.20489409102996625</v>
      </c>
      <c r="L238" s="178"/>
      <c r="M238" s="178"/>
    </row>
    <row r="239" spans="1:13" ht="15" customHeight="1" x14ac:dyDescent="0.2">
      <c r="A239" s="5"/>
      <c r="B239" s="5"/>
      <c r="C239" s="8"/>
      <c r="D239" s="9"/>
      <c r="F239" s="9"/>
      <c r="H239" s="9"/>
      <c r="J239" s="9"/>
      <c r="L239" s="178"/>
      <c r="M239" s="178"/>
    </row>
    <row r="240" spans="1:13" ht="15" customHeight="1" x14ac:dyDescent="0.2">
      <c r="A240" s="10" t="s">
        <v>781</v>
      </c>
      <c r="B240" s="10"/>
      <c r="C240" s="4" t="s">
        <v>782</v>
      </c>
      <c r="D240" s="9">
        <f>+'0BJ PROGR. I-II Y III'!N254</f>
        <v>0</v>
      </c>
      <c r="E240" s="42">
        <f t="shared" ref="E240:E247" si="99">+D240/$J$353*100%</f>
        <v>0</v>
      </c>
      <c r="F240" s="9">
        <f>+'0BJ PROGR. I-II Y III'!AI254</f>
        <v>0</v>
      </c>
      <c r="G240" s="42">
        <f t="shared" ref="G240:G247" si="100">+F240/$J$353*100%</f>
        <v>0</v>
      </c>
      <c r="H240" s="9">
        <f>+'0BJ PROGR. I-II Y III'!AK254</f>
        <v>139300000</v>
      </c>
      <c r="I240" s="42">
        <f t="shared" ref="I240:I247" si="101">+H240/$J$353*100%</f>
        <v>3.1543413669435132E-2</v>
      </c>
      <c r="J240" s="9">
        <f t="shared" ref="J240:J247" si="102">+D240+F240+H240</f>
        <v>139300000</v>
      </c>
      <c r="K240" s="42">
        <f t="shared" ref="K240:K247" si="103">+E240+G240+I240</f>
        <v>3.1543413669435132E-2</v>
      </c>
      <c r="L240" s="178"/>
      <c r="M240" s="178"/>
    </row>
    <row r="241" spans="1:13" ht="15" customHeight="1" x14ac:dyDescent="0.2">
      <c r="A241" s="10" t="s">
        <v>783</v>
      </c>
      <c r="B241" s="10"/>
      <c r="C241" s="4" t="s">
        <v>784</v>
      </c>
      <c r="D241" s="9">
        <f>+'0BJ PROGR. I-II Y III'!N255</f>
        <v>0</v>
      </c>
      <c r="E241" s="42">
        <f t="shared" si="99"/>
        <v>0</v>
      </c>
      <c r="F241" s="9">
        <f>+'0BJ PROGR. I-II Y III'!AI255</f>
        <v>0</v>
      </c>
      <c r="G241" s="42">
        <f t="shared" si="100"/>
        <v>0</v>
      </c>
      <c r="H241" s="9">
        <f>+'0BJ PROGR. I-II Y III'!AK255</f>
        <v>538260141.25999999</v>
      </c>
      <c r="I241" s="42">
        <f t="shared" si="101"/>
        <v>0.12188486932902202</v>
      </c>
      <c r="J241" s="9">
        <f t="shared" si="102"/>
        <v>538260141.25999999</v>
      </c>
      <c r="K241" s="42">
        <f t="shared" si="103"/>
        <v>0.12188486932902202</v>
      </c>
      <c r="L241" s="178"/>
      <c r="M241" s="178"/>
    </row>
    <row r="242" spans="1:13" ht="15" customHeight="1" x14ac:dyDescent="0.2">
      <c r="A242" s="10" t="s">
        <v>785</v>
      </c>
      <c r="B242" s="10"/>
      <c r="C242" s="4" t="s">
        <v>786</v>
      </c>
      <c r="D242" s="9">
        <f>+'0BJ PROGR. I-II Y III'!N256</f>
        <v>0</v>
      </c>
      <c r="E242" s="42">
        <f t="shared" si="99"/>
        <v>0</v>
      </c>
      <c r="F242" s="9">
        <f>+'0BJ PROGR. I-II Y III'!AI256</f>
        <v>0</v>
      </c>
      <c r="G242" s="42">
        <f t="shared" si="100"/>
        <v>0</v>
      </c>
      <c r="H242" s="9">
        <f>+'0BJ PROGR. I-II Y III'!AK256</f>
        <v>0</v>
      </c>
      <c r="I242" s="42">
        <f t="shared" si="101"/>
        <v>0</v>
      </c>
      <c r="J242" s="9">
        <f t="shared" si="102"/>
        <v>0</v>
      </c>
      <c r="K242" s="42">
        <f t="shared" si="103"/>
        <v>0</v>
      </c>
      <c r="L242" s="178"/>
      <c r="M242" s="178"/>
    </row>
    <row r="243" spans="1:13" ht="15" customHeight="1" x14ac:dyDescent="0.2">
      <c r="A243" s="10" t="s">
        <v>787</v>
      </c>
      <c r="B243" s="10"/>
      <c r="C243" s="4" t="s">
        <v>788</v>
      </c>
      <c r="D243" s="9">
        <f>+'0BJ PROGR. I-II Y III'!N257</f>
        <v>0</v>
      </c>
      <c r="E243" s="42">
        <f t="shared" si="99"/>
        <v>0</v>
      </c>
      <c r="F243" s="9">
        <f>+'0BJ PROGR. I-II Y III'!AI257</f>
        <v>0</v>
      </c>
      <c r="G243" s="42">
        <f t="shared" si="100"/>
        <v>0</v>
      </c>
      <c r="H243" s="9">
        <f>+'0BJ PROGR. I-II Y III'!AK257</f>
        <v>0</v>
      </c>
      <c r="I243" s="42">
        <f t="shared" si="101"/>
        <v>0</v>
      </c>
      <c r="J243" s="9">
        <f t="shared" si="102"/>
        <v>0</v>
      </c>
      <c r="K243" s="42">
        <f t="shared" si="103"/>
        <v>0</v>
      </c>
      <c r="L243" s="178"/>
      <c r="M243" s="178"/>
    </row>
    <row r="244" spans="1:13" ht="15" customHeight="1" x14ac:dyDescent="0.2">
      <c r="A244" s="10" t="s">
        <v>789</v>
      </c>
      <c r="B244" s="10"/>
      <c r="C244" s="4" t="s">
        <v>790</v>
      </c>
      <c r="D244" s="9">
        <f>+'0BJ PROGR. I-II Y III'!N258</f>
        <v>0</v>
      </c>
      <c r="E244" s="42">
        <f t="shared" si="99"/>
        <v>0</v>
      </c>
      <c r="F244" s="9">
        <f>+'0BJ PROGR. I-II Y III'!AI258</f>
        <v>0</v>
      </c>
      <c r="G244" s="42">
        <f t="shared" si="100"/>
        <v>0</v>
      </c>
      <c r="H244" s="9">
        <f>+'0BJ PROGR. I-II Y III'!AK258</f>
        <v>0</v>
      </c>
      <c r="I244" s="42">
        <f t="shared" si="101"/>
        <v>0</v>
      </c>
      <c r="J244" s="9">
        <f t="shared" si="102"/>
        <v>0</v>
      </c>
      <c r="K244" s="42">
        <f t="shared" si="103"/>
        <v>0</v>
      </c>
      <c r="L244" s="178"/>
      <c r="M244" s="178"/>
    </row>
    <row r="245" spans="1:13" ht="15" customHeight="1" x14ac:dyDescent="0.2">
      <c r="A245" s="10" t="s">
        <v>791</v>
      </c>
      <c r="B245" s="10"/>
      <c r="C245" s="4" t="s">
        <v>792</v>
      </c>
      <c r="D245" s="9">
        <f>+'0BJ PROGR. I-II Y III'!N259</f>
        <v>0</v>
      </c>
      <c r="E245" s="42">
        <f t="shared" si="99"/>
        <v>0</v>
      </c>
      <c r="F245" s="9">
        <f>+'0BJ PROGR. I-II Y III'!AI259</f>
        <v>0</v>
      </c>
      <c r="G245" s="42">
        <f t="shared" si="100"/>
        <v>0</v>
      </c>
      <c r="H245" s="9">
        <f>+'0BJ PROGR. I-II Y III'!AK259</f>
        <v>0</v>
      </c>
      <c r="I245" s="42">
        <f t="shared" si="101"/>
        <v>0</v>
      </c>
      <c r="J245" s="9">
        <f t="shared" si="102"/>
        <v>0</v>
      </c>
      <c r="K245" s="42">
        <f t="shared" si="103"/>
        <v>0</v>
      </c>
      <c r="L245" s="178"/>
      <c r="M245" s="178"/>
    </row>
    <row r="246" spans="1:13" ht="15" customHeight="1" x14ac:dyDescent="0.2">
      <c r="A246" s="10" t="s">
        <v>793</v>
      </c>
      <c r="B246" s="10"/>
      <c r="C246" s="4" t="s">
        <v>794</v>
      </c>
      <c r="D246" s="9">
        <f>+'0BJ PROGR. I-II Y III'!N260</f>
        <v>0</v>
      </c>
      <c r="E246" s="42">
        <f t="shared" si="99"/>
        <v>0</v>
      </c>
      <c r="F246" s="9">
        <f>+'0BJ PROGR. I-II Y III'!AI260</f>
        <v>0</v>
      </c>
      <c r="G246" s="42">
        <f t="shared" si="100"/>
        <v>0</v>
      </c>
      <c r="H246" s="9">
        <f>+'0BJ PROGR. I-II Y III'!AK260</f>
        <v>41000000</v>
      </c>
      <c r="I246" s="42">
        <f t="shared" si="101"/>
        <v>9.2841346765745892E-3</v>
      </c>
      <c r="J246" s="9">
        <f t="shared" si="102"/>
        <v>41000000</v>
      </c>
      <c r="K246" s="42">
        <f t="shared" si="103"/>
        <v>9.2841346765745892E-3</v>
      </c>
      <c r="L246" s="178"/>
      <c r="M246" s="178"/>
    </row>
    <row r="247" spans="1:13" ht="15" customHeight="1" x14ac:dyDescent="0.2">
      <c r="A247" s="10" t="s">
        <v>795</v>
      </c>
      <c r="B247" s="10"/>
      <c r="C247" s="4" t="s">
        <v>796</v>
      </c>
      <c r="D247" s="9">
        <f>+'0BJ PROGR. I-II Y III'!N261</f>
        <v>0</v>
      </c>
      <c r="E247" s="42">
        <f t="shared" si="99"/>
        <v>0</v>
      </c>
      <c r="F247" s="9">
        <f>+'0BJ PROGR. I-II Y III'!AI261</f>
        <v>0</v>
      </c>
      <c r="G247" s="42">
        <f t="shared" si="100"/>
        <v>0</v>
      </c>
      <c r="H247" s="9">
        <f>+'0BJ PROGR. I-II Y III'!AK261</f>
        <v>186280000</v>
      </c>
      <c r="I247" s="42">
        <f t="shared" si="101"/>
        <v>4.2181673354934501E-2</v>
      </c>
      <c r="J247" s="9">
        <f t="shared" si="102"/>
        <v>186280000</v>
      </c>
      <c r="K247" s="42">
        <f t="shared" si="103"/>
        <v>4.2181673354934501E-2</v>
      </c>
      <c r="L247" s="178"/>
      <c r="M247" s="178"/>
    </row>
    <row r="248" spans="1:13" ht="15" customHeight="1" x14ac:dyDescent="0.2">
      <c r="A248" s="10"/>
      <c r="B248" s="10"/>
      <c r="D248" s="9"/>
      <c r="F248" s="9"/>
      <c r="H248" s="9"/>
      <c r="J248" s="9"/>
      <c r="L248" s="178"/>
      <c r="M248" s="178"/>
    </row>
    <row r="249" spans="1:13" ht="15" customHeight="1" x14ac:dyDescent="0.2">
      <c r="D249" s="9"/>
      <c r="F249" s="9"/>
      <c r="H249" s="9"/>
      <c r="J249" s="9"/>
      <c r="L249" s="178"/>
      <c r="M249" s="178"/>
    </row>
    <row r="250" spans="1:13" ht="15" customHeight="1" x14ac:dyDescent="0.2">
      <c r="A250" s="5" t="s">
        <v>797</v>
      </c>
      <c r="B250" s="5"/>
      <c r="C250" s="8" t="s">
        <v>798</v>
      </c>
      <c r="D250" s="32">
        <f t="shared" ref="D250:K250" si="104">SUM(D251:D258)</f>
        <v>15660000</v>
      </c>
      <c r="E250" s="43">
        <f t="shared" si="104"/>
        <v>3.5460865618331238E-3</v>
      </c>
      <c r="F250" s="32">
        <f t="shared" si="104"/>
        <v>3770000</v>
      </c>
      <c r="G250" s="43">
        <f t="shared" si="104"/>
        <v>8.5368750562649272E-4</v>
      </c>
      <c r="H250" s="32">
        <f t="shared" si="104"/>
        <v>191539314.64000002</v>
      </c>
      <c r="I250" s="43">
        <f t="shared" si="104"/>
        <v>4.3372604706745248E-2</v>
      </c>
      <c r="J250" s="32">
        <f t="shared" si="104"/>
        <v>210969314.64000002</v>
      </c>
      <c r="K250" s="43">
        <f t="shared" si="104"/>
        <v>4.7772378774204864E-2</v>
      </c>
      <c r="L250" s="178"/>
      <c r="M250" s="178"/>
    </row>
    <row r="251" spans="1:13" ht="15" customHeight="1" x14ac:dyDescent="0.2">
      <c r="A251" s="10" t="s">
        <v>799</v>
      </c>
      <c r="B251" s="10"/>
      <c r="C251" s="4" t="s">
        <v>800</v>
      </c>
      <c r="D251" s="9">
        <f>+'0BJ PROGR. I-II Y III'!N265</f>
        <v>600000</v>
      </c>
      <c r="E251" s="42">
        <f t="shared" ref="E251:E258" si="105">+D251/$J$353*100%</f>
        <v>1.3586538551084765E-4</v>
      </c>
      <c r="F251" s="9">
        <f>+'0BJ PROGR. I-II Y III'!AI265</f>
        <v>0</v>
      </c>
      <c r="G251" s="42">
        <f t="shared" ref="G251:G258" si="106">+F251/$J$353*100%</f>
        <v>0</v>
      </c>
      <c r="H251" s="9">
        <f>+'0BJ PROGR. I-II Y III'!AK265</f>
        <v>13000000</v>
      </c>
      <c r="I251" s="42">
        <f t="shared" ref="I251:I258" si="107">+H251/$J$353*100%</f>
        <v>2.9437500194016992E-3</v>
      </c>
      <c r="J251" s="9">
        <f t="shared" ref="J251:J258" si="108">+D251+F251+H251</f>
        <v>13600000</v>
      </c>
      <c r="K251" s="42">
        <f t="shared" ref="K251:K258" si="109">+E251+G251+I251</f>
        <v>3.079615404912547E-3</v>
      </c>
      <c r="L251" s="178"/>
      <c r="M251" s="178"/>
    </row>
    <row r="252" spans="1:13" ht="15" customHeight="1" x14ac:dyDescent="0.2">
      <c r="A252" s="10" t="s">
        <v>801</v>
      </c>
      <c r="B252" s="10"/>
      <c r="C252" s="4" t="s">
        <v>802</v>
      </c>
      <c r="D252" s="9">
        <f>+'0BJ PROGR. I-II Y III'!N266</f>
        <v>0</v>
      </c>
      <c r="E252" s="42">
        <f t="shared" si="105"/>
        <v>0</v>
      </c>
      <c r="F252" s="9">
        <f>+'0BJ PROGR. I-II Y III'!AI266</f>
        <v>0</v>
      </c>
      <c r="G252" s="42">
        <f t="shared" si="106"/>
        <v>0</v>
      </c>
      <c r="H252" s="9">
        <f>+'0BJ PROGR. I-II Y III'!AK266</f>
        <v>89096687.030000001</v>
      </c>
      <c r="I252" s="42">
        <f t="shared" si="107"/>
        <v>2.0175259551783817E-2</v>
      </c>
      <c r="J252" s="9">
        <f t="shared" si="108"/>
        <v>89096687.030000001</v>
      </c>
      <c r="K252" s="42">
        <f t="shared" si="109"/>
        <v>2.0175259551783817E-2</v>
      </c>
      <c r="L252" s="178"/>
      <c r="M252" s="178"/>
    </row>
    <row r="253" spans="1:13" ht="15" customHeight="1" x14ac:dyDescent="0.2">
      <c r="A253" s="10" t="s">
        <v>803</v>
      </c>
      <c r="B253" s="10"/>
      <c r="C253" s="4" t="s">
        <v>804</v>
      </c>
      <c r="D253" s="9">
        <f>+'0BJ PROGR. I-II Y III'!N267</f>
        <v>1500000</v>
      </c>
      <c r="E253" s="42">
        <f t="shared" si="105"/>
        <v>3.3966346377711912E-4</v>
      </c>
      <c r="F253" s="9">
        <f>+'0BJ PROGR. I-II Y III'!AI267</f>
        <v>120000</v>
      </c>
      <c r="G253" s="42">
        <f t="shared" si="106"/>
        <v>2.717307710216953E-5</v>
      </c>
      <c r="H253" s="9">
        <f>+'0BJ PROGR. I-II Y III'!AK267</f>
        <v>3641592.92</v>
      </c>
      <c r="I253" s="42">
        <f t="shared" si="107"/>
        <v>8.2461070991562231E-4</v>
      </c>
      <c r="J253" s="9">
        <f t="shared" si="108"/>
        <v>5261592.92</v>
      </c>
      <c r="K253" s="42">
        <f t="shared" si="109"/>
        <v>1.1914472507949109E-3</v>
      </c>
      <c r="L253" s="178"/>
      <c r="M253" s="178"/>
    </row>
    <row r="254" spans="1:13" ht="15" customHeight="1" x14ac:dyDescent="0.2">
      <c r="A254" s="10" t="s">
        <v>805</v>
      </c>
      <c r="B254" s="10"/>
      <c r="C254" s="4" t="s">
        <v>806</v>
      </c>
      <c r="D254" s="9">
        <f>+'0BJ PROGR. I-II Y III'!N268</f>
        <v>3575000</v>
      </c>
      <c r="E254" s="42">
        <f t="shared" si="105"/>
        <v>8.0953125533546723E-4</v>
      </c>
      <c r="F254" s="9">
        <f>+'0BJ PROGR. I-II Y III'!AI268</f>
        <v>800000</v>
      </c>
      <c r="G254" s="42">
        <f t="shared" si="106"/>
        <v>1.8115384734779686E-4</v>
      </c>
      <c r="H254" s="9">
        <f>+'0BJ PROGR. I-II Y III'!AK268</f>
        <v>10508473.66</v>
      </c>
      <c r="I254" s="42">
        <f t="shared" si="107"/>
        <v>2.3795630415774805E-3</v>
      </c>
      <c r="J254" s="9">
        <f t="shared" si="108"/>
        <v>14883473.66</v>
      </c>
      <c r="K254" s="42">
        <f t="shared" si="109"/>
        <v>3.3702481442607446E-3</v>
      </c>
      <c r="L254" s="178"/>
      <c r="M254" s="178"/>
    </row>
    <row r="255" spans="1:13" ht="15" customHeight="1" x14ac:dyDescent="0.2">
      <c r="A255" s="10" t="s">
        <v>807</v>
      </c>
      <c r="B255" s="10"/>
      <c r="C255" s="11" t="s">
        <v>808</v>
      </c>
      <c r="D255" s="9">
        <f>+'0BJ PROGR. I-II Y III'!N269</f>
        <v>8535000</v>
      </c>
      <c r="E255" s="42">
        <f t="shared" si="105"/>
        <v>1.9326851088918079E-3</v>
      </c>
      <c r="F255" s="9">
        <f>+'0BJ PROGR. I-II Y III'!AI269</f>
        <v>1100000</v>
      </c>
      <c r="G255" s="42">
        <f t="shared" si="106"/>
        <v>2.490865401032207E-4</v>
      </c>
      <c r="H255" s="9">
        <f>+'0BJ PROGR. I-II Y III'!AK269</f>
        <v>6100000</v>
      </c>
      <c r="I255" s="42">
        <f t="shared" si="107"/>
        <v>1.3812980860269512E-3</v>
      </c>
      <c r="J255" s="9">
        <f t="shared" si="108"/>
        <v>15735000</v>
      </c>
      <c r="K255" s="42">
        <f t="shared" si="109"/>
        <v>3.5630697350219798E-3</v>
      </c>
      <c r="L255" s="178"/>
      <c r="M255" s="178"/>
    </row>
    <row r="256" spans="1:13" ht="15" customHeight="1" x14ac:dyDescent="0.2">
      <c r="A256" s="10" t="s">
        <v>809</v>
      </c>
      <c r="B256" s="10"/>
      <c r="C256" s="4" t="s">
        <v>810</v>
      </c>
      <c r="D256" s="9">
        <f>+'0BJ PROGR. I-II Y III'!N270</f>
        <v>0</v>
      </c>
      <c r="E256" s="42">
        <f t="shared" si="105"/>
        <v>0</v>
      </c>
      <c r="F256" s="9">
        <f>+'0BJ PROGR. I-II Y III'!AI270</f>
        <v>200000</v>
      </c>
      <c r="G256" s="42">
        <f t="shared" si="106"/>
        <v>4.5288461836949215E-5</v>
      </c>
      <c r="H256" s="9">
        <f>+'0BJ PROGR. I-II Y III'!AK270</f>
        <v>500000</v>
      </c>
      <c r="I256" s="42">
        <f t="shared" si="107"/>
        <v>1.1322115459237305E-4</v>
      </c>
      <c r="J256" s="9">
        <f t="shared" si="108"/>
        <v>700000</v>
      </c>
      <c r="K256" s="42">
        <f t="shared" si="109"/>
        <v>1.5850961642932226E-4</v>
      </c>
      <c r="L256" s="178"/>
      <c r="M256" s="178"/>
    </row>
    <row r="257" spans="1:13" ht="15" customHeight="1" x14ac:dyDescent="0.2">
      <c r="A257" s="10" t="s">
        <v>811</v>
      </c>
      <c r="B257" s="10"/>
      <c r="C257" s="4" t="s">
        <v>812</v>
      </c>
      <c r="D257" s="9">
        <f>+'0BJ PROGR. I-II Y III'!N271</f>
        <v>0</v>
      </c>
      <c r="E257" s="42">
        <f t="shared" si="105"/>
        <v>0</v>
      </c>
      <c r="F257" s="9">
        <f>+'0BJ PROGR. I-II Y III'!AI271</f>
        <v>0</v>
      </c>
      <c r="G257" s="42">
        <f t="shared" si="106"/>
        <v>0</v>
      </c>
      <c r="H257" s="9">
        <f>+'0BJ PROGR. I-II Y III'!AK271</f>
        <v>62423500</v>
      </c>
      <c r="I257" s="42">
        <f t="shared" si="107"/>
        <v>1.4135321487393998E-2</v>
      </c>
      <c r="J257" s="9">
        <f t="shared" si="108"/>
        <v>62423500</v>
      </c>
      <c r="K257" s="42">
        <f t="shared" si="109"/>
        <v>1.4135321487393998E-2</v>
      </c>
      <c r="L257" s="178"/>
      <c r="M257" s="178"/>
    </row>
    <row r="258" spans="1:13" ht="15" customHeight="1" x14ac:dyDescent="0.2">
      <c r="A258" s="10" t="s">
        <v>813</v>
      </c>
      <c r="B258" s="10"/>
      <c r="C258" s="4" t="s">
        <v>814</v>
      </c>
      <c r="D258" s="9">
        <f>+'0BJ PROGR. I-II Y III'!N272</f>
        <v>1450000</v>
      </c>
      <c r="E258" s="42">
        <f t="shared" si="105"/>
        <v>3.2834134831788181E-4</v>
      </c>
      <c r="F258" s="9">
        <f>+'0BJ PROGR. I-II Y III'!AI272</f>
        <v>1550000</v>
      </c>
      <c r="G258" s="42">
        <f t="shared" si="106"/>
        <v>3.5098557923635642E-4</v>
      </c>
      <c r="H258" s="9">
        <f>+'0BJ PROGR. I-II Y III'!AK272</f>
        <v>6269061.0300000003</v>
      </c>
      <c r="I258" s="42">
        <f t="shared" si="107"/>
        <v>1.4195806560533028E-3</v>
      </c>
      <c r="J258" s="9">
        <f t="shared" si="108"/>
        <v>9269061.0300000012</v>
      </c>
      <c r="K258" s="42">
        <f t="shared" si="109"/>
        <v>2.0989075836075409E-3</v>
      </c>
      <c r="L258" s="178"/>
      <c r="M258" s="178"/>
    </row>
    <row r="259" spans="1:13" ht="15" customHeight="1" x14ac:dyDescent="0.2">
      <c r="A259" s="10"/>
      <c r="B259" s="10"/>
      <c r="C259" s="12"/>
      <c r="D259" s="9"/>
      <c r="F259" s="9"/>
      <c r="H259" s="9"/>
      <c r="J259" s="9"/>
      <c r="L259" s="178"/>
      <c r="M259" s="178"/>
    </row>
    <row r="260" spans="1:13" ht="15" customHeight="1" x14ac:dyDescent="0.2">
      <c r="A260" s="5" t="s">
        <v>815</v>
      </c>
      <c r="B260" s="5"/>
      <c r="C260" s="8" t="s">
        <v>816</v>
      </c>
      <c r="D260" s="32">
        <f t="shared" ref="D260:K260" si="110">+D261+D268</f>
        <v>0</v>
      </c>
      <c r="E260" s="43">
        <f t="shared" si="110"/>
        <v>0</v>
      </c>
      <c r="F260" s="32">
        <f t="shared" si="110"/>
        <v>0</v>
      </c>
      <c r="G260" s="43">
        <f t="shared" si="110"/>
        <v>0</v>
      </c>
      <c r="H260" s="32">
        <f t="shared" si="110"/>
        <v>21000000</v>
      </c>
      <c r="I260" s="43">
        <f t="shared" si="110"/>
        <v>4.7552884928796675E-3</v>
      </c>
      <c r="J260" s="32">
        <f t="shared" si="110"/>
        <v>21000000</v>
      </c>
      <c r="K260" s="43">
        <f t="shared" si="110"/>
        <v>4.7552884928796675E-3</v>
      </c>
      <c r="L260" s="178"/>
      <c r="M260" s="178"/>
    </row>
    <row r="261" spans="1:13" ht="15" customHeight="1" x14ac:dyDescent="0.2">
      <c r="A261" s="10" t="s">
        <v>817</v>
      </c>
      <c r="B261" s="10"/>
      <c r="C261" s="4" t="s">
        <v>818</v>
      </c>
      <c r="D261" s="9">
        <f>+'0BJ PROGR. I-II Y III'!N275</f>
        <v>0</v>
      </c>
      <c r="E261" s="42">
        <f>+D261/$J$353*100%</f>
        <v>0</v>
      </c>
      <c r="F261" s="9">
        <f>+'0BJ PROGR. I-II Y III'!AI275</f>
        <v>0</v>
      </c>
      <c r="G261" s="42">
        <f>+F261/$J$353*100%</f>
        <v>0</v>
      </c>
      <c r="H261" s="9">
        <f>+'0BJ PROGR. I-II Y III'!AK275</f>
        <v>0</v>
      </c>
      <c r="I261" s="42">
        <f>+H261/$J$353*100%</f>
        <v>0</v>
      </c>
      <c r="J261" s="9">
        <f>+D261+F261+H261</f>
        <v>0</v>
      </c>
      <c r="K261" s="42">
        <f>+E261+G261+I261</f>
        <v>0</v>
      </c>
      <c r="L261" s="178"/>
      <c r="M261" s="178"/>
    </row>
    <row r="262" spans="1:13" ht="15" customHeight="1" x14ac:dyDescent="0.2">
      <c r="A262" s="10"/>
      <c r="B262" s="10"/>
      <c r="D262" s="9"/>
      <c r="F262" s="9"/>
      <c r="H262" s="9"/>
      <c r="J262" s="9"/>
      <c r="L262" s="178"/>
      <c r="M262" s="178"/>
    </row>
    <row r="263" spans="1:13" ht="15" customHeight="1" x14ac:dyDescent="0.2">
      <c r="A263" s="5" t="s">
        <v>819</v>
      </c>
      <c r="B263" s="5"/>
      <c r="C263" s="8" t="s">
        <v>820</v>
      </c>
      <c r="D263" s="32">
        <f t="shared" ref="D263:K263" si="111">SUM(D264:D266)</f>
        <v>0</v>
      </c>
      <c r="E263" s="43">
        <f t="shared" si="111"/>
        <v>0</v>
      </c>
      <c r="F263" s="32">
        <f t="shared" si="111"/>
        <v>0</v>
      </c>
      <c r="G263" s="43">
        <f t="shared" si="111"/>
        <v>0</v>
      </c>
      <c r="H263" s="32">
        <f t="shared" si="111"/>
        <v>50000000</v>
      </c>
      <c r="I263" s="43">
        <f t="shared" si="111"/>
        <v>1.1322115459237303E-2</v>
      </c>
      <c r="J263" s="32">
        <f t="shared" si="111"/>
        <v>50000000</v>
      </c>
      <c r="K263" s="43">
        <f t="shared" si="111"/>
        <v>1.1322115459237303E-2</v>
      </c>
      <c r="L263" s="178"/>
      <c r="M263" s="178"/>
    </row>
    <row r="264" spans="1:13" ht="15" customHeight="1" x14ac:dyDescent="0.2">
      <c r="A264" s="10" t="s">
        <v>821</v>
      </c>
      <c r="B264" s="10"/>
      <c r="C264" s="4" t="s">
        <v>822</v>
      </c>
      <c r="D264" s="9">
        <f>+'0BJ PROGR. I-II Y III'!N278</f>
        <v>0</v>
      </c>
      <c r="E264" s="42">
        <f>+D264/$J$353*100%</f>
        <v>0</v>
      </c>
      <c r="F264" s="9">
        <f>+'0BJ PROGR. I-II Y III'!AI278</f>
        <v>0</v>
      </c>
      <c r="G264" s="42">
        <f>+F264/$J$353*100%</f>
        <v>0</v>
      </c>
      <c r="H264" s="9">
        <f>+'0BJ PROGR. I-II Y III'!AK278</f>
        <v>50000000</v>
      </c>
      <c r="I264" s="42">
        <f>+H264/$J$353*100%</f>
        <v>1.1322115459237303E-2</v>
      </c>
      <c r="J264" s="9">
        <f t="shared" ref="J264:K266" si="112">+D264+F264+H264</f>
        <v>50000000</v>
      </c>
      <c r="K264" s="42">
        <f t="shared" si="112"/>
        <v>1.1322115459237303E-2</v>
      </c>
      <c r="L264" s="178"/>
      <c r="M264" s="178"/>
    </row>
    <row r="265" spans="1:13" ht="15" customHeight="1" x14ac:dyDescent="0.2">
      <c r="A265" s="10" t="s">
        <v>823</v>
      </c>
      <c r="B265" s="10"/>
      <c r="C265" s="4" t="s">
        <v>824</v>
      </c>
      <c r="D265" s="9">
        <f>+'0BJ PROGR. I-II Y III'!N279</f>
        <v>0</v>
      </c>
      <c r="E265" s="42">
        <f>+D265/$J$353*100%</f>
        <v>0</v>
      </c>
      <c r="F265" s="9">
        <f>+'0BJ PROGR. I-II Y III'!AI279</f>
        <v>0</v>
      </c>
      <c r="G265" s="42">
        <f>+F265/$J$353*100%</f>
        <v>0</v>
      </c>
      <c r="H265" s="9">
        <f>+'0BJ PROGR. I-II Y III'!AK279</f>
        <v>0</v>
      </c>
      <c r="I265" s="42">
        <f>+H265/$J$353*100%</f>
        <v>0</v>
      </c>
      <c r="J265" s="9">
        <f t="shared" si="112"/>
        <v>0</v>
      </c>
      <c r="K265" s="42">
        <f t="shared" si="112"/>
        <v>0</v>
      </c>
      <c r="L265" s="178"/>
      <c r="M265" s="178"/>
    </row>
    <row r="266" spans="1:13" ht="15" customHeight="1" x14ac:dyDescent="0.2">
      <c r="A266" s="10" t="s">
        <v>825</v>
      </c>
      <c r="B266" s="10"/>
      <c r="C266" s="4" t="s">
        <v>826</v>
      </c>
      <c r="D266" s="9">
        <f>+'0BJ PROGR. I-II Y III'!N280</f>
        <v>0</v>
      </c>
      <c r="E266" s="42">
        <f>+D266/$J$353*100%</f>
        <v>0</v>
      </c>
      <c r="F266" s="9">
        <f>+'0BJ PROGR. I-II Y III'!AI280</f>
        <v>0</v>
      </c>
      <c r="G266" s="42">
        <f>+F266/$J$353*100%</f>
        <v>0</v>
      </c>
      <c r="H266" s="9">
        <f>+'0BJ PROGR. I-II Y III'!AK280</f>
        <v>0</v>
      </c>
      <c r="I266" s="42">
        <f>+H266/$J$353*100%</f>
        <v>0</v>
      </c>
      <c r="J266" s="9">
        <f t="shared" si="112"/>
        <v>0</v>
      </c>
      <c r="K266" s="42">
        <f t="shared" si="112"/>
        <v>0</v>
      </c>
      <c r="L266" s="178"/>
      <c r="M266" s="178"/>
    </row>
    <row r="267" spans="1:13" ht="15" customHeight="1" x14ac:dyDescent="0.2">
      <c r="D267" s="9"/>
      <c r="F267" s="9"/>
      <c r="H267" s="9"/>
      <c r="J267" s="9"/>
      <c r="L267" s="178"/>
      <c r="M267" s="178"/>
    </row>
    <row r="268" spans="1:13" ht="15" customHeight="1" x14ac:dyDescent="0.2">
      <c r="A268" s="5" t="s">
        <v>815</v>
      </c>
      <c r="B268" s="5"/>
      <c r="C268" s="8" t="s">
        <v>816</v>
      </c>
      <c r="D268" s="32">
        <f t="shared" ref="D268:K268" si="113">SUM(D269:D271)</f>
        <v>0</v>
      </c>
      <c r="E268" s="43">
        <f t="shared" si="113"/>
        <v>0</v>
      </c>
      <c r="F268" s="32">
        <f t="shared" si="113"/>
        <v>0</v>
      </c>
      <c r="G268" s="43">
        <f t="shared" si="113"/>
        <v>0</v>
      </c>
      <c r="H268" s="32">
        <f t="shared" si="113"/>
        <v>21000000</v>
      </c>
      <c r="I268" s="43">
        <f t="shared" si="113"/>
        <v>4.7552884928796675E-3</v>
      </c>
      <c r="J268" s="32">
        <f t="shared" si="113"/>
        <v>21000000</v>
      </c>
      <c r="K268" s="43">
        <f t="shared" si="113"/>
        <v>4.7552884928796675E-3</v>
      </c>
      <c r="L268" s="178"/>
      <c r="M268" s="178"/>
    </row>
    <row r="269" spans="1:13" ht="15" customHeight="1" x14ac:dyDescent="0.2">
      <c r="A269" s="10" t="s">
        <v>827</v>
      </c>
      <c r="B269" s="10"/>
      <c r="C269" s="4" t="s">
        <v>828</v>
      </c>
      <c r="D269" s="9">
        <f>+'0BJ PROGR. I-II Y III'!N284</f>
        <v>0</v>
      </c>
      <c r="E269" s="42">
        <f>+D269/$J$353*100%</f>
        <v>0</v>
      </c>
      <c r="F269" s="9">
        <f>+'0BJ PROGR. I-II Y III'!AI284</f>
        <v>0</v>
      </c>
      <c r="G269" s="42">
        <f>+F269/$J$353*100%</f>
        <v>0</v>
      </c>
      <c r="H269" s="9">
        <f>+'0BJ PROGR. I-II Y III'!AK284</f>
        <v>700000</v>
      </c>
      <c r="I269" s="42">
        <f>+H269/$J$353*100%</f>
        <v>1.5850961642932226E-4</v>
      </c>
      <c r="J269" s="9">
        <f t="shared" ref="J269:K271" si="114">+D269+F269+H269</f>
        <v>700000</v>
      </c>
      <c r="K269" s="42">
        <f t="shared" si="114"/>
        <v>1.5850961642932226E-4</v>
      </c>
      <c r="L269" s="178"/>
      <c r="M269" s="178"/>
    </row>
    <row r="270" spans="1:13" ht="15" customHeight="1" x14ac:dyDescent="0.2">
      <c r="A270" s="10" t="s">
        <v>829</v>
      </c>
      <c r="B270" s="10"/>
      <c r="C270" s="4" t="s">
        <v>830</v>
      </c>
      <c r="D270" s="9">
        <f>+'0BJ PROGR. I-II Y III'!N285</f>
        <v>0</v>
      </c>
      <c r="E270" s="42">
        <f>+D270/$J$353*100%</f>
        <v>0</v>
      </c>
      <c r="F270" s="9">
        <f>+'0BJ PROGR. I-II Y III'!AI285</f>
        <v>0</v>
      </c>
      <c r="G270" s="42">
        <f>+F270/$J$353*100%</f>
        <v>0</v>
      </c>
      <c r="H270" s="9">
        <f>+'0BJ PROGR. I-II Y III'!AK285</f>
        <v>20300000</v>
      </c>
      <c r="I270" s="42">
        <f>+H270/$J$353*100%</f>
        <v>4.5967788764503456E-3</v>
      </c>
      <c r="J270" s="9">
        <f t="shared" si="114"/>
        <v>20300000</v>
      </c>
      <c r="K270" s="42">
        <f t="shared" si="114"/>
        <v>4.5967788764503456E-3</v>
      </c>
      <c r="L270" s="178"/>
      <c r="M270" s="178"/>
    </row>
    <row r="271" spans="1:13" ht="15" customHeight="1" x14ac:dyDescent="0.2">
      <c r="A271" s="10" t="s">
        <v>831</v>
      </c>
      <c r="B271" s="10"/>
      <c r="C271" s="4" t="s">
        <v>832</v>
      </c>
      <c r="D271" s="9">
        <f>+'0BJ PROGR. I-II Y III'!N286</f>
        <v>0</v>
      </c>
      <c r="E271" s="42">
        <f>+D271/$J$353*100%</f>
        <v>0</v>
      </c>
      <c r="F271" s="9">
        <f>+'0BJ PROGR. I-II Y III'!AI286</f>
        <v>0</v>
      </c>
      <c r="G271" s="42">
        <f>+F271/$J$353*100%</f>
        <v>0</v>
      </c>
      <c r="H271" s="9">
        <f>+'0BJ PROGR. I-II Y III'!AK286</f>
        <v>0</v>
      </c>
      <c r="I271" s="42">
        <f>+H271/$J$353*100%</f>
        <v>0</v>
      </c>
      <c r="J271" s="9">
        <f t="shared" si="114"/>
        <v>0</v>
      </c>
      <c r="K271" s="42">
        <f t="shared" si="114"/>
        <v>0</v>
      </c>
      <c r="L271" s="178"/>
      <c r="M271" s="178"/>
    </row>
    <row r="272" spans="1:13" ht="15" customHeight="1" x14ac:dyDescent="0.2">
      <c r="A272" s="10"/>
      <c r="B272" s="10"/>
      <c r="D272" s="9"/>
      <c r="F272" s="9"/>
      <c r="H272" s="9"/>
      <c r="J272" s="9"/>
      <c r="L272" s="178"/>
      <c r="M272" s="178"/>
    </row>
    <row r="273" spans="1:13" ht="15" customHeight="1" x14ac:dyDescent="0.2">
      <c r="A273" s="10"/>
      <c r="B273" s="10"/>
      <c r="D273" s="9"/>
      <c r="F273" s="9"/>
      <c r="H273" s="9"/>
      <c r="J273" s="9"/>
      <c r="L273" s="178"/>
      <c r="M273" s="178"/>
    </row>
    <row r="274" spans="1:13" ht="15" customHeight="1" x14ac:dyDescent="0.2">
      <c r="A274" s="5">
        <v>7</v>
      </c>
      <c r="B274" s="5"/>
      <c r="C274" s="8" t="s">
        <v>150</v>
      </c>
      <c r="D274" s="32">
        <f t="shared" ref="D274:K274" si="115">+D276+D285+D287+D292+D295</f>
        <v>0</v>
      </c>
      <c r="E274" s="43">
        <f t="shared" si="115"/>
        <v>0</v>
      </c>
      <c r="F274" s="32">
        <f t="shared" si="115"/>
        <v>0</v>
      </c>
      <c r="G274" s="43">
        <f t="shared" si="115"/>
        <v>0</v>
      </c>
      <c r="H274" s="32">
        <f t="shared" si="115"/>
        <v>0</v>
      </c>
      <c r="I274" s="43">
        <f t="shared" si="115"/>
        <v>0</v>
      </c>
      <c r="J274" s="32">
        <f t="shared" si="115"/>
        <v>0</v>
      </c>
      <c r="K274" s="43">
        <f t="shared" si="115"/>
        <v>0</v>
      </c>
      <c r="L274" s="178"/>
      <c r="M274" s="178"/>
    </row>
    <row r="275" spans="1:13" ht="15" customHeight="1" x14ac:dyDescent="0.2">
      <c r="A275" s="10"/>
      <c r="B275" s="10"/>
      <c r="D275" s="9"/>
      <c r="F275" s="9"/>
      <c r="H275" s="9"/>
      <c r="J275" s="9"/>
      <c r="L275" s="178"/>
      <c r="M275" s="178"/>
    </row>
    <row r="276" spans="1:13" ht="15" customHeight="1" x14ac:dyDescent="0.2">
      <c r="A276" s="5" t="s">
        <v>833</v>
      </c>
      <c r="B276" s="5"/>
      <c r="C276" s="8" t="s">
        <v>834</v>
      </c>
      <c r="D276" s="32">
        <f t="shared" ref="D276:K276" si="116">SUM(D277:D283)</f>
        <v>0</v>
      </c>
      <c r="E276" s="43">
        <f t="shared" si="116"/>
        <v>0</v>
      </c>
      <c r="F276" s="32">
        <f t="shared" si="116"/>
        <v>0</v>
      </c>
      <c r="G276" s="43">
        <f t="shared" si="116"/>
        <v>0</v>
      </c>
      <c r="H276" s="32">
        <f t="shared" si="116"/>
        <v>0</v>
      </c>
      <c r="I276" s="43">
        <f t="shared" si="116"/>
        <v>0</v>
      </c>
      <c r="J276" s="32">
        <f t="shared" si="116"/>
        <v>0</v>
      </c>
      <c r="K276" s="43">
        <f t="shared" si="116"/>
        <v>0</v>
      </c>
      <c r="L276" s="178"/>
      <c r="M276" s="178"/>
    </row>
    <row r="277" spans="1:13" ht="15" customHeight="1" x14ac:dyDescent="0.2">
      <c r="A277" s="10" t="s">
        <v>835</v>
      </c>
      <c r="B277" s="10"/>
      <c r="C277" s="4" t="s">
        <v>836</v>
      </c>
      <c r="D277" s="9">
        <f>+'0BJ PROGR. I-II Y III'!N292</f>
        <v>0</v>
      </c>
      <c r="E277" s="42">
        <f t="shared" ref="E277:E283" si="117">+D277/$J$353*100%</f>
        <v>0</v>
      </c>
      <c r="F277" s="9">
        <f>+'0BJ PROGR. I-II Y III'!AI292</f>
        <v>0</v>
      </c>
      <c r="G277" s="42">
        <f t="shared" ref="G277:G283" si="118">+F277/$J$353*100%</f>
        <v>0</v>
      </c>
      <c r="H277" s="9">
        <f>+'0BJ PROGR. I-II Y III'!AK292</f>
        <v>0</v>
      </c>
      <c r="I277" s="42">
        <f t="shared" ref="I277:I283" si="119">+H277/$J$353*100%</f>
        <v>0</v>
      </c>
      <c r="J277" s="9">
        <f t="shared" ref="J277:J283" si="120">+D277+F277+H277</f>
        <v>0</v>
      </c>
      <c r="K277" s="42">
        <f t="shared" ref="K277:K283" si="121">+E277+G277+I277</f>
        <v>0</v>
      </c>
      <c r="L277" s="178"/>
      <c r="M277" s="178"/>
    </row>
    <row r="278" spans="1:13" ht="15" customHeight="1" x14ac:dyDescent="0.2">
      <c r="A278" s="10" t="s">
        <v>837</v>
      </c>
      <c r="B278" s="10"/>
      <c r="C278" s="4" t="s">
        <v>838</v>
      </c>
      <c r="D278" s="9">
        <f>+'0BJ PROGR. I-II Y III'!N293</f>
        <v>0</v>
      </c>
      <c r="E278" s="42">
        <f t="shared" si="117"/>
        <v>0</v>
      </c>
      <c r="F278" s="9">
        <f>+'0BJ PROGR. I-II Y III'!AI293</f>
        <v>0</v>
      </c>
      <c r="G278" s="42">
        <f t="shared" si="118"/>
        <v>0</v>
      </c>
      <c r="H278" s="9">
        <f>+'0BJ PROGR. I-II Y III'!AK293</f>
        <v>0</v>
      </c>
      <c r="I278" s="42">
        <f t="shared" si="119"/>
        <v>0</v>
      </c>
      <c r="J278" s="9">
        <f t="shared" si="120"/>
        <v>0</v>
      </c>
      <c r="K278" s="42">
        <f t="shared" si="121"/>
        <v>0</v>
      </c>
      <c r="L278" s="178"/>
      <c r="M278" s="178"/>
    </row>
    <row r="279" spans="1:13" ht="15" customHeight="1" x14ac:dyDescent="0.2">
      <c r="A279" s="10" t="s">
        <v>839</v>
      </c>
      <c r="B279" s="10"/>
      <c r="C279" s="4" t="s">
        <v>840</v>
      </c>
      <c r="D279" s="9">
        <f>+'0BJ PROGR. I-II Y III'!N295</f>
        <v>0</v>
      </c>
      <c r="E279" s="42">
        <f t="shared" si="117"/>
        <v>0</v>
      </c>
      <c r="F279" s="9">
        <f>+'0BJ PROGR. I-II Y III'!AI295</f>
        <v>0</v>
      </c>
      <c r="G279" s="42">
        <f t="shared" si="118"/>
        <v>0</v>
      </c>
      <c r="H279" s="9">
        <f>+'0BJ PROGR. I-II Y III'!AK295</f>
        <v>0</v>
      </c>
      <c r="I279" s="42">
        <f t="shared" si="119"/>
        <v>0</v>
      </c>
      <c r="J279" s="9">
        <f t="shared" si="120"/>
        <v>0</v>
      </c>
      <c r="K279" s="42">
        <f t="shared" si="121"/>
        <v>0</v>
      </c>
      <c r="L279" s="178"/>
      <c r="M279" s="178"/>
    </row>
    <row r="280" spans="1:13" ht="15" customHeight="1" x14ac:dyDescent="0.2">
      <c r="A280" s="10" t="s">
        <v>841</v>
      </c>
      <c r="B280" s="10"/>
      <c r="C280" s="4" t="s">
        <v>842</v>
      </c>
      <c r="D280" s="9">
        <f>+'0BJ PROGR. I-II Y III'!N296</f>
        <v>0</v>
      </c>
      <c r="E280" s="42">
        <f t="shared" si="117"/>
        <v>0</v>
      </c>
      <c r="F280" s="9">
        <f>+'0BJ PROGR. I-II Y III'!AI296</f>
        <v>0</v>
      </c>
      <c r="G280" s="42">
        <f t="shared" si="118"/>
        <v>0</v>
      </c>
      <c r="H280" s="9">
        <f>+'0BJ PROGR. I-II Y III'!AK296</f>
        <v>0</v>
      </c>
      <c r="I280" s="42">
        <f t="shared" si="119"/>
        <v>0</v>
      </c>
      <c r="J280" s="9">
        <f t="shared" si="120"/>
        <v>0</v>
      </c>
      <c r="K280" s="42">
        <f t="shared" si="121"/>
        <v>0</v>
      </c>
      <c r="L280" s="178"/>
      <c r="M280" s="178"/>
    </row>
    <row r="281" spans="1:13" ht="15" customHeight="1" x14ac:dyDescent="0.2">
      <c r="A281" s="10" t="s">
        <v>843</v>
      </c>
      <c r="B281" s="10"/>
      <c r="C281" s="4" t="s">
        <v>844</v>
      </c>
      <c r="D281" s="9">
        <f>+'0BJ PROGR. I-II Y III'!N297</f>
        <v>0</v>
      </c>
      <c r="E281" s="42">
        <f t="shared" si="117"/>
        <v>0</v>
      </c>
      <c r="F281" s="9">
        <f>+'0BJ PROGR. I-II Y III'!AI297</f>
        <v>0</v>
      </c>
      <c r="G281" s="42">
        <f t="shared" si="118"/>
        <v>0</v>
      </c>
      <c r="H281" s="9">
        <f>+'0BJ PROGR. I-II Y III'!AK297</f>
        <v>0</v>
      </c>
      <c r="I281" s="42">
        <f t="shared" si="119"/>
        <v>0</v>
      </c>
      <c r="J281" s="9">
        <f t="shared" si="120"/>
        <v>0</v>
      </c>
      <c r="K281" s="42">
        <f t="shared" si="121"/>
        <v>0</v>
      </c>
      <c r="L281" s="178"/>
      <c r="M281" s="178"/>
    </row>
    <row r="282" spans="1:13" ht="15" customHeight="1" x14ac:dyDescent="0.2">
      <c r="A282" s="10" t="s">
        <v>845</v>
      </c>
      <c r="B282" s="10"/>
      <c r="C282" s="4" t="s">
        <v>846</v>
      </c>
      <c r="D282" s="9">
        <f>+'0BJ PROGR. I-II Y III'!N298</f>
        <v>0</v>
      </c>
      <c r="E282" s="42">
        <f t="shared" si="117"/>
        <v>0</v>
      </c>
      <c r="F282" s="9">
        <f>+'0BJ PROGR. I-II Y III'!AI298</f>
        <v>0</v>
      </c>
      <c r="G282" s="42">
        <f t="shared" si="118"/>
        <v>0</v>
      </c>
      <c r="H282" s="9">
        <f>+'0BJ PROGR. I-II Y III'!AK298</f>
        <v>0</v>
      </c>
      <c r="I282" s="42">
        <f t="shared" si="119"/>
        <v>0</v>
      </c>
      <c r="J282" s="9">
        <f t="shared" si="120"/>
        <v>0</v>
      </c>
      <c r="K282" s="42">
        <f t="shared" si="121"/>
        <v>0</v>
      </c>
      <c r="L282" s="178"/>
      <c r="M282" s="178"/>
    </row>
    <row r="283" spans="1:13" ht="15" customHeight="1" x14ac:dyDescent="0.2">
      <c r="A283" s="10" t="s">
        <v>847</v>
      </c>
      <c r="B283" s="10"/>
      <c r="C283" s="4" t="s">
        <v>848</v>
      </c>
      <c r="D283" s="9">
        <f>+'0BJ PROGR. I-II Y III'!N299</f>
        <v>0</v>
      </c>
      <c r="E283" s="42">
        <f t="shared" si="117"/>
        <v>0</v>
      </c>
      <c r="F283" s="9">
        <f>+'0BJ PROGR. I-II Y III'!AI299</f>
        <v>0</v>
      </c>
      <c r="G283" s="42">
        <f t="shared" si="118"/>
        <v>0</v>
      </c>
      <c r="H283" s="9">
        <f>+'0BJ PROGR. I-II Y III'!AK299</f>
        <v>0</v>
      </c>
      <c r="I283" s="42">
        <f t="shared" si="119"/>
        <v>0</v>
      </c>
      <c r="J283" s="9">
        <f t="shared" si="120"/>
        <v>0</v>
      </c>
      <c r="K283" s="42">
        <f t="shared" si="121"/>
        <v>0</v>
      </c>
      <c r="L283" s="178"/>
      <c r="M283" s="178"/>
    </row>
    <row r="284" spans="1:13" ht="15" customHeight="1" x14ac:dyDescent="0.2">
      <c r="A284" s="10"/>
      <c r="B284" s="10"/>
      <c r="D284" s="9"/>
      <c r="F284" s="9"/>
      <c r="H284" s="9"/>
      <c r="J284" s="9"/>
      <c r="L284" s="178"/>
      <c r="M284" s="178"/>
    </row>
    <row r="285" spans="1:13" ht="15" customHeight="1" x14ac:dyDescent="0.2">
      <c r="A285" s="5" t="s">
        <v>849</v>
      </c>
      <c r="B285" s="5"/>
      <c r="C285" s="8" t="s">
        <v>850</v>
      </c>
      <c r="D285" s="32">
        <f t="shared" ref="D285:K285" si="122">SUM(D286)</f>
        <v>0</v>
      </c>
      <c r="E285" s="43">
        <f t="shared" si="122"/>
        <v>0</v>
      </c>
      <c r="F285" s="32">
        <f t="shared" si="122"/>
        <v>0</v>
      </c>
      <c r="G285" s="43">
        <f t="shared" si="122"/>
        <v>0</v>
      </c>
      <c r="H285" s="32">
        <f t="shared" si="122"/>
        <v>0</v>
      </c>
      <c r="I285" s="43">
        <f t="shared" si="122"/>
        <v>0</v>
      </c>
      <c r="J285" s="32">
        <f t="shared" si="122"/>
        <v>0</v>
      </c>
      <c r="K285" s="43">
        <f t="shared" si="122"/>
        <v>0</v>
      </c>
      <c r="L285" s="178"/>
      <c r="M285" s="178"/>
    </row>
    <row r="286" spans="1:13" ht="15" customHeight="1" x14ac:dyDescent="0.2">
      <c r="A286" s="10" t="s">
        <v>851</v>
      </c>
      <c r="B286" s="10"/>
      <c r="C286" s="4" t="s">
        <v>852</v>
      </c>
      <c r="D286" s="9">
        <f>+'0BJ PROGR. I-II Y III'!N302</f>
        <v>0</v>
      </c>
      <c r="E286" s="42">
        <f>+D286/$J$353*100%</f>
        <v>0</v>
      </c>
      <c r="F286" s="9">
        <f>+'0BJ PROGR. I-II Y III'!AI302</f>
        <v>0</v>
      </c>
      <c r="G286" s="42">
        <f>+F286/$J$353*100%</f>
        <v>0</v>
      </c>
      <c r="H286" s="9">
        <f>+'0BJ PROGR. I-II Y III'!AK302</f>
        <v>0</v>
      </c>
      <c r="I286" s="42">
        <f>+H286/$J$353*100%</f>
        <v>0</v>
      </c>
      <c r="J286" s="9">
        <f>+D286+F286+H286</f>
        <v>0</v>
      </c>
      <c r="K286" s="42">
        <f>+E286+G286+I286</f>
        <v>0</v>
      </c>
      <c r="L286" s="178"/>
      <c r="M286" s="178"/>
    </row>
    <row r="287" spans="1:13" ht="15" customHeight="1" x14ac:dyDescent="0.2">
      <c r="A287" s="5" t="s">
        <v>853</v>
      </c>
      <c r="B287" s="5"/>
      <c r="C287" s="8" t="s">
        <v>854</v>
      </c>
      <c r="D287" s="32">
        <f t="shared" ref="D287:K287" si="123">SUM(D288:D291)</f>
        <v>0</v>
      </c>
      <c r="E287" s="43">
        <f t="shared" si="123"/>
        <v>0</v>
      </c>
      <c r="F287" s="32">
        <f t="shared" si="123"/>
        <v>0</v>
      </c>
      <c r="G287" s="43">
        <f t="shared" si="123"/>
        <v>0</v>
      </c>
      <c r="H287" s="32">
        <f t="shared" si="123"/>
        <v>0</v>
      </c>
      <c r="I287" s="43">
        <f t="shared" si="123"/>
        <v>0</v>
      </c>
      <c r="J287" s="32">
        <f t="shared" si="123"/>
        <v>0</v>
      </c>
      <c r="K287" s="43">
        <f t="shared" si="123"/>
        <v>0</v>
      </c>
      <c r="L287" s="178"/>
      <c r="M287" s="178"/>
    </row>
    <row r="288" spans="1:13" ht="15" customHeight="1" x14ac:dyDescent="0.2">
      <c r="A288" s="10" t="s">
        <v>855</v>
      </c>
      <c r="B288" s="10"/>
      <c r="C288" s="4" t="s">
        <v>856</v>
      </c>
      <c r="D288" s="9">
        <f>+'0BJ PROGR. I-II Y III'!N304</f>
        <v>0</v>
      </c>
      <c r="E288" s="42">
        <f>+D288/$J$353*100%</f>
        <v>0</v>
      </c>
      <c r="F288" s="9">
        <f>+'0BJ PROGR. I-II Y III'!AI304</f>
        <v>0</v>
      </c>
      <c r="G288" s="42">
        <f>+F288/$J$353*100%</f>
        <v>0</v>
      </c>
      <c r="H288" s="9">
        <f>+'0BJ PROGR. I-II Y III'!AK304</f>
        <v>0</v>
      </c>
      <c r="I288" s="42">
        <f>+H288/$J$353*100%</f>
        <v>0</v>
      </c>
      <c r="J288" s="9">
        <f t="shared" ref="J288:K291" si="124">+D288+F288+H288</f>
        <v>0</v>
      </c>
      <c r="K288" s="42">
        <f t="shared" si="124"/>
        <v>0</v>
      </c>
      <c r="L288" s="178"/>
      <c r="M288" s="178"/>
    </row>
    <row r="289" spans="1:13" ht="15" customHeight="1" x14ac:dyDescent="0.2">
      <c r="A289" s="10" t="s">
        <v>857</v>
      </c>
      <c r="B289" s="10"/>
      <c r="C289" s="4" t="s">
        <v>858</v>
      </c>
      <c r="D289" s="9">
        <f>+'0BJ PROGR. I-II Y III'!N305</f>
        <v>0</v>
      </c>
      <c r="E289" s="42">
        <f>+D289/$J$353*100%</f>
        <v>0</v>
      </c>
      <c r="F289" s="9">
        <f>+'0BJ PROGR. I-II Y III'!AI305</f>
        <v>0</v>
      </c>
      <c r="G289" s="42">
        <f>+F289/$J$353*100%</f>
        <v>0</v>
      </c>
      <c r="H289" s="9">
        <f>+'0BJ PROGR. I-II Y III'!AK305</f>
        <v>0</v>
      </c>
      <c r="I289" s="42">
        <f>+H289/$J$353*100%</f>
        <v>0</v>
      </c>
      <c r="J289" s="9">
        <f t="shared" si="124"/>
        <v>0</v>
      </c>
      <c r="K289" s="42">
        <f t="shared" si="124"/>
        <v>0</v>
      </c>
      <c r="L289" s="178"/>
      <c r="M289" s="178"/>
    </row>
    <row r="290" spans="1:13" ht="15" customHeight="1" x14ac:dyDescent="0.2">
      <c r="A290" s="10" t="s">
        <v>859</v>
      </c>
      <c r="B290" s="10"/>
      <c r="C290" s="4" t="s">
        <v>860</v>
      </c>
      <c r="D290" s="9">
        <f>+'0BJ PROGR. I-II Y III'!N306</f>
        <v>0</v>
      </c>
      <c r="E290" s="42">
        <f>+D290/$J$353*100%</f>
        <v>0</v>
      </c>
      <c r="F290" s="9">
        <f>+'0BJ PROGR. I-II Y III'!AI306</f>
        <v>0</v>
      </c>
      <c r="G290" s="42">
        <f>+F290/$J$353*100%</f>
        <v>0</v>
      </c>
      <c r="H290" s="9">
        <f>+'0BJ PROGR. I-II Y III'!AK306</f>
        <v>0</v>
      </c>
      <c r="I290" s="42">
        <f>+H290/$J$353*100%</f>
        <v>0</v>
      </c>
      <c r="J290" s="9">
        <f t="shared" si="124"/>
        <v>0</v>
      </c>
      <c r="K290" s="42">
        <f t="shared" si="124"/>
        <v>0</v>
      </c>
      <c r="L290" s="178"/>
      <c r="M290" s="178"/>
    </row>
    <row r="291" spans="1:13" ht="15" customHeight="1" x14ac:dyDescent="0.2">
      <c r="A291" s="10" t="s">
        <v>861</v>
      </c>
      <c r="B291" s="10"/>
      <c r="C291" s="4" t="s">
        <v>862</v>
      </c>
      <c r="D291" s="9">
        <f>+'0BJ PROGR. I-II Y III'!N307</f>
        <v>0</v>
      </c>
      <c r="E291" s="42">
        <f>+D291/$J$353*100%</f>
        <v>0</v>
      </c>
      <c r="F291" s="9">
        <f>+'0BJ PROGR. I-II Y III'!AI307</f>
        <v>0</v>
      </c>
      <c r="G291" s="42">
        <f>+F291/$J$353*100%</f>
        <v>0</v>
      </c>
      <c r="H291" s="9">
        <f>+'0BJ PROGR. I-II Y III'!AK307</f>
        <v>0</v>
      </c>
      <c r="I291" s="42">
        <f>+H291/$J$353*100%</f>
        <v>0</v>
      </c>
      <c r="J291" s="9">
        <f t="shared" si="124"/>
        <v>0</v>
      </c>
      <c r="K291" s="42">
        <f t="shared" si="124"/>
        <v>0</v>
      </c>
      <c r="L291" s="178"/>
      <c r="M291" s="178"/>
    </row>
    <row r="292" spans="1:13" ht="15" customHeight="1" x14ac:dyDescent="0.2">
      <c r="A292" s="5" t="s">
        <v>863</v>
      </c>
      <c r="B292" s="5"/>
      <c r="C292" s="8" t="s">
        <v>864</v>
      </c>
      <c r="D292" s="32">
        <f t="shared" ref="D292:K292" si="125">+D293</f>
        <v>0</v>
      </c>
      <c r="E292" s="43">
        <f t="shared" si="125"/>
        <v>0</v>
      </c>
      <c r="F292" s="32">
        <f t="shared" si="125"/>
        <v>0</v>
      </c>
      <c r="G292" s="43">
        <f t="shared" si="125"/>
        <v>0</v>
      </c>
      <c r="H292" s="32">
        <f t="shared" si="125"/>
        <v>0</v>
      </c>
      <c r="I292" s="43">
        <f t="shared" si="125"/>
        <v>0</v>
      </c>
      <c r="J292" s="32">
        <f t="shared" si="125"/>
        <v>0</v>
      </c>
      <c r="K292" s="43">
        <f t="shared" si="125"/>
        <v>0</v>
      </c>
      <c r="L292" s="178"/>
      <c r="M292" s="178"/>
    </row>
    <row r="293" spans="1:13" ht="15" customHeight="1" x14ac:dyDescent="0.2">
      <c r="A293" s="10" t="s">
        <v>865</v>
      </c>
      <c r="B293" s="10"/>
      <c r="C293" s="4" t="s">
        <v>866</v>
      </c>
      <c r="D293" s="9">
        <f>+'0BJ PROGR. I-II Y III'!N309</f>
        <v>0</v>
      </c>
      <c r="E293" s="42">
        <f>+D293/$J$353*100%</f>
        <v>0</v>
      </c>
      <c r="F293" s="9">
        <f>+'0BJ PROGR. I-II Y III'!AI309</f>
        <v>0</v>
      </c>
      <c r="G293" s="42">
        <f>+F293/$J$353*100%</f>
        <v>0</v>
      </c>
      <c r="H293" s="9">
        <v>0</v>
      </c>
      <c r="I293" s="42">
        <f>+H293/$J$353*100%</f>
        <v>0</v>
      </c>
      <c r="J293" s="9">
        <f>+D293+F293+H293</f>
        <v>0</v>
      </c>
      <c r="K293" s="42">
        <f>+E293+G293+I293</f>
        <v>0</v>
      </c>
      <c r="L293" s="178"/>
      <c r="M293" s="178"/>
    </row>
    <row r="294" spans="1:13" ht="15" customHeight="1" x14ac:dyDescent="0.2">
      <c r="A294" s="10"/>
      <c r="B294" s="10"/>
      <c r="D294" s="9"/>
      <c r="F294" s="9"/>
      <c r="H294" s="9"/>
      <c r="J294" s="9"/>
      <c r="L294" s="178"/>
      <c r="M294" s="178"/>
    </row>
    <row r="295" spans="1:13" ht="15" customHeight="1" x14ac:dyDescent="0.2">
      <c r="A295" s="5" t="s">
        <v>867</v>
      </c>
      <c r="B295" s="5"/>
      <c r="C295" s="8" t="s">
        <v>868</v>
      </c>
      <c r="D295" s="32">
        <f t="shared" ref="D295:K295" si="126">SUM(D296:D297)</f>
        <v>0</v>
      </c>
      <c r="E295" s="43">
        <f t="shared" si="126"/>
        <v>0</v>
      </c>
      <c r="F295" s="32">
        <f t="shared" si="126"/>
        <v>0</v>
      </c>
      <c r="G295" s="43">
        <f t="shared" si="126"/>
        <v>0</v>
      </c>
      <c r="H295" s="32">
        <f t="shared" si="126"/>
        <v>0</v>
      </c>
      <c r="I295" s="43">
        <f t="shared" si="126"/>
        <v>0</v>
      </c>
      <c r="J295" s="32">
        <f t="shared" si="126"/>
        <v>0</v>
      </c>
      <c r="K295" s="43">
        <f t="shared" si="126"/>
        <v>0</v>
      </c>
      <c r="L295" s="178"/>
      <c r="M295" s="178"/>
    </row>
    <row r="296" spans="1:13" ht="15" customHeight="1" x14ac:dyDescent="0.2">
      <c r="A296" s="10" t="s">
        <v>869</v>
      </c>
      <c r="B296" s="10"/>
      <c r="C296" s="4" t="s">
        <v>870</v>
      </c>
      <c r="D296" s="9">
        <f>+'0BJ PROGR. I-II Y III'!N315</f>
        <v>0</v>
      </c>
      <c r="E296" s="42">
        <f>+D296/$J$353*100%</f>
        <v>0</v>
      </c>
      <c r="F296" s="9">
        <f>+'0BJ PROGR. I-II Y III'!AI315</f>
        <v>0</v>
      </c>
      <c r="G296" s="42">
        <f>+F296/$J$353*100%</f>
        <v>0</v>
      </c>
      <c r="H296" s="9">
        <f>+'0BJ PROGR. I-II Y III'!AK315</f>
        <v>0</v>
      </c>
      <c r="I296" s="42">
        <f>+H296/$J$353*100%</f>
        <v>0</v>
      </c>
      <c r="J296" s="9">
        <f>+D296+F296+H296</f>
        <v>0</v>
      </c>
      <c r="K296" s="42">
        <f>+E296+G296+I296</f>
        <v>0</v>
      </c>
      <c r="L296" s="178"/>
      <c r="M296" s="178"/>
    </row>
    <row r="297" spans="1:13" ht="15" customHeight="1" x14ac:dyDescent="0.2">
      <c r="A297" s="10" t="s">
        <v>871</v>
      </c>
      <c r="B297" s="10"/>
      <c r="C297" s="4" t="s">
        <v>872</v>
      </c>
      <c r="D297" s="9">
        <f>+'0BJ PROGR. I-II Y III'!N316</f>
        <v>0</v>
      </c>
      <c r="E297" s="42">
        <f>+D297/$J$353*100%</f>
        <v>0</v>
      </c>
      <c r="F297" s="9">
        <f>+'0BJ PROGR. I-II Y III'!AI316</f>
        <v>0</v>
      </c>
      <c r="G297" s="42">
        <f>+F297/$J$353*100%</f>
        <v>0</v>
      </c>
      <c r="H297" s="9">
        <f>+'0BJ PROGR. I-II Y III'!AK316</f>
        <v>0</v>
      </c>
      <c r="I297" s="42">
        <f>+H297/$J$353*100%</f>
        <v>0</v>
      </c>
      <c r="J297" s="9">
        <f>+D297+F297+H297</f>
        <v>0</v>
      </c>
      <c r="K297" s="42">
        <f>+E297+G297+I297</f>
        <v>0</v>
      </c>
      <c r="L297" s="178"/>
      <c r="M297" s="178"/>
    </row>
    <row r="298" spans="1:13" ht="15" customHeight="1" x14ac:dyDescent="0.2">
      <c r="A298" s="5"/>
      <c r="B298" s="5"/>
      <c r="D298" s="9"/>
      <c r="F298" s="9"/>
      <c r="H298" s="9"/>
      <c r="J298" s="9"/>
      <c r="L298" s="178"/>
      <c r="M298" s="178"/>
    </row>
    <row r="299" spans="1:13" ht="15" customHeight="1" x14ac:dyDescent="0.2">
      <c r="A299" s="5">
        <v>4</v>
      </c>
      <c r="B299" s="5"/>
      <c r="C299" s="8" t="s">
        <v>873</v>
      </c>
      <c r="D299" s="32">
        <f t="shared" ref="D299:K299" si="127">+D301+D311+D343</f>
        <v>0</v>
      </c>
      <c r="E299" s="43">
        <f t="shared" si="127"/>
        <v>0</v>
      </c>
      <c r="F299" s="32">
        <f t="shared" si="127"/>
        <v>0</v>
      </c>
      <c r="G299" s="43">
        <f t="shared" si="127"/>
        <v>0</v>
      </c>
      <c r="H299" s="32">
        <f t="shared" si="127"/>
        <v>0</v>
      </c>
      <c r="I299" s="43">
        <f t="shared" si="127"/>
        <v>0</v>
      </c>
      <c r="J299" s="32">
        <f t="shared" si="127"/>
        <v>0</v>
      </c>
      <c r="K299" s="43">
        <f t="shared" si="127"/>
        <v>0</v>
      </c>
      <c r="L299" s="178"/>
      <c r="M299" s="178"/>
    </row>
    <row r="300" spans="1:13" ht="15" customHeight="1" x14ac:dyDescent="0.2">
      <c r="A300" s="10"/>
      <c r="B300" s="10"/>
      <c r="D300" s="9"/>
      <c r="F300" s="9"/>
      <c r="H300" s="9"/>
      <c r="J300" s="9"/>
      <c r="L300" s="178"/>
      <c r="M300" s="178"/>
    </row>
    <row r="301" spans="1:13" ht="15" customHeight="1" x14ac:dyDescent="0.2">
      <c r="A301" s="5" t="s">
        <v>874</v>
      </c>
      <c r="B301" s="5"/>
      <c r="C301" s="8" t="s">
        <v>875</v>
      </c>
      <c r="D301" s="32">
        <f t="shared" ref="D301:K301" si="128">SUM(D302:D309)</f>
        <v>0</v>
      </c>
      <c r="E301" s="43">
        <f t="shared" si="128"/>
        <v>0</v>
      </c>
      <c r="F301" s="32">
        <f t="shared" si="128"/>
        <v>0</v>
      </c>
      <c r="G301" s="43">
        <f t="shared" si="128"/>
        <v>0</v>
      </c>
      <c r="H301" s="32">
        <f t="shared" si="128"/>
        <v>0</v>
      </c>
      <c r="I301" s="43">
        <f t="shared" si="128"/>
        <v>0</v>
      </c>
      <c r="J301" s="32">
        <f t="shared" si="128"/>
        <v>0</v>
      </c>
      <c r="K301" s="43">
        <f t="shared" si="128"/>
        <v>0</v>
      </c>
      <c r="L301" s="178"/>
      <c r="M301" s="178"/>
    </row>
    <row r="302" spans="1:13" ht="15" customHeight="1" x14ac:dyDescent="0.2">
      <c r="A302" s="10" t="s">
        <v>876</v>
      </c>
      <c r="B302" s="10"/>
      <c r="C302" s="4" t="s">
        <v>877</v>
      </c>
      <c r="D302" s="9">
        <f>+'0BJ PROGR. I-II Y III'!N322</f>
        <v>0</v>
      </c>
      <c r="E302" s="42">
        <f t="shared" ref="E302:E309" si="129">+D302/$J$353*100%</f>
        <v>0</v>
      </c>
      <c r="F302" s="9">
        <f>+'0BJ PROGR. I-II Y III'!AI322</f>
        <v>0</v>
      </c>
      <c r="G302" s="42">
        <f t="shared" ref="G302:G309" si="130">+F302/$J$353*100%</f>
        <v>0</v>
      </c>
      <c r="H302" s="9">
        <f>+'0BJ PROGR. I-II Y III'!AK322</f>
        <v>0</v>
      </c>
      <c r="I302" s="42">
        <f t="shared" ref="I302:I309" si="131">+H302/$J$353*100%</f>
        <v>0</v>
      </c>
      <c r="J302" s="9">
        <f t="shared" ref="J302:J309" si="132">+D302+F302+H302</f>
        <v>0</v>
      </c>
      <c r="K302" s="42">
        <f t="shared" ref="K302:K309" si="133">+E302+G302+I302</f>
        <v>0</v>
      </c>
      <c r="L302" s="178"/>
      <c r="M302" s="178"/>
    </row>
    <row r="303" spans="1:13" ht="15" customHeight="1" x14ac:dyDescent="0.2">
      <c r="A303" s="10" t="s">
        <v>878</v>
      </c>
      <c r="B303" s="10"/>
      <c r="C303" s="4" t="s">
        <v>879</v>
      </c>
      <c r="D303" s="9">
        <f>+'0BJ PROGR. I-II Y III'!N323</f>
        <v>0</v>
      </c>
      <c r="E303" s="42">
        <f t="shared" si="129"/>
        <v>0</v>
      </c>
      <c r="F303" s="9">
        <f>+'0BJ PROGR. I-II Y III'!AI323</f>
        <v>0</v>
      </c>
      <c r="G303" s="42">
        <f t="shared" si="130"/>
        <v>0</v>
      </c>
      <c r="H303" s="9">
        <f>+'0BJ PROGR. I-II Y III'!AK323</f>
        <v>0</v>
      </c>
      <c r="I303" s="42">
        <f t="shared" si="131"/>
        <v>0</v>
      </c>
      <c r="J303" s="9">
        <f t="shared" si="132"/>
        <v>0</v>
      </c>
      <c r="K303" s="42">
        <f t="shared" si="133"/>
        <v>0</v>
      </c>
      <c r="L303" s="178"/>
      <c r="M303" s="178"/>
    </row>
    <row r="304" spans="1:13" ht="15" customHeight="1" x14ac:dyDescent="0.2">
      <c r="A304" s="10" t="s">
        <v>880</v>
      </c>
      <c r="B304" s="10"/>
      <c r="C304" s="4" t="s">
        <v>881</v>
      </c>
      <c r="D304" s="9">
        <f>+'0BJ PROGR. I-II Y III'!N324</f>
        <v>0</v>
      </c>
      <c r="E304" s="42">
        <f t="shared" si="129"/>
        <v>0</v>
      </c>
      <c r="F304" s="9">
        <f>+'0BJ PROGR. I-II Y III'!AI324</f>
        <v>0</v>
      </c>
      <c r="G304" s="42">
        <f t="shared" si="130"/>
        <v>0</v>
      </c>
      <c r="H304" s="9">
        <f>+'0BJ PROGR. I-II Y III'!AK324</f>
        <v>0</v>
      </c>
      <c r="I304" s="42">
        <f t="shared" si="131"/>
        <v>0</v>
      </c>
      <c r="J304" s="9">
        <f t="shared" si="132"/>
        <v>0</v>
      </c>
      <c r="K304" s="42">
        <f t="shared" si="133"/>
        <v>0</v>
      </c>
      <c r="L304" s="178"/>
      <c r="M304" s="178"/>
    </row>
    <row r="305" spans="1:13" ht="15" customHeight="1" x14ac:dyDescent="0.2">
      <c r="A305" s="10" t="s">
        <v>882</v>
      </c>
      <c r="B305" s="10"/>
      <c r="C305" s="4" t="s">
        <v>883</v>
      </c>
      <c r="D305" s="9">
        <f>+'0BJ PROGR. I-II Y III'!N325</f>
        <v>0</v>
      </c>
      <c r="E305" s="42">
        <f t="shared" si="129"/>
        <v>0</v>
      </c>
      <c r="F305" s="9">
        <f>+'0BJ PROGR. I-II Y III'!AI325</f>
        <v>0</v>
      </c>
      <c r="G305" s="42">
        <f t="shared" si="130"/>
        <v>0</v>
      </c>
      <c r="H305" s="9">
        <f>+'0BJ PROGR. I-II Y III'!AK325</f>
        <v>0</v>
      </c>
      <c r="I305" s="42">
        <f t="shared" si="131"/>
        <v>0</v>
      </c>
      <c r="J305" s="9">
        <f t="shared" si="132"/>
        <v>0</v>
      </c>
      <c r="K305" s="42">
        <f t="shared" si="133"/>
        <v>0</v>
      </c>
      <c r="L305" s="178"/>
      <c r="M305" s="178"/>
    </row>
    <row r="306" spans="1:13" ht="15" customHeight="1" x14ac:dyDescent="0.2">
      <c r="A306" s="10" t="s">
        <v>884</v>
      </c>
      <c r="B306" s="10"/>
      <c r="C306" s="4" t="s">
        <v>885</v>
      </c>
      <c r="D306" s="9">
        <f>+'0BJ PROGR. I-II Y III'!N326</f>
        <v>0</v>
      </c>
      <c r="E306" s="42">
        <f t="shared" si="129"/>
        <v>0</v>
      </c>
      <c r="F306" s="9">
        <f>+'0BJ PROGR. I-II Y III'!AI326</f>
        <v>0</v>
      </c>
      <c r="G306" s="42">
        <f t="shared" si="130"/>
        <v>0</v>
      </c>
      <c r="H306" s="9">
        <f>+'0BJ PROGR. I-II Y III'!AK326</f>
        <v>0</v>
      </c>
      <c r="I306" s="42">
        <f t="shared" si="131"/>
        <v>0</v>
      </c>
      <c r="J306" s="9">
        <f t="shared" si="132"/>
        <v>0</v>
      </c>
      <c r="K306" s="42">
        <f t="shared" si="133"/>
        <v>0</v>
      </c>
      <c r="L306" s="178"/>
      <c r="M306" s="178"/>
    </row>
    <row r="307" spans="1:13" ht="15" customHeight="1" x14ac:dyDescent="0.2">
      <c r="A307" s="10" t="s">
        <v>886</v>
      </c>
      <c r="B307" s="10"/>
      <c r="C307" s="4" t="s">
        <v>887</v>
      </c>
      <c r="D307" s="9">
        <f>+'0BJ PROGR. I-II Y III'!N327</f>
        <v>0</v>
      </c>
      <c r="E307" s="42">
        <f t="shared" si="129"/>
        <v>0</v>
      </c>
      <c r="F307" s="9">
        <f>+'0BJ PROGR. I-II Y III'!AI327</f>
        <v>0</v>
      </c>
      <c r="G307" s="42">
        <f t="shared" si="130"/>
        <v>0</v>
      </c>
      <c r="H307" s="9">
        <f>+'0BJ PROGR. I-II Y III'!AK327</f>
        <v>0</v>
      </c>
      <c r="I307" s="42">
        <f t="shared" si="131"/>
        <v>0</v>
      </c>
      <c r="J307" s="9">
        <f t="shared" si="132"/>
        <v>0</v>
      </c>
      <c r="K307" s="42">
        <f t="shared" si="133"/>
        <v>0</v>
      </c>
      <c r="L307" s="178"/>
      <c r="M307" s="178"/>
    </row>
    <row r="308" spans="1:13" ht="15" customHeight="1" x14ac:dyDescent="0.2">
      <c r="A308" s="10" t="s">
        <v>888</v>
      </c>
      <c r="B308" s="10"/>
      <c r="C308" s="4" t="s">
        <v>889</v>
      </c>
      <c r="D308" s="9">
        <f>+'0BJ PROGR. I-II Y III'!N328</f>
        <v>0</v>
      </c>
      <c r="E308" s="42">
        <f t="shared" si="129"/>
        <v>0</v>
      </c>
      <c r="F308" s="9">
        <f>+'0BJ PROGR. I-II Y III'!AI328</f>
        <v>0</v>
      </c>
      <c r="G308" s="42">
        <f t="shared" si="130"/>
        <v>0</v>
      </c>
      <c r="H308" s="9">
        <f>+'0BJ PROGR. I-II Y III'!AK328</f>
        <v>0</v>
      </c>
      <c r="I308" s="42">
        <f t="shared" si="131"/>
        <v>0</v>
      </c>
      <c r="J308" s="9">
        <f t="shared" si="132"/>
        <v>0</v>
      </c>
      <c r="K308" s="42">
        <f t="shared" si="133"/>
        <v>0</v>
      </c>
      <c r="L308" s="178"/>
      <c r="M308" s="178"/>
    </row>
    <row r="309" spans="1:13" ht="15" customHeight="1" x14ac:dyDescent="0.2">
      <c r="A309" s="10" t="s">
        <v>890</v>
      </c>
      <c r="B309" s="10"/>
      <c r="C309" s="4" t="s">
        <v>891</v>
      </c>
      <c r="D309" s="9">
        <f>+'0BJ PROGR. I-II Y III'!N329</f>
        <v>0</v>
      </c>
      <c r="E309" s="42">
        <f t="shared" si="129"/>
        <v>0</v>
      </c>
      <c r="F309" s="9">
        <f>+'0BJ PROGR. I-II Y III'!AI329</f>
        <v>0</v>
      </c>
      <c r="G309" s="42">
        <f t="shared" si="130"/>
        <v>0</v>
      </c>
      <c r="H309" s="9">
        <f>+'0BJ PROGR. I-II Y III'!AK329</f>
        <v>0</v>
      </c>
      <c r="I309" s="42">
        <f t="shared" si="131"/>
        <v>0</v>
      </c>
      <c r="J309" s="9">
        <f t="shared" si="132"/>
        <v>0</v>
      </c>
      <c r="K309" s="42">
        <f t="shared" si="133"/>
        <v>0</v>
      </c>
      <c r="L309" s="178"/>
      <c r="M309" s="178"/>
    </row>
    <row r="310" spans="1:13" ht="15" customHeight="1" x14ac:dyDescent="0.2">
      <c r="A310" s="10"/>
      <c r="B310" s="10"/>
      <c r="D310" s="9"/>
      <c r="F310" s="9"/>
      <c r="H310" s="9"/>
      <c r="J310" s="9"/>
      <c r="L310" s="178"/>
      <c r="M310" s="178"/>
    </row>
    <row r="311" spans="1:13" ht="15" customHeight="1" x14ac:dyDescent="0.2">
      <c r="A311" s="5" t="s">
        <v>892</v>
      </c>
      <c r="B311" s="5"/>
      <c r="C311" s="8" t="s">
        <v>893</v>
      </c>
      <c r="D311" s="32">
        <f t="shared" ref="D311:K311" si="134">SUM(D312:D319)</f>
        <v>0</v>
      </c>
      <c r="E311" s="43">
        <f t="shared" si="134"/>
        <v>0</v>
      </c>
      <c r="F311" s="32">
        <f t="shared" si="134"/>
        <v>0</v>
      </c>
      <c r="G311" s="43">
        <f t="shared" si="134"/>
        <v>0</v>
      </c>
      <c r="H311" s="32">
        <f t="shared" si="134"/>
        <v>0</v>
      </c>
      <c r="I311" s="43">
        <f t="shared" si="134"/>
        <v>0</v>
      </c>
      <c r="J311" s="32">
        <f t="shared" si="134"/>
        <v>0</v>
      </c>
      <c r="K311" s="43">
        <f t="shared" si="134"/>
        <v>0</v>
      </c>
      <c r="L311" s="178"/>
      <c r="M311" s="178"/>
    </row>
    <row r="312" spans="1:13" ht="15" customHeight="1" x14ac:dyDescent="0.2">
      <c r="A312" s="10" t="s">
        <v>894</v>
      </c>
      <c r="B312" s="10"/>
      <c r="C312" s="4" t="s">
        <v>895</v>
      </c>
      <c r="D312" s="9">
        <f>+'0BJ PROGR. I-II Y III'!N332</f>
        <v>0</v>
      </c>
      <c r="E312" s="42">
        <f t="shared" ref="E312:E319" si="135">+D312/$J$353*100%</f>
        <v>0</v>
      </c>
      <c r="F312" s="9">
        <f>+'0BJ PROGR. I-II Y III'!AI332</f>
        <v>0</v>
      </c>
      <c r="G312" s="42">
        <f t="shared" ref="G312:G319" si="136">+F312/$J$353*100%</f>
        <v>0</v>
      </c>
      <c r="H312" s="9">
        <f>+'0BJ PROGR. I-II Y III'!AK332</f>
        <v>0</v>
      </c>
      <c r="I312" s="42">
        <f t="shared" ref="I312:I319" si="137">+H312/$J$353*100%</f>
        <v>0</v>
      </c>
      <c r="J312" s="9">
        <f t="shared" ref="J312:J319" si="138">+D312+F312+H312</f>
        <v>0</v>
      </c>
      <c r="K312" s="42">
        <f t="shared" ref="K312:K319" si="139">+E312+G312+I312</f>
        <v>0</v>
      </c>
      <c r="L312" s="178"/>
      <c r="M312" s="178"/>
    </row>
    <row r="313" spans="1:13" ht="15" customHeight="1" x14ac:dyDescent="0.2">
      <c r="A313" s="10" t="s">
        <v>896</v>
      </c>
      <c r="B313" s="10"/>
      <c r="C313" s="4" t="s">
        <v>897</v>
      </c>
      <c r="D313" s="9">
        <f>+'0BJ PROGR. I-II Y III'!N333</f>
        <v>0</v>
      </c>
      <c r="E313" s="42">
        <f t="shared" si="135"/>
        <v>0</v>
      </c>
      <c r="F313" s="9">
        <f>+'0BJ PROGR. I-II Y III'!AI333</f>
        <v>0</v>
      </c>
      <c r="G313" s="42">
        <f t="shared" si="136"/>
        <v>0</v>
      </c>
      <c r="H313" s="9">
        <f>+'0BJ PROGR. I-II Y III'!AK333</f>
        <v>0</v>
      </c>
      <c r="I313" s="42">
        <f t="shared" si="137"/>
        <v>0</v>
      </c>
      <c r="J313" s="9">
        <f t="shared" si="138"/>
        <v>0</v>
      </c>
      <c r="K313" s="42">
        <f t="shared" si="139"/>
        <v>0</v>
      </c>
      <c r="L313" s="178"/>
      <c r="M313" s="178"/>
    </row>
    <row r="314" spans="1:13" ht="15" customHeight="1" x14ac:dyDescent="0.2">
      <c r="A314" s="10" t="s">
        <v>898</v>
      </c>
      <c r="B314" s="10"/>
      <c r="C314" s="4" t="s">
        <v>899</v>
      </c>
      <c r="D314" s="9">
        <f>+'0BJ PROGR. I-II Y III'!N334</f>
        <v>0</v>
      </c>
      <c r="E314" s="42">
        <f t="shared" si="135"/>
        <v>0</v>
      </c>
      <c r="F314" s="9">
        <f>+'0BJ PROGR. I-II Y III'!AI334</f>
        <v>0</v>
      </c>
      <c r="G314" s="42">
        <f t="shared" si="136"/>
        <v>0</v>
      </c>
      <c r="H314" s="9">
        <f>+'0BJ PROGR. I-II Y III'!AK334</f>
        <v>0</v>
      </c>
      <c r="I314" s="42">
        <f t="shared" si="137"/>
        <v>0</v>
      </c>
      <c r="J314" s="9">
        <f t="shared" si="138"/>
        <v>0</v>
      </c>
      <c r="K314" s="42">
        <f t="shared" si="139"/>
        <v>0</v>
      </c>
      <c r="L314" s="178"/>
      <c r="M314" s="178"/>
    </row>
    <row r="315" spans="1:13" ht="15" customHeight="1" x14ac:dyDescent="0.2">
      <c r="A315" s="10" t="s">
        <v>900</v>
      </c>
      <c r="B315" s="10"/>
      <c r="C315" s="4" t="s">
        <v>901</v>
      </c>
      <c r="D315" s="9">
        <f>+'0BJ PROGR. I-II Y III'!N335</f>
        <v>0</v>
      </c>
      <c r="E315" s="42">
        <f t="shared" si="135"/>
        <v>0</v>
      </c>
      <c r="F315" s="9">
        <f>+'0BJ PROGR. I-II Y III'!AI335</f>
        <v>0</v>
      </c>
      <c r="G315" s="42">
        <f t="shared" si="136"/>
        <v>0</v>
      </c>
      <c r="H315" s="9">
        <f>+'0BJ PROGR. I-II Y III'!AK335</f>
        <v>0</v>
      </c>
      <c r="I315" s="42">
        <f t="shared" si="137"/>
        <v>0</v>
      </c>
      <c r="J315" s="9">
        <f t="shared" si="138"/>
        <v>0</v>
      </c>
      <c r="K315" s="42">
        <f t="shared" si="139"/>
        <v>0</v>
      </c>
      <c r="L315" s="178"/>
      <c r="M315" s="178"/>
    </row>
    <row r="316" spans="1:13" ht="15" customHeight="1" x14ac:dyDescent="0.2">
      <c r="A316" s="10" t="s">
        <v>902</v>
      </c>
      <c r="B316" s="10"/>
      <c r="C316" s="4" t="s">
        <v>903</v>
      </c>
      <c r="D316" s="9">
        <f>+'0BJ PROGR. I-II Y III'!N336</f>
        <v>0</v>
      </c>
      <c r="E316" s="42">
        <f t="shared" si="135"/>
        <v>0</v>
      </c>
      <c r="F316" s="9">
        <f>+'0BJ PROGR. I-II Y III'!AI336</f>
        <v>0</v>
      </c>
      <c r="G316" s="42">
        <f t="shared" si="136"/>
        <v>0</v>
      </c>
      <c r="H316" s="9">
        <f>+'0BJ PROGR. I-II Y III'!AK336</f>
        <v>0</v>
      </c>
      <c r="I316" s="42">
        <f t="shared" si="137"/>
        <v>0</v>
      </c>
      <c r="J316" s="9">
        <f t="shared" si="138"/>
        <v>0</v>
      </c>
      <c r="K316" s="42">
        <f t="shared" si="139"/>
        <v>0</v>
      </c>
      <c r="L316" s="178"/>
      <c r="M316" s="178"/>
    </row>
    <row r="317" spans="1:13" ht="15" customHeight="1" x14ac:dyDescent="0.2">
      <c r="A317" s="10" t="s">
        <v>904</v>
      </c>
      <c r="B317" s="10"/>
      <c r="C317" s="4" t="s">
        <v>905</v>
      </c>
      <c r="D317" s="9">
        <f>+'0BJ PROGR. I-II Y III'!N337</f>
        <v>0</v>
      </c>
      <c r="E317" s="42">
        <f t="shared" si="135"/>
        <v>0</v>
      </c>
      <c r="F317" s="9">
        <f>+'0BJ PROGR. I-II Y III'!AI337</f>
        <v>0</v>
      </c>
      <c r="G317" s="42">
        <f t="shared" si="136"/>
        <v>0</v>
      </c>
      <c r="H317" s="9">
        <f>+'0BJ PROGR. I-II Y III'!AK337</f>
        <v>0</v>
      </c>
      <c r="I317" s="42">
        <f t="shared" si="137"/>
        <v>0</v>
      </c>
      <c r="J317" s="9">
        <f t="shared" si="138"/>
        <v>0</v>
      </c>
      <c r="K317" s="42">
        <f t="shared" si="139"/>
        <v>0</v>
      </c>
      <c r="L317" s="178"/>
      <c r="M317" s="178"/>
    </row>
    <row r="318" spans="1:13" ht="15" customHeight="1" x14ac:dyDescent="0.2">
      <c r="A318" s="10" t="s">
        <v>906</v>
      </c>
      <c r="B318" s="10"/>
      <c r="C318" s="4" t="s">
        <v>907</v>
      </c>
      <c r="D318" s="9">
        <f>+'0BJ PROGR. I-II Y III'!N338</f>
        <v>0</v>
      </c>
      <c r="E318" s="42">
        <f t="shared" si="135"/>
        <v>0</v>
      </c>
      <c r="F318" s="9">
        <f>+'0BJ PROGR. I-II Y III'!AI338</f>
        <v>0</v>
      </c>
      <c r="G318" s="42">
        <f t="shared" si="136"/>
        <v>0</v>
      </c>
      <c r="H318" s="9">
        <f>+'0BJ PROGR. I-II Y III'!AK338</f>
        <v>0</v>
      </c>
      <c r="I318" s="42">
        <f t="shared" si="137"/>
        <v>0</v>
      </c>
      <c r="J318" s="9">
        <f t="shared" si="138"/>
        <v>0</v>
      </c>
      <c r="K318" s="42">
        <f t="shared" si="139"/>
        <v>0</v>
      </c>
      <c r="L318" s="178"/>
      <c r="M318" s="178"/>
    </row>
    <row r="319" spans="1:13" ht="15" customHeight="1" x14ac:dyDescent="0.2">
      <c r="A319" s="10" t="s">
        <v>908</v>
      </c>
      <c r="B319" s="10"/>
      <c r="C319" s="4" t="s">
        <v>909</v>
      </c>
      <c r="D319" s="9">
        <f>+'0BJ PROGR. I-II Y III'!N339</f>
        <v>0</v>
      </c>
      <c r="E319" s="42">
        <f t="shared" si="135"/>
        <v>0</v>
      </c>
      <c r="F319" s="9">
        <f>+'0BJ PROGR. I-II Y III'!AI339</f>
        <v>0</v>
      </c>
      <c r="G319" s="42">
        <f t="shared" si="136"/>
        <v>0</v>
      </c>
      <c r="H319" s="9">
        <f>+'0BJ PROGR. I-II Y III'!AK339</f>
        <v>0</v>
      </c>
      <c r="I319" s="42">
        <f t="shared" si="137"/>
        <v>0</v>
      </c>
      <c r="J319" s="9">
        <f t="shared" si="138"/>
        <v>0</v>
      </c>
      <c r="K319" s="42">
        <f t="shared" si="139"/>
        <v>0</v>
      </c>
      <c r="L319" s="178"/>
      <c r="M319" s="178"/>
    </row>
    <row r="320" spans="1:13" ht="15" customHeight="1" x14ac:dyDescent="0.2">
      <c r="A320" s="10"/>
      <c r="B320" s="10"/>
      <c r="D320" s="9"/>
      <c r="F320" s="9"/>
      <c r="H320" s="9"/>
      <c r="J320" s="9"/>
      <c r="L320" s="178"/>
      <c r="M320" s="178"/>
    </row>
    <row r="321" spans="1:13" ht="15" customHeight="1" x14ac:dyDescent="0.2">
      <c r="A321" s="5">
        <v>8</v>
      </c>
      <c r="B321" s="5"/>
      <c r="C321" s="8" t="s">
        <v>910</v>
      </c>
      <c r="D321" s="32">
        <f t="shared" ref="D321:K321" si="140">+D323+D326+D334+D337</f>
        <v>6000000</v>
      </c>
      <c r="E321" s="43">
        <f t="shared" si="140"/>
        <v>1.3586538551084765E-3</v>
      </c>
      <c r="F321" s="32">
        <f t="shared" si="140"/>
        <v>38700395.010000005</v>
      </c>
      <c r="G321" s="43">
        <f t="shared" si="140"/>
        <v>8.7634068124262249E-3</v>
      </c>
      <c r="H321" s="32">
        <f t="shared" si="140"/>
        <v>19789809.239999998</v>
      </c>
      <c r="I321" s="43">
        <f t="shared" si="140"/>
        <v>4.4812501026312247E-3</v>
      </c>
      <c r="J321" s="32">
        <f t="shared" si="140"/>
        <v>64490204.25</v>
      </c>
      <c r="K321" s="43">
        <f t="shared" si="140"/>
        <v>1.4603310770165925E-2</v>
      </c>
      <c r="L321" s="178"/>
      <c r="M321" s="178"/>
    </row>
    <row r="322" spans="1:13" ht="15" customHeight="1" x14ac:dyDescent="0.2">
      <c r="A322" s="10"/>
      <c r="B322" s="10"/>
      <c r="D322" s="9"/>
      <c r="F322" s="9"/>
      <c r="H322" s="9"/>
      <c r="J322" s="9"/>
      <c r="L322" s="178"/>
      <c r="M322" s="178"/>
    </row>
    <row r="323" spans="1:13" ht="15" customHeight="1" x14ac:dyDescent="0.2">
      <c r="A323" s="5" t="s">
        <v>911</v>
      </c>
      <c r="B323" s="5"/>
      <c r="C323" s="8" t="s">
        <v>912</v>
      </c>
      <c r="D323" s="32">
        <f t="shared" ref="D323:K323" si="141">SUM(D324:D325)</f>
        <v>0</v>
      </c>
      <c r="E323" s="43">
        <f t="shared" si="141"/>
        <v>0</v>
      </c>
      <c r="F323" s="32">
        <f t="shared" si="141"/>
        <v>0</v>
      </c>
      <c r="G323" s="43">
        <f t="shared" si="141"/>
        <v>0</v>
      </c>
      <c r="H323" s="32">
        <f t="shared" si="141"/>
        <v>0</v>
      </c>
      <c r="I323" s="43">
        <f t="shared" si="141"/>
        <v>0</v>
      </c>
      <c r="J323" s="32">
        <f t="shared" si="141"/>
        <v>0</v>
      </c>
      <c r="K323" s="43">
        <f t="shared" si="141"/>
        <v>0</v>
      </c>
      <c r="L323" s="178"/>
      <c r="M323" s="178"/>
    </row>
    <row r="324" spans="1:13" ht="15" customHeight="1" x14ac:dyDescent="0.2">
      <c r="A324" s="10" t="s">
        <v>913</v>
      </c>
      <c r="B324" s="10"/>
      <c r="C324" s="4" t="s">
        <v>914</v>
      </c>
      <c r="D324" s="9">
        <f>+'0BJ PROGR. I-II Y III'!N345</f>
        <v>0</v>
      </c>
      <c r="E324" s="42">
        <f>+D324/$J$353*100%</f>
        <v>0</v>
      </c>
      <c r="F324" s="9">
        <f>+'0BJ PROGR. I-II Y III'!AI345</f>
        <v>0</v>
      </c>
      <c r="G324" s="42">
        <f>+F324/$J$353*100%</f>
        <v>0</v>
      </c>
      <c r="H324" s="9">
        <f>+'0BJ PROGR. I-II Y III'!AK345</f>
        <v>0</v>
      </c>
      <c r="I324" s="42">
        <f>+H324/$J$353*100%</f>
        <v>0</v>
      </c>
      <c r="J324" s="9">
        <f>+D324+F324+H324</f>
        <v>0</v>
      </c>
      <c r="K324" s="42">
        <f>+E324+G324+I324</f>
        <v>0</v>
      </c>
      <c r="L324" s="178"/>
      <c r="M324" s="178"/>
    </row>
    <row r="325" spans="1:13" ht="15" customHeight="1" x14ac:dyDescent="0.2">
      <c r="A325" s="10" t="s">
        <v>915</v>
      </c>
      <c r="B325" s="10"/>
      <c r="C325" s="4" t="s">
        <v>916</v>
      </c>
      <c r="D325" s="9">
        <f>+'0BJ PROGR. I-II Y III'!N346</f>
        <v>0</v>
      </c>
      <c r="E325" s="42">
        <f>+D325/$J$353*100%</f>
        <v>0</v>
      </c>
      <c r="F325" s="9">
        <f>+'0BJ PROGR. I-II Y III'!AI346</f>
        <v>0</v>
      </c>
      <c r="G325" s="42">
        <f>+F325/$J$353*100%</f>
        <v>0</v>
      </c>
      <c r="H325" s="9">
        <f>+'0BJ PROGR. I-II Y III'!AK346</f>
        <v>0</v>
      </c>
      <c r="I325" s="42">
        <f>+H325/$J$353*100%</f>
        <v>0</v>
      </c>
      <c r="J325" s="9">
        <f>+D325+F325+H325</f>
        <v>0</v>
      </c>
      <c r="K325" s="42">
        <f>+E325+G325+I325</f>
        <v>0</v>
      </c>
      <c r="L325" s="178"/>
      <c r="M325" s="178"/>
    </row>
    <row r="326" spans="1:13" ht="15" customHeight="1" x14ac:dyDescent="0.2">
      <c r="A326" s="5" t="s">
        <v>917</v>
      </c>
      <c r="B326" s="5"/>
      <c r="C326" s="8" t="s">
        <v>918</v>
      </c>
      <c r="D326" s="32">
        <f t="shared" ref="D326:K326" si="142">SUM(D327:D335)</f>
        <v>6000000</v>
      </c>
      <c r="E326" s="43">
        <f t="shared" si="142"/>
        <v>1.3586538551084765E-3</v>
      </c>
      <c r="F326" s="32">
        <f t="shared" si="142"/>
        <v>38700395.010000005</v>
      </c>
      <c r="G326" s="43">
        <f t="shared" si="142"/>
        <v>8.7634068124262249E-3</v>
      </c>
      <c r="H326" s="32">
        <f t="shared" si="142"/>
        <v>19789809.239999998</v>
      </c>
      <c r="I326" s="43">
        <f t="shared" si="142"/>
        <v>4.4812501026312247E-3</v>
      </c>
      <c r="J326" s="32">
        <f t="shared" si="142"/>
        <v>64490204.25</v>
      </c>
      <c r="K326" s="43">
        <f t="shared" si="142"/>
        <v>1.4603310770165925E-2</v>
      </c>
      <c r="L326" s="178"/>
      <c r="M326" s="178"/>
    </row>
    <row r="327" spans="1:13" ht="15" customHeight="1" x14ac:dyDescent="0.2">
      <c r="A327" s="10" t="s">
        <v>919</v>
      </c>
      <c r="B327" s="10"/>
      <c r="C327" s="4" t="s">
        <v>920</v>
      </c>
      <c r="D327" s="9">
        <f>+'0BJ PROGR. I-II Y III'!N348</f>
        <v>0</v>
      </c>
      <c r="E327" s="42">
        <f t="shared" ref="E327:E335" si="143">+D327/$J$353*100%</f>
        <v>0</v>
      </c>
      <c r="F327" s="9">
        <f>+'0BJ PROGR. I-II Y III'!AI348</f>
        <v>0</v>
      </c>
      <c r="G327" s="42">
        <f t="shared" ref="G327:G335" si="144">+F327/$J$353*100%</f>
        <v>0</v>
      </c>
      <c r="H327" s="9">
        <f>+'0BJ PROGR. I-II Y III'!AK348</f>
        <v>0</v>
      </c>
      <c r="I327" s="42">
        <f t="shared" ref="I327:I335" si="145">+H327/$J$353*100%</f>
        <v>0</v>
      </c>
      <c r="J327" s="9">
        <f t="shared" ref="J327:J335" si="146">+D327+F327+H327</f>
        <v>0</v>
      </c>
      <c r="K327" s="42">
        <f t="shared" ref="K327:K335" si="147">+E327+G327+I327</f>
        <v>0</v>
      </c>
      <c r="L327" s="178"/>
      <c r="M327" s="178"/>
    </row>
    <row r="328" spans="1:13" ht="15" customHeight="1" x14ac:dyDescent="0.2">
      <c r="A328" s="10" t="s">
        <v>921</v>
      </c>
      <c r="B328" s="10"/>
      <c r="C328" s="4" t="s">
        <v>922</v>
      </c>
      <c r="D328" s="9">
        <f>+'0BJ PROGR. I-II Y III'!N349</f>
        <v>0</v>
      </c>
      <c r="E328" s="42">
        <f t="shared" si="143"/>
        <v>0</v>
      </c>
      <c r="F328" s="9">
        <f>+'0BJ PROGR. I-II Y III'!AI349</f>
        <v>0</v>
      </c>
      <c r="G328" s="42">
        <f t="shared" si="144"/>
        <v>0</v>
      </c>
      <c r="H328" s="9">
        <f>+'0BJ PROGR. I-II Y III'!AK349</f>
        <v>0</v>
      </c>
      <c r="I328" s="42">
        <f t="shared" si="145"/>
        <v>0</v>
      </c>
      <c r="J328" s="9">
        <f t="shared" si="146"/>
        <v>0</v>
      </c>
      <c r="K328" s="42">
        <f t="shared" si="147"/>
        <v>0</v>
      </c>
      <c r="L328" s="178"/>
      <c r="M328" s="178"/>
    </row>
    <row r="329" spans="1:13" ht="15" customHeight="1" x14ac:dyDescent="0.2">
      <c r="A329" s="10" t="s">
        <v>923</v>
      </c>
      <c r="B329" s="10"/>
      <c r="C329" s="4" t="s">
        <v>924</v>
      </c>
      <c r="D329" s="9">
        <f>+'0BJ PROGR. I-II Y III'!N350</f>
        <v>0</v>
      </c>
      <c r="E329" s="42">
        <f t="shared" si="143"/>
        <v>0</v>
      </c>
      <c r="F329" s="9">
        <f>+'0BJ PROGR. I-II Y III'!AI350+0.01</f>
        <v>21630395.010000002</v>
      </c>
      <c r="G329" s="42">
        <f t="shared" si="144"/>
        <v>4.8980365946426092E-3</v>
      </c>
      <c r="H329" s="9">
        <f>+'DETALLE PROG. III'!D215</f>
        <v>19789809.239999998</v>
      </c>
      <c r="I329" s="42">
        <f t="shared" si="145"/>
        <v>4.4812501026312247E-3</v>
      </c>
      <c r="J329" s="9">
        <f t="shared" si="146"/>
        <v>41420204.25</v>
      </c>
      <c r="K329" s="42">
        <f t="shared" si="147"/>
        <v>9.379286697273833E-3</v>
      </c>
      <c r="L329" s="178"/>
      <c r="M329" s="178"/>
    </row>
    <row r="330" spans="1:13" ht="15" customHeight="1" x14ac:dyDescent="0.2">
      <c r="A330" s="10" t="s">
        <v>925</v>
      </c>
      <c r="B330" s="10"/>
      <c r="C330" s="4" t="s">
        <v>926</v>
      </c>
      <c r="D330" s="9">
        <f>+'0BJ PROGR. I-II Y III'!N351</f>
        <v>0</v>
      </c>
      <c r="E330" s="42">
        <f t="shared" si="143"/>
        <v>0</v>
      </c>
      <c r="F330" s="9">
        <f>+'0BJ PROGR. I-II Y III'!AI351</f>
        <v>0</v>
      </c>
      <c r="G330" s="42">
        <f t="shared" si="144"/>
        <v>0</v>
      </c>
      <c r="H330" s="9">
        <f>+'0BJ PROGR. I-II Y III'!AK351</f>
        <v>0</v>
      </c>
      <c r="I330" s="42">
        <f t="shared" si="145"/>
        <v>0</v>
      </c>
      <c r="J330" s="9">
        <f t="shared" si="146"/>
        <v>0</v>
      </c>
      <c r="K330" s="42">
        <f t="shared" si="147"/>
        <v>0</v>
      </c>
      <c r="L330" s="178"/>
      <c r="M330" s="178"/>
    </row>
    <row r="331" spans="1:13" ht="15" customHeight="1" x14ac:dyDescent="0.2">
      <c r="A331" s="10" t="s">
        <v>927</v>
      </c>
      <c r="B331" s="10"/>
      <c r="C331" s="4" t="s">
        <v>928</v>
      </c>
      <c r="D331" s="9">
        <f>+'0BJ PROGR. I-II Y III'!N352</f>
        <v>0</v>
      </c>
      <c r="E331" s="42">
        <f t="shared" si="143"/>
        <v>0</v>
      </c>
      <c r="F331" s="9">
        <f>+'0BJ PROGR. I-II Y III'!AI352</f>
        <v>0</v>
      </c>
      <c r="G331" s="42">
        <f t="shared" si="144"/>
        <v>0</v>
      </c>
      <c r="H331" s="9">
        <f>+'0BJ PROGR. I-II Y III'!AK352</f>
        <v>0</v>
      </c>
      <c r="I331" s="42">
        <f t="shared" si="145"/>
        <v>0</v>
      </c>
      <c r="J331" s="9">
        <f t="shared" si="146"/>
        <v>0</v>
      </c>
      <c r="K331" s="42">
        <f t="shared" si="147"/>
        <v>0</v>
      </c>
      <c r="L331" s="178"/>
      <c r="M331" s="178"/>
    </row>
    <row r="332" spans="1:13" ht="15" customHeight="1" x14ac:dyDescent="0.2">
      <c r="A332" s="10" t="s">
        <v>929</v>
      </c>
      <c r="B332" s="10"/>
      <c r="C332" s="4" t="s">
        <v>930</v>
      </c>
      <c r="D332" s="9">
        <f>+'0BJ PROGR. I-II Y III'!N353</f>
        <v>6000000</v>
      </c>
      <c r="E332" s="42">
        <f t="shared" si="143"/>
        <v>1.3586538551084765E-3</v>
      </c>
      <c r="F332" s="9">
        <f>+'0BJ PROGR. I-II Y III'!AI353</f>
        <v>17070000</v>
      </c>
      <c r="G332" s="42">
        <f t="shared" si="144"/>
        <v>3.8653702177836157E-3</v>
      </c>
      <c r="H332" s="9">
        <v>0</v>
      </c>
      <c r="I332" s="42">
        <f t="shared" si="145"/>
        <v>0</v>
      </c>
      <c r="J332" s="9">
        <f t="shared" si="146"/>
        <v>23070000</v>
      </c>
      <c r="K332" s="42">
        <f t="shared" si="147"/>
        <v>5.2240240728920924E-3</v>
      </c>
      <c r="L332" s="178"/>
      <c r="M332" s="178"/>
    </row>
    <row r="333" spans="1:13" ht="15" customHeight="1" x14ac:dyDescent="0.2">
      <c r="A333" s="10" t="s">
        <v>931</v>
      </c>
      <c r="B333" s="10"/>
      <c r="C333" s="4" t="s">
        <v>932</v>
      </c>
      <c r="D333" s="9">
        <f>+'0BJ PROGR. I-II Y III'!N354</f>
        <v>0</v>
      </c>
      <c r="E333" s="42">
        <f t="shared" si="143"/>
        <v>0</v>
      </c>
      <c r="F333" s="9">
        <f>+'0BJ PROGR. I-II Y III'!AI354</f>
        <v>0</v>
      </c>
      <c r="G333" s="42">
        <f t="shared" si="144"/>
        <v>0</v>
      </c>
      <c r="H333" s="9">
        <f>+'0BJ PROGR. I-II Y III'!AK354</f>
        <v>0</v>
      </c>
      <c r="I333" s="42">
        <f t="shared" si="145"/>
        <v>0</v>
      </c>
      <c r="J333" s="9">
        <f t="shared" si="146"/>
        <v>0</v>
      </c>
      <c r="K333" s="42">
        <f t="shared" si="147"/>
        <v>0</v>
      </c>
      <c r="L333" s="178"/>
      <c r="M333" s="178"/>
    </row>
    <row r="334" spans="1:13" ht="15" customHeight="1" x14ac:dyDescent="0.2">
      <c r="A334" s="16" t="s">
        <v>933</v>
      </c>
      <c r="B334" s="16"/>
      <c r="C334" s="17" t="s">
        <v>934</v>
      </c>
      <c r="D334" s="9">
        <f>+'0BJ PROGR. I-II Y III'!N355</f>
        <v>0</v>
      </c>
      <c r="E334" s="42">
        <f t="shared" si="143"/>
        <v>0</v>
      </c>
      <c r="F334" s="9">
        <f>+'0BJ PROGR. I-II Y III'!AI355</f>
        <v>0</v>
      </c>
      <c r="G334" s="42">
        <f t="shared" si="144"/>
        <v>0</v>
      </c>
      <c r="H334" s="9">
        <f>+'0BJ PROGR. I-II Y III'!AK355</f>
        <v>0</v>
      </c>
      <c r="I334" s="42">
        <f t="shared" si="145"/>
        <v>0</v>
      </c>
      <c r="J334" s="9">
        <f t="shared" si="146"/>
        <v>0</v>
      </c>
      <c r="K334" s="42">
        <f t="shared" si="147"/>
        <v>0</v>
      </c>
      <c r="L334" s="178"/>
      <c r="M334" s="178"/>
    </row>
    <row r="335" spans="1:13" ht="15" customHeight="1" x14ac:dyDescent="0.2">
      <c r="A335" s="18" t="s">
        <v>935</v>
      </c>
      <c r="B335" s="18"/>
      <c r="C335" s="11" t="s">
        <v>936</v>
      </c>
      <c r="D335" s="9">
        <f>+'0BJ PROGR. I-II Y III'!N356</f>
        <v>0</v>
      </c>
      <c r="E335" s="42">
        <f t="shared" si="143"/>
        <v>0</v>
      </c>
      <c r="F335" s="9">
        <f>+'0BJ PROGR. I-II Y III'!AI356</f>
        <v>0</v>
      </c>
      <c r="G335" s="42">
        <f t="shared" si="144"/>
        <v>0</v>
      </c>
      <c r="H335" s="9">
        <f>+'0BJ PROGR. I-II Y III'!AK356</f>
        <v>0</v>
      </c>
      <c r="I335" s="42">
        <f t="shared" si="145"/>
        <v>0</v>
      </c>
      <c r="J335" s="9">
        <f t="shared" si="146"/>
        <v>0</v>
      </c>
      <c r="K335" s="42">
        <f t="shared" si="147"/>
        <v>0</v>
      </c>
      <c r="L335" s="178"/>
      <c r="M335" s="178"/>
    </row>
    <row r="336" spans="1:13" ht="15" customHeight="1" x14ac:dyDescent="0.2">
      <c r="A336" s="10"/>
      <c r="B336" s="10"/>
      <c r="D336" s="9"/>
      <c r="F336" s="9"/>
      <c r="H336" s="9"/>
      <c r="J336" s="9"/>
      <c r="L336" s="178"/>
      <c r="M336" s="178"/>
    </row>
    <row r="337" spans="1:13" ht="15" customHeight="1" x14ac:dyDescent="0.2">
      <c r="A337" s="5" t="s">
        <v>911</v>
      </c>
      <c r="B337" s="5"/>
      <c r="C337" s="8" t="s">
        <v>912</v>
      </c>
      <c r="D337" s="32">
        <f t="shared" ref="D337:K337" si="148">SUM(D338:D341)</f>
        <v>0</v>
      </c>
      <c r="E337" s="43">
        <f t="shared" si="148"/>
        <v>0</v>
      </c>
      <c r="F337" s="32">
        <f t="shared" si="148"/>
        <v>0</v>
      </c>
      <c r="G337" s="43">
        <f t="shared" si="148"/>
        <v>0</v>
      </c>
      <c r="H337" s="32">
        <f t="shared" si="148"/>
        <v>0</v>
      </c>
      <c r="I337" s="43">
        <f t="shared" si="148"/>
        <v>0</v>
      </c>
      <c r="J337" s="32">
        <f t="shared" si="148"/>
        <v>0</v>
      </c>
      <c r="K337" s="43">
        <f t="shared" si="148"/>
        <v>0</v>
      </c>
      <c r="L337" s="178"/>
      <c r="M337" s="178"/>
    </row>
    <row r="338" spans="1:13" ht="15" customHeight="1" x14ac:dyDescent="0.2">
      <c r="A338" s="10" t="s">
        <v>937</v>
      </c>
      <c r="B338" s="10"/>
      <c r="C338" s="4" t="s">
        <v>938</v>
      </c>
      <c r="D338" s="9">
        <f>+'0BJ PROGR. I-II Y III'!N360</f>
        <v>0</v>
      </c>
      <c r="E338" s="42">
        <f>+D338/$J$353*100%</f>
        <v>0</v>
      </c>
      <c r="F338" s="9">
        <f>+'0BJ PROGR. I-II Y III'!AI360</f>
        <v>0</v>
      </c>
      <c r="G338" s="42">
        <f>+F338/$J$353*100%</f>
        <v>0</v>
      </c>
      <c r="H338" s="9">
        <f>+'0BJ PROGR. I-II Y III'!AK360</f>
        <v>0</v>
      </c>
      <c r="I338" s="42">
        <f>+H338/$J$353*100%</f>
        <v>0</v>
      </c>
      <c r="J338" s="9">
        <f t="shared" ref="J338:K341" si="149">+D338+F338+H338</f>
        <v>0</v>
      </c>
      <c r="K338" s="42">
        <f t="shared" si="149"/>
        <v>0</v>
      </c>
      <c r="L338" s="178"/>
      <c r="M338" s="178"/>
    </row>
    <row r="339" spans="1:13" ht="15" customHeight="1" x14ac:dyDescent="0.2">
      <c r="A339" s="10" t="s">
        <v>939</v>
      </c>
      <c r="B339" s="10"/>
      <c r="C339" s="4" t="s">
        <v>940</v>
      </c>
      <c r="D339" s="9">
        <f>+'0BJ PROGR. I-II Y III'!N361</f>
        <v>0</v>
      </c>
      <c r="E339" s="42">
        <f>+D339/$J$353*100%</f>
        <v>0</v>
      </c>
      <c r="F339" s="9">
        <f>+'0BJ PROGR. I-II Y III'!AI361</f>
        <v>0</v>
      </c>
      <c r="G339" s="42">
        <f>+F339/$J$353*100%</f>
        <v>0</v>
      </c>
      <c r="H339" s="9">
        <f>+'0BJ PROGR. I-II Y III'!AK361</f>
        <v>0</v>
      </c>
      <c r="I339" s="42">
        <f>+H339/$J$353*100%</f>
        <v>0</v>
      </c>
      <c r="J339" s="9">
        <f t="shared" si="149"/>
        <v>0</v>
      </c>
      <c r="K339" s="42">
        <f t="shared" si="149"/>
        <v>0</v>
      </c>
      <c r="L339" s="178"/>
      <c r="M339" s="178"/>
    </row>
    <row r="340" spans="1:13" ht="15" customHeight="1" x14ac:dyDescent="0.2">
      <c r="A340" s="5" t="s">
        <v>917</v>
      </c>
      <c r="B340" s="5"/>
      <c r="C340" s="8" t="s">
        <v>918</v>
      </c>
      <c r="D340" s="9">
        <f>+'0BJ PROGR. I-II Y III'!N362</f>
        <v>0</v>
      </c>
      <c r="E340" s="42">
        <f>+D340/$J$353*100%</f>
        <v>0</v>
      </c>
      <c r="F340" s="9">
        <f>+'0BJ PROGR. I-II Y III'!AI362</f>
        <v>0</v>
      </c>
      <c r="G340" s="42">
        <f>+F340/$J$353*100%</f>
        <v>0</v>
      </c>
      <c r="H340" s="9">
        <f>+'0BJ PROGR. I-II Y III'!AK362</f>
        <v>0</v>
      </c>
      <c r="I340" s="42">
        <f>+H340/$J$353*100%</f>
        <v>0</v>
      </c>
      <c r="J340" s="9">
        <f t="shared" si="149"/>
        <v>0</v>
      </c>
      <c r="K340" s="42">
        <f t="shared" si="149"/>
        <v>0</v>
      </c>
      <c r="L340" s="178"/>
      <c r="M340" s="178"/>
    </row>
    <row r="341" spans="1:13" ht="15" customHeight="1" x14ac:dyDescent="0.3">
      <c r="A341" s="10" t="s">
        <v>941</v>
      </c>
      <c r="B341" s="10"/>
      <c r="C341" s="33" t="s">
        <v>942</v>
      </c>
      <c r="D341" s="9">
        <f>+'0BJ PROGR. I-II Y III'!N363</f>
        <v>0</v>
      </c>
      <c r="E341" s="42">
        <f>+D341/$J$353*100%</f>
        <v>0</v>
      </c>
      <c r="F341" s="9">
        <f>+'0BJ PROGR. I-II Y III'!AI363</f>
        <v>0</v>
      </c>
      <c r="G341" s="42">
        <f>+F341/$J$353*100%</f>
        <v>0</v>
      </c>
      <c r="H341" s="9">
        <f>+'0BJ PROGR. I-II Y III'!AK363</f>
        <v>0</v>
      </c>
      <c r="I341" s="42">
        <f>+H341/$J$353*100%</f>
        <v>0</v>
      </c>
      <c r="J341" s="9">
        <f t="shared" si="149"/>
        <v>0</v>
      </c>
      <c r="K341" s="42">
        <f t="shared" si="149"/>
        <v>0</v>
      </c>
      <c r="L341" s="178"/>
      <c r="M341" s="178"/>
    </row>
    <row r="342" spans="1:13" ht="15" customHeight="1" x14ac:dyDescent="0.2">
      <c r="A342" s="10"/>
      <c r="B342" s="10"/>
      <c r="D342" s="9"/>
      <c r="F342" s="9"/>
      <c r="H342" s="9"/>
      <c r="J342" s="9"/>
      <c r="L342" s="178"/>
      <c r="M342" s="178"/>
    </row>
    <row r="343" spans="1:13" ht="15" customHeight="1" x14ac:dyDescent="0.2">
      <c r="A343" s="5" t="s">
        <v>943</v>
      </c>
      <c r="B343" s="5"/>
      <c r="C343" s="8" t="s">
        <v>944</v>
      </c>
      <c r="D343" s="32">
        <f>SUM(D344:D345)</f>
        <v>0</v>
      </c>
      <c r="F343" s="32">
        <f>SUM(F344:F345)</f>
        <v>0</v>
      </c>
      <c r="H343" s="32">
        <f>SUM(H344:H345)</f>
        <v>0</v>
      </c>
      <c r="J343" s="32">
        <f>SUM(J344:J345)</f>
        <v>0</v>
      </c>
      <c r="K343" s="43">
        <f>SUM(K344:K345)</f>
        <v>0</v>
      </c>
      <c r="L343" s="178"/>
      <c r="M343" s="178"/>
    </row>
    <row r="344" spans="1:13" ht="15" customHeight="1" x14ac:dyDescent="0.2">
      <c r="A344" s="10" t="s">
        <v>945</v>
      </c>
      <c r="B344" s="10"/>
      <c r="C344" s="4" t="s">
        <v>946</v>
      </c>
      <c r="D344" s="9">
        <f>+'0BJ PROGR. I-II Y III'!N366</f>
        <v>0</v>
      </c>
      <c r="E344" s="42">
        <f>+D344/$J$353*100%</f>
        <v>0</v>
      </c>
      <c r="F344" s="9">
        <f>+'0BJ PROGR. I-II Y III'!AI366</f>
        <v>0</v>
      </c>
      <c r="G344" s="42">
        <f>+F344/$J$353*100%</f>
        <v>0</v>
      </c>
      <c r="H344" s="9">
        <f>+'0BJ PROGR. I-II Y III'!AK366</f>
        <v>0</v>
      </c>
      <c r="I344" s="42">
        <f>+H344/$J$353*100%</f>
        <v>0</v>
      </c>
      <c r="J344" s="9">
        <f>+D344+F344+H344</f>
        <v>0</v>
      </c>
      <c r="K344" s="42">
        <f>+E344+G344+I344</f>
        <v>0</v>
      </c>
      <c r="L344" s="178"/>
      <c r="M344" s="178"/>
    </row>
    <row r="345" spans="1:13" ht="15" customHeight="1" x14ac:dyDescent="0.2">
      <c r="A345" s="10" t="s">
        <v>947</v>
      </c>
      <c r="B345" s="10"/>
      <c r="C345" s="4" t="s">
        <v>948</v>
      </c>
      <c r="D345" s="9">
        <f>+'0BJ PROGR. I-II Y III'!N367</f>
        <v>0</v>
      </c>
      <c r="E345" s="42">
        <f>+D345/$J$353*100%</f>
        <v>0</v>
      </c>
      <c r="F345" s="9">
        <f>+'0BJ PROGR. I-II Y III'!AI367</f>
        <v>0</v>
      </c>
      <c r="G345" s="42">
        <f>+F345/$J$353*100%</f>
        <v>0</v>
      </c>
      <c r="H345" s="9">
        <f>+'0BJ PROGR. I-II Y III'!AK367</f>
        <v>0</v>
      </c>
      <c r="I345" s="42">
        <f>+H345/$J$353*100%</f>
        <v>0</v>
      </c>
      <c r="J345" s="9">
        <f>+D345+F345+H345</f>
        <v>0</v>
      </c>
      <c r="K345" s="42">
        <f>+E345+G345+I345</f>
        <v>0</v>
      </c>
      <c r="L345" s="178"/>
      <c r="M345" s="178"/>
    </row>
    <row r="346" spans="1:13" ht="15" customHeight="1" x14ac:dyDescent="0.2">
      <c r="A346" s="10"/>
      <c r="B346" s="10"/>
      <c r="D346" s="9"/>
      <c r="F346" s="9"/>
      <c r="H346" s="9"/>
      <c r="J346" s="9"/>
      <c r="L346" s="178"/>
      <c r="M346" s="178"/>
    </row>
    <row r="347" spans="1:13" ht="15" customHeight="1" x14ac:dyDescent="0.2">
      <c r="A347" s="5">
        <v>9</v>
      </c>
      <c r="B347" s="5"/>
      <c r="C347" s="8" t="s">
        <v>179</v>
      </c>
      <c r="D347" s="32">
        <f t="shared" ref="D347:K347" si="150">+D348</f>
        <v>0</v>
      </c>
      <c r="E347" s="43">
        <f t="shared" si="150"/>
        <v>0</v>
      </c>
      <c r="F347" s="32">
        <f t="shared" si="150"/>
        <v>0</v>
      </c>
      <c r="G347" s="43">
        <f t="shared" si="150"/>
        <v>0</v>
      </c>
      <c r="H347" s="32">
        <f t="shared" si="150"/>
        <v>60427614.960000001</v>
      </c>
      <c r="I347" s="43">
        <f t="shared" si="150"/>
        <v>1.3683368670069107E-2</v>
      </c>
      <c r="J347" s="32">
        <f t="shared" si="150"/>
        <v>60427614.960000001</v>
      </c>
      <c r="K347" s="43">
        <f t="shared" si="150"/>
        <v>1.3683368670069107E-2</v>
      </c>
      <c r="L347" s="178"/>
      <c r="M347" s="178"/>
    </row>
    <row r="348" spans="1:13" ht="15" customHeight="1" x14ac:dyDescent="0.2">
      <c r="A348" s="5" t="s">
        <v>949</v>
      </c>
      <c r="B348" s="5"/>
      <c r="C348" s="8" t="s">
        <v>950</v>
      </c>
      <c r="D348" s="32">
        <f t="shared" ref="D348:K348" si="151">SUM(D349:D350)</f>
        <v>0</v>
      </c>
      <c r="E348" s="43">
        <f t="shared" si="151"/>
        <v>0</v>
      </c>
      <c r="F348" s="32">
        <f t="shared" si="151"/>
        <v>0</v>
      </c>
      <c r="G348" s="43">
        <f t="shared" si="151"/>
        <v>0</v>
      </c>
      <c r="H348" s="32">
        <f t="shared" si="151"/>
        <v>60427614.960000001</v>
      </c>
      <c r="I348" s="43">
        <f t="shared" si="151"/>
        <v>1.3683368670069107E-2</v>
      </c>
      <c r="J348" s="32">
        <f t="shared" si="151"/>
        <v>60427614.960000001</v>
      </c>
      <c r="K348" s="43">
        <f t="shared" si="151"/>
        <v>1.3683368670069107E-2</v>
      </c>
      <c r="L348" s="178"/>
      <c r="M348" s="178"/>
    </row>
    <row r="349" spans="1:13" ht="15" customHeight="1" x14ac:dyDescent="0.2">
      <c r="A349" s="10" t="s">
        <v>951</v>
      </c>
      <c r="B349" s="10"/>
      <c r="C349" s="4" t="s">
        <v>952</v>
      </c>
      <c r="D349" s="9">
        <f>+'0BJ PROGR. I-II Y III'!N371</f>
        <v>0</v>
      </c>
      <c r="E349" s="42">
        <f>+D349/$J$353*100%</f>
        <v>0</v>
      </c>
      <c r="F349" s="9">
        <f>+'0BJ PROGR. I-II Y III'!AI371</f>
        <v>0</v>
      </c>
      <c r="G349" s="42">
        <f>+F349/$J$353*100%</f>
        <v>0</v>
      </c>
      <c r="H349" s="9">
        <f>+'DETALLE PROG. III'!D507</f>
        <v>60427614.960000001</v>
      </c>
      <c r="I349" s="42">
        <f>+H349/$J$353*100%</f>
        <v>1.3683368670069107E-2</v>
      </c>
      <c r="J349" s="9">
        <f>+D349+F349+H349</f>
        <v>60427614.960000001</v>
      </c>
      <c r="K349" s="42">
        <f>+E349+G349+I349</f>
        <v>1.3683368670069107E-2</v>
      </c>
      <c r="L349" s="178"/>
      <c r="M349" s="178"/>
    </row>
    <row r="350" spans="1:13" ht="15" customHeight="1" x14ac:dyDescent="0.2">
      <c r="A350" s="10" t="s">
        <v>953</v>
      </c>
      <c r="B350" s="10"/>
      <c r="C350" s="4" t="s">
        <v>954</v>
      </c>
      <c r="D350" s="9">
        <f>+'0BJ PROGR. I-II Y III'!N372</f>
        <v>0</v>
      </c>
      <c r="E350" s="42">
        <f>+D350/$J$353*100%</f>
        <v>0</v>
      </c>
      <c r="F350" s="9">
        <f>+'0BJ PROGR. I-II Y III'!AI372</f>
        <v>0</v>
      </c>
      <c r="G350" s="42">
        <f>+F350/$J$353*100%</f>
        <v>0</v>
      </c>
      <c r="H350" s="9">
        <f>+'0BJ PROGR. I-II Y III'!AK372</f>
        <v>0</v>
      </c>
      <c r="I350" s="42">
        <f>+H350/$J$353*100%</f>
        <v>0</v>
      </c>
      <c r="J350" s="9">
        <f>+D350+F350+H350</f>
        <v>0</v>
      </c>
      <c r="K350" s="42">
        <f>+E350+G350+I350</f>
        <v>0</v>
      </c>
      <c r="L350" s="178"/>
      <c r="M350" s="178"/>
    </row>
    <row r="351" spans="1:13" ht="15" customHeight="1" x14ac:dyDescent="0.2">
      <c r="A351" s="10"/>
      <c r="B351" s="10"/>
      <c r="D351" s="9"/>
      <c r="F351" s="9"/>
      <c r="H351" s="9"/>
      <c r="J351" s="9"/>
      <c r="L351" s="178"/>
      <c r="M351" s="178"/>
    </row>
    <row r="352" spans="1:13" ht="15" customHeight="1" x14ac:dyDescent="0.2">
      <c r="D352" s="9"/>
      <c r="F352" s="9"/>
      <c r="H352" s="9"/>
      <c r="J352" s="9"/>
      <c r="L352" s="178"/>
      <c r="M352" s="178"/>
    </row>
    <row r="353" spans="3:13" ht="15" customHeight="1" x14ac:dyDescent="0.2">
      <c r="C353" s="7" t="s">
        <v>955</v>
      </c>
      <c r="D353" s="32">
        <f>+D12+D50+D111+D151+D299+D236+D192+D274+D321+D158</f>
        <v>1556076250.3814001</v>
      </c>
      <c r="E353" s="43">
        <f>+D353/$J$353*100%</f>
        <v>0.35236149940390538</v>
      </c>
      <c r="F353" s="32">
        <f>+F12+F50+F111+F151+F299+F236+F192+F274+F321+F158</f>
        <v>754525930.14669991</v>
      </c>
      <c r="G353" s="43">
        <f>+F353/$J$353*100%</f>
        <v>0.17085659396218714</v>
      </c>
      <c r="H353" s="32">
        <f>+H12+H50+H111+H151+H299+H236+H192+H274+H321+H158</f>
        <v>2105533671.4700181</v>
      </c>
      <c r="I353" s="43">
        <f>+H353/$J$353*100%</f>
        <v>0.47678190663390746</v>
      </c>
      <c r="J353" s="32">
        <f>+J12+J50+J111+J151+J299+J236+J192+J274+J321+J158</f>
        <v>4416135851.9981184</v>
      </c>
      <c r="K353" s="43">
        <f>+K12+K50+K111+K151+K299+K236+K192+K274+K321+K158</f>
        <v>1</v>
      </c>
      <c r="L353" s="178"/>
      <c r="M353" s="178"/>
    </row>
    <row r="354" spans="3:13" ht="15" hidden="1" customHeight="1" x14ac:dyDescent="0.2">
      <c r="D354" s="9">
        <f>+'0BJ PROGR. I-II Y III'!N374</f>
        <v>1556076250.3814001</v>
      </c>
      <c r="F354" s="9">
        <f>+'0BJ PROGR. I-II Y III'!AI374</f>
        <v>754525930.13670003</v>
      </c>
      <c r="J354" s="9">
        <f>+INGRESOS!C8</f>
        <v>4416135852</v>
      </c>
      <c r="L354" s="178"/>
      <c r="M354" s="178"/>
    </row>
    <row r="355" spans="3:13" ht="15" hidden="1" customHeight="1" x14ac:dyDescent="0.2">
      <c r="D355" s="9">
        <f>+D353-D354</f>
        <v>0</v>
      </c>
      <c r="F355" s="9">
        <f>+F353-F354</f>
        <v>9.9998712539672852E-3</v>
      </c>
      <c r="J355" s="9">
        <f>+J354-J353</f>
        <v>1.8815994262695313E-3</v>
      </c>
      <c r="L355" s="178"/>
      <c r="M355" s="178"/>
    </row>
    <row r="356" spans="3:13" ht="15" customHeight="1" x14ac:dyDescent="0.2">
      <c r="H356" s="9"/>
      <c r="J356" s="9">
        <f>+'DETALLE PROG. III'!D512</f>
        <v>4416135851.9981184</v>
      </c>
      <c r="L356" s="178"/>
      <c r="M356" s="178"/>
    </row>
    <row r="357" spans="3:13" ht="15" customHeight="1" x14ac:dyDescent="0.2">
      <c r="J357" s="9">
        <f>+J353-J356</f>
        <v>0</v>
      </c>
      <c r="L357" s="178"/>
      <c r="M357" s="178"/>
    </row>
    <row r="358" spans="3:13" ht="12" customHeight="1" x14ac:dyDescent="0.2">
      <c r="J358" s="9"/>
      <c r="L358" s="178"/>
      <c r="M358" s="178"/>
    </row>
    <row r="359" spans="3:13" ht="12" customHeight="1" x14ac:dyDescent="0.2">
      <c r="L359" s="178"/>
      <c r="M359" s="178"/>
    </row>
  </sheetData>
  <mergeCells count="5">
    <mergeCell ref="A4:K4"/>
    <mergeCell ref="A1:K1"/>
    <mergeCell ref="A2:K2"/>
    <mergeCell ref="A3:K3"/>
    <mergeCell ref="A7:K7"/>
  </mergeCells>
  <printOptions horizontalCentered="1"/>
  <pageMargins left="0.19685039370078741" right="0.19685039370078741" top="0.39370078740157483" bottom="1.1811023622047245" header="0.19685039370078741" footer="0.78740157480314965"/>
  <pageSetup scale="75" orientation="portrait" r:id="rId1"/>
  <headerFooter alignWithMargins="0">
    <oddHeader xml:space="preserve">&amp;R
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autoPageBreaks="0"/>
  </sheetPr>
  <dimension ref="A1:K521"/>
  <sheetViews>
    <sheetView topLeftCell="A454" zoomScaleNormal="100" workbookViewId="0">
      <selection activeCell="I474" sqref="I474"/>
    </sheetView>
  </sheetViews>
  <sheetFormatPr baseColWidth="10" defaultColWidth="11.5703125" defaultRowHeight="16.5" x14ac:dyDescent="0.3"/>
  <cols>
    <col min="1" max="1" width="17.28515625" style="83" customWidth="1"/>
    <col min="2" max="2" width="2.85546875" style="87" customWidth="1"/>
    <col min="3" max="3" width="54.5703125" style="83" customWidth="1"/>
    <col min="4" max="4" width="20.42578125" style="73" customWidth="1"/>
    <col min="5" max="5" width="10.28515625" style="74" customWidth="1"/>
    <col min="6" max="6" width="4.28515625" style="68" customWidth="1"/>
    <col min="7" max="7" width="14.28515625" style="69" customWidth="1"/>
    <col min="8" max="8" width="12.140625" style="70" customWidth="1"/>
    <col min="9" max="9" width="62" style="69" customWidth="1"/>
    <col min="10" max="10" width="18.28515625" style="69" customWidth="1"/>
    <col min="11" max="11" width="12.28515625" style="70" bestFit="1" customWidth="1"/>
    <col min="12" max="16384" width="11.5703125" style="70"/>
  </cols>
  <sheetData>
    <row r="1" spans="1:10" ht="15" customHeight="1" x14ac:dyDescent="0.3">
      <c r="A1" s="775" t="s">
        <v>0</v>
      </c>
      <c r="B1" s="775"/>
      <c r="C1" s="775"/>
      <c r="D1" s="775"/>
      <c r="E1" s="775"/>
    </row>
    <row r="2" spans="1:10" ht="15" customHeight="1" x14ac:dyDescent="0.3">
      <c r="A2" s="162" t="s">
        <v>1029</v>
      </c>
      <c r="B2" s="512"/>
      <c r="C2" s="512"/>
      <c r="D2" s="163"/>
      <c r="E2" s="164"/>
    </row>
    <row r="3" spans="1:10" ht="15" customHeight="1" x14ac:dyDescent="0.3">
      <c r="A3" s="777" t="str">
        <f>INGRESOS!$A$3</f>
        <v>PRESUPUESTO ORDINARIO 2022</v>
      </c>
      <c r="B3" s="777"/>
      <c r="C3" s="777"/>
      <c r="D3" s="777"/>
      <c r="E3" s="777"/>
    </row>
    <row r="4" spans="1:10" ht="15" customHeight="1" x14ac:dyDescent="0.3">
      <c r="A4" s="165"/>
      <c r="B4" s="166"/>
      <c r="C4" s="165"/>
      <c r="D4" s="167"/>
      <c r="E4" s="164"/>
    </row>
    <row r="5" spans="1:10" ht="15" customHeight="1" x14ac:dyDescent="0.3">
      <c r="A5" s="778" t="s">
        <v>1030</v>
      </c>
      <c r="B5" s="778"/>
      <c r="C5" s="778"/>
      <c r="D5" s="778"/>
      <c r="E5" s="778"/>
    </row>
    <row r="6" spans="1:10" ht="15.6" customHeight="1" x14ac:dyDescent="0.3">
      <c r="A6" s="778" t="s">
        <v>1031</v>
      </c>
      <c r="B6" s="778"/>
      <c r="C6" s="778"/>
      <c r="D6" s="778"/>
      <c r="E6" s="778"/>
    </row>
    <row r="7" spans="1:10" ht="20.100000000000001" customHeight="1" x14ac:dyDescent="0.3">
      <c r="A7" s="482" t="s">
        <v>23</v>
      </c>
      <c r="B7" s="483"/>
      <c r="C7" s="482" t="s">
        <v>1032</v>
      </c>
      <c r="D7" s="484" t="s">
        <v>25</v>
      </c>
      <c r="E7" s="485"/>
    </row>
    <row r="8" spans="1:10" ht="13.5" customHeight="1" x14ac:dyDescent="0.3">
      <c r="A8" s="71"/>
      <c r="B8" s="72"/>
      <c r="C8" s="71"/>
    </row>
    <row r="9" spans="1:10" s="82" customFormat="1" ht="17.45" customHeight="1" x14ac:dyDescent="0.3">
      <c r="A9" s="75" t="s">
        <v>797</v>
      </c>
      <c r="B9" s="76"/>
      <c r="C9" s="101" t="s">
        <v>1033</v>
      </c>
      <c r="D9" s="78">
        <f>SUM(D10:D18)</f>
        <v>1556076250.3814001</v>
      </c>
      <c r="E9" s="79">
        <f>+D9/$D$512</f>
        <v>0.35236149940390538</v>
      </c>
      <c r="F9" s="68"/>
      <c r="G9" s="81">
        <f>+'0BJ PROGR. I-II Y III'!N374</f>
        <v>1556076250.3814001</v>
      </c>
      <c r="H9" s="69"/>
      <c r="I9" s="81"/>
      <c r="J9" s="81"/>
    </row>
    <row r="10" spans="1:10" s="82" customFormat="1" ht="17.45" customHeight="1" x14ac:dyDescent="0.3">
      <c r="A10" s="71"/>
      <c r="B10" s="72" t="s">
        <v>1034</v>
      </c>
      <c r="C10" s="102" t="s">
        <v>185</v>
      </c>
      <c r="D10" s="73">
        <f>+'0BJ PROGR. I-II Y III'!N10</f>
        <v>872088519.05639994</v>
      </c>
      <c r="E10" s="79"/>
      <c r="F10" s="68"/>
      <c r="G10" s="81">
        <f>+D9-G9</f>
        <v>0</v>
      </c>
      <c r="H10" s="69"/>
      <c r="I10" s="81"/>
      <c r="J10" s="81"/>
    </row>
    <row r="11" spans="1:10" s="82" customFormat="1" ht="17.45" customHeight="1" x14ac:dyDescent="0.3">
      <c r="A11" s="71"/>
      <c r="B11" s="72" t="s">
        <v>958</v>
      </c>
      <c r="C11" s="102" t="s">
        <v>186</v>
      </c>
      <c r="D11" s="73">
        <f>+'0BJ PROGR. I-II Y III'!N48</f>
        <v>134006616.99000001</v>
      </c>
      <c r="E11" s="79"/>
      <c r="F11" s="68"/>
      <c r="G11" s="81"/>
      <c r="H11" s="69"/>
      <c r="I11" s="81"/>
      <c r="J11" s="81"/>
    </row>
    <row r="12" spans="1:10" s="82" customFormat="1" ht="17.45" customHeight="1" x14ac:dyDescent="0.3">
      <c r="A12" s="71"/>
      <c r="B12" s="72" t="s">
        <v>987</v>
      </c>
      <c r="C12" s="102" t="s">
        <v>187</v>
      </c>
      <c r="D12" s="73">
        <f>+'0BJ PROGR. I-II Y III'!N112</f>
        <v>46016100</v>
      </c>
      <c r="E12" s="79"/>
      <c r="F12" s="68"/>
      <c r="G12" s="81"/>
      <c r="H12" s="69"/>
      <c r="I12" s="81"/>
      <c r="J12" s="81"/>
    </row>
    <row r="13" spans="1:10" s="82" customFormat="1" ht="17.45" customHeight="1" x14ac:dyDescent="0.3">
      <c r="A13" s="71"/>
      <c r="B13" s="72" t="s">
        <v>1035</v>
      </c>
      <c r="C13" s="102" t="s">
        <v>1036</v>
      </c>
      <c r="D13" s="73">
        <f>+'0BJ PROGR. I-II Y III'!N151</f>
        <v>2198100</v>
      </c>
      <c r="E13" s="79"/>
      <c r="F13" s="68"/>
      <c r="G13" s="81"/>
      <c r="H13" s="69"/>
      <c r="I13" s="81"/>
      <c r="J13" s="81"/>
    </row>
    <row r="14" spans="1:10" s="82" customFormat="1" ht="17.45" customHeight="1" x14ac:dyDescent="0.3">
      <c r="A14" s="71"/>
      <c r="B14" s="72" t="s">
        <v>1037</v>
      </c>
      <c r="C14" s="102" t="s">
        <v>1038</v>
      </c>
      <c r="D14" s="73">
        <f>+'0BJ PROGR. I-II Y III'!N250</f>
        <v>15660000</v>
      </c>
      <c r="E14" s="79"/>
      <c r="F14" s="68"/>
      <c r="G14" s="81"/>
      <c r="H14" s="69"/>
      <c r="I14" s="81"/>
      <c r="J14" s="81"/>
    </row>
    <row r="15" spans="1:10" s="82" customFormat="1" ht="17.45" customHeight="1" x14ac:dyDescent="0.3">
      <c r="A15" s="71"/>
      <c r="B15" s="72" t="s">
        <v>1039</v>
      </c>
      <c r="C15" s="102" t="s">
        <v>1040</v>
      </c>
      <c r="D15" s="73">
        <f>+'0BJ PROGR. I-II Y III'!N192</f>
        <v>480106914.33500004</v>
      </c>
      <c r="E15" s="79"/>
      <c r="F15" s="68"/>
      <c r="G15" s="81"/>
      <c r="H15" s="69"/>
      <c r="I15" s="81"/>
      <c r="J15" s="81"/>
    </row>
    <row r="16" spans="1:10" s="82" customFormat="1" ht="17.45" customHeight="1" x14ac:dyDescent="0.3">
      <c r="A16" s="71"/>
      <c r="B16" s="72" t="s">
        <v>1041</v>
      </c>
      <c r="C16" s="102" t="s">
        <v>1042</v>
      </c>
      <c r="D16" s="73">
        <f>+'0BJ PROGR. I-II Y III'!N289</f>
        <v>0</v>
      </c>
      <c r="E16" s="79"/>
      <c r="F16" s="68"/>
      <c r="G16" s="81"/>
      <c r="H16" s="69"/>
      <c r="I16" s="81"/>
      <c r="J16" s="81"/>
    </row>
    <row r="17" spans="1:10" s="82" customFormat="1" ht="17.45" customHeight="1" x14ac:dyDescent="0.3">
      <c r="A17" s="71"/>
      <c r="B17" s="72" t="s">
        <v>1043</v>
      </c>
      <c r="C17" s="102" t="s">
        <v>1044</v>
      </c>
      <c r="D17" s="73">
        <f>+'0BJ PROGR. I-II Y III'!N341</f>
        <v>6000000</v>
      </c>
      <c r="E17" s="79"/>
      <c r="F17" s="68"/>
      <c r="G17" s="81"/>
      <c r="H17" s="69"/>
      <c r="I17" s="81"/>
      <c r="J17" s="81"/>
    </row>
    <row r="18" spans="1:10" s="82" customFormat="1" ht="17.45" customHeight="1" x14ac:dyDescent="0.3">
      <c r="A18" s="71"/>
      <c r="B18" s="72" t="s">
        <v>1045</v>
      </c>
      <c r="C18" s="102" t="s">
        <v>250</v>
      </c>
      <c r="D18" s="73">
        <f>+'0BJ PROGR. I-II Y III'!N369</f>
        <v>0</v>
      </c>
      <c r="E18" s="79"/>
      <c r="F18" s="68"/>
      <c r="G18" s="81"/>
      <c r="H18" s="69"/>
      <c r="I18" s="81"/>
      <c r="J18" s="81"/>
    </row>
    <row r="19" spans="1:10" s="82" customFormat="1" ht="17.45" customHeight="1" x14ac:dyDescent="0.3">
      <c r="A19" s="71"/>
      <c r="B19" s="72"/>
      <c r="C19" s="275"/>
      <c r="D19" s="73"/>
      <c r="E19" s="79"/>
      <c r="F19" s="68"/>
      <c r="G19" s="81"/>
      <c r="H19" s="69"/>
      <c r="I19" s="81"/>
      <c r="J19" s="81"/>
    </row>
    <row r="20" spans="1:10" s="82" customFormat="1" ht="17.45" customHeight="1" x14ac:dyDescent="0.3">
      <c r="A20" s="71"/>
      <c r="B20" s="72"/>
      <c r="C20" s="275"/>
      <c r="D20" s="73"/>
      <c r="E20" s="79"/>
      <c r="F20" s="68"/>
      <c r="G20" s="81"/>
      <c r="H20" s="69"/>
      <c r="I20" s="81"/>
      <c r="J20" s="81"/>
    </row>
    <row r="21" spans="1:10" s="82" customFormat="1" x14ac:dyDescent="0.3">
      <c r="A21" s="75" t="s">
        <v>779</v>
      </c>
      <c r="B21" s="76"/>
      <c r="C21" s="101" t="s">
        <v>1046</v>
      </c>
      <c r="D21" s="78">
        <f>SUM(D22:D30)</f>
        <v>754525930.14669991</v>
      </c>
      <c r="E21" s="79">
        <f>+D21/$D$512</f>
        <v>0.17085659396218714</v>
      </c>
      <c r="F21" s="68"/>
      <c r="G21" s="81">
        <f>+'0BJ PROGR. I-II Y III'!AI374</f>
        <v>754525930.13670003</v>
      </c>
      <c r="H21" s="69"/>
      <c r="I21" s="81"/>
      <c r="J21" s="81"/>
    </row>
    <row r="22" spans="1:10" s="82" customFormat="1" ht="17.45" customHeight="1" x14ac:dyDescent="0.3">
      <c r="A22" s="71"/>
      <c r="B22" s="72" t="s">
        <v>1034</v>
      </c>
      <c r="C22" s="102" t="s">
        <v>185</v>
      </c>
      <c r="D22" s="73">
        <f>+'0BJ PROGR. I-II Y III'!AI10+0.01</f>
        <v>291431452.30669993</v>
      </c>
      <c r="E22" s="79"/>
      <c r="F22" s="68"/>
      <c r="G22" s="81">
        <f>+D21-G21</f>
        <v>9.9998712539672852E-3</v>
      </c>
      <c r="H22" s="69"/>
      <c r="I22" s="81"/>
      <c r="J22" s="81"/>
    </row>
    <row r="23" spans="1:10" s="82" customFormat="1" ht="17.45" customHeight="1" x14ac:dyDescent="0.3">
      <c r="A23" s="71"/>
      <c r="B23" s="72" t="s">
        <v>958</v>
      </c>
      <c r="C23" s="102" t="s">
        <v>186</v>
      </c>
      <c r="D23" s="73">
        <f>+'0BJ PROGR. I-II Y III'!AI48</f>
        <v>245662521.84</v>
      </c>
      <c r="E23" s="79"/>
      <c r="F23" s="68"/>
      <c r="G23" s="81"/>
      <c r="H23" s="69"/>
      <c r="I23" s="81"/>
      <c r="J23" s="81"/>
    </row>
    <row r="24" spans="1:10" s="82" customFormat="1" x14ac:dyDescent="0.3">
      <c r="A24" s="71"/>
      <c r="B24" s="72" t="s">
        <v>987</v>
      </c>
      <c r="C24" s="102" t="s">
        <v>187</v>
      </c>
      <c r="D24" s="73">
        <f>+'0BJ PROGR. I-II Y III'!AI112</f>
        <v>156387330</v>
      </c>
      <c r="E24" s="79"/>
      <c r="F24" s="68"/>
      <c r="G24" s="81"/>
      <c r="H24" s="69"/>
      <c r="I24" s="81"/>
      <c r="J24" s="81"/>
    </row>
    <row r="25" spans="1:10" s="82" customFormat="1" ht="17.45" customHeight="1" x14ac:dyDescent="0.3">
      <c r="A25" s="71"/>
      <c r="B25" s="72" t="s">
        <v>1035</v>
      </c>
      <c r="C25" s="102" t="s">
        <v>1036</v>
      </c>
      <c r="D25" s="73">
        <f>+'0BJ PROGR. I-II Y III'!AI151</f>
        <v>16874231</v>
      </c>
      <c r="E25" s="79"/>
      <c r="F25" s="68"/>
      <c r="G25" s="81"/>
      <c r="H25" s="69"/>
      <c r="I25" s="81"/>
      <c r="J25" s="81"/>
    </row>
    <row r="26" spans="1:10" s="82" customFormat="1" ht="17.45" customHeight="1" x14ac:dyDescent="0.3">
      <c r="A26" s="71"/>
      <c r="B26" s="72" t="s">
        <v>1037</v>
      </c>
      <c r="C26" s="102" t="s">
        <v>1038</v>
      </c>
      <c r="D26" s="73">
        <f>+'0BJ PROGR. I-II Y III'!AI250</f>
        <v>3770000</v>
      </c>
      <c r="E26" s="79"/>
      <c r="F26" s="68"/>
      <c r="G26" s="81"/>
      <c r="H26" s="69"/>
      <c r="I26" s="81"/>
      <c r="J26" s="81"/>
    </row>
    <row r="27" spans="1:10" s="82" customFormat="1" ht="17.45" customHeight="1" x14ac:dyDescent="0.3">
      <c r="A27" s="71"/>
      <c r="B27" s="72" t="s">
        <v>1039</v>
      </c>
      <c r="C27" s="102" t="s">
        <v>1040</v>
      </c>
      <c r="D27" s="73">
        <f>+'0BJ PROGR. I-II Y III'!AI192</f>
        <v>1700000</v>
      </c>
      <c r="E27" s="79"/>
      <c r="F27" s="68"/>
      <c r="G27" s="81"/>
      <c r="H27" s="69"/>
      <c r="I27" s="81"/>
      <c r="J27" s="81"/>
    </row>
    <row r="28" spans="1:10" s="82" customFormat="1" ht="17.45" customHeight="1" x14ac:dyDescent="0.3">
      <c r="A28" s="71"/>
      <c r="B28" s="72" t="s">
        <v>1041</v>
      </c>
      <c r="C28" s="102" t="s">
        <v>1042</v>
      </c>
      <c r="D28" s="73">
        <f>+'0BJ PROGR. I-II Y III'!AI289</f>
        <v>0</v>
      </c>
      <c r="E28" s="79"/>
      <c r="F28" s="68"/>
      <c r="G28" s="81"/>
      <c r="H28" s="69"/>
      <c r="I28" s="81"/>
      <c r="J28" s="81"/>
    </row>
    <row r="29" spans="1:10" s="82" customFormat="1" ht="17.45" customHeight="1" x14ac:dyDescent="0.3">
      <c r="A29" s="71"/>
      <c r="B29" s="72" t="s">
        <v>1043</v>
      </c>
      <c r="C29" s="102" t="s">
        <v>1044</v>
      </c>
      <c r="D29" s="73">
        <f>+'0BJ PROGR. I-II Y III'!AI341</f>
        <v>38700395</v>
      </c>
      <c r="E29" s="79"/>
      <c r="F29" s="68"/>
      <c r="G29" s="81"/>
      <c r="H29" s="69"/>
      <c r="I29" s="81"/>
      <c r="J29" s="81"/>
    </row>
    <row r="30" spans="1:10" s="82" customFormat="1" ht="17.45" customHeight="1" x14ac:dyDescent="0.3">
      <c r="A30" s="71"/>
      <c r="B30" s="72" t="s">
        <v>1045</v>
      </c>
      <c r="C30" s="102" t="s">
        <v>250</v>
      </c>
      <c r="D30" s="73">
        <f>+'0BJ PROGR. I-II Y III'!AI369</f>
        <v>0</v>
      </c>
      <c r="E30" s="79"/>
      <c r="F30" s="68"/>
      <c r="G30" s="81"/>
      <c r="H30" s="69"/>
      <c r="I30" s="81"/>
      <c r="J30" s="81"/>
    </row>
    <row r="31" spans="1:10" s="82" customFormat="1" ht="17.45" customHeight="1" x14ac:dyDescent="0.3">
      <c r="A31" s="71"/>
      <c r="B31" s="72"/>
      <c r="C31" s="71"/>
      <c r="D31" s="73"/>
      <c r="E31" s="79"/>
      <c r="F31" s="68"/>
      <c r="G31" s="81"/>
      <c r="H31" s="69"/>
      <c r="I31" s="81"/>
      <c r="J31" s="81"/>
    </row>
    <row r="32" spans="1:10" s="82" customFormat="1" ht="17.45" customHeight="1" x14ac:dyDescent="0.3">
      <c r="A32" s="71"/>
      <c r="B32" s="72"/>
      <c r="C32" s="71"/>
      <c r="D32" s="73"/>
      <c r="E32" s="79"/>
      <c r="F32" s="68"/>
      <c r="G32" s="81"/>
      <c r="I32" s="81"/>
      <c r="J32" s="81"/>
    </row>
    <row r="33" spans="1:10" s="82" customFormat="1" ht="17.45" customHeight="1" x14ac:dyDescent="0.3">
      <c r="A33" s="75" t="s">
        <v>819</v>
      </c>
      <c r="B33" s="76"/>
      <c r="C33" s="77" t="s">
        <v>1047</v>
      </c>
      <c r="D33" s="78">
        <f>+D34+D101+D287+D503</f>
        <v>2105533671.4600179</v>
      </c>
      <c r="E33" s="79">
        <f>+D33/$D$512</f>
        <v>0.47678190663164294</v>
      </c>
      <c r="F33" s="68"/>
      <c r="G33" s="81"/>
      <c r="I33" s="81"/>
      <c r="J33" s="81"/>
    </row>
    <row r="34" spans="1:10" s="82" customFormat="1" ht="17.45" customHeight="1" x14ac:dyDescent="0.3">
      <c r="A34" s="77" t="s">
        <v>821</v>
      </c>
      <c r="B34" s="80"/>
      <c r="C34" s="77" t="s">
        <v>229</v>
      </c>
      <c r="D34" s="78">
        <f>D35+D41+D48+D53+D58+D64+D71+D78+D84+D90+D96</f>
        <v>140000000</v>
      </c>
      <c r="E34" s="79">
        <f>+D34/$D$512</f>
        <v>3.170192328586445E-2</v>
      </c>
      <c r="F34" s="68"/>
      <c r="G34" s="81"/>
      <c r="I34" s="81"/>
      <c r="J34" s="81"/>
    </row>
    <row r="35" spans="1:10" s="82" customFormat="1" x14ac:dyDescent="0.3">
      <c r="A35" s="77" t="s">
        <v>1048</v>
      </c>
      <c r="B35" s="80"/>
      <c r="C35" s="97" t="s">
        <v>1049</v>
      </c>
      <c r="D35" s="78">
        <f>+D36</f>
        <v>3000000</v>
      </c>
      <c r="E35" s="79">
        <v>2.5201705832086298E-3</v>
      </c>
      <c r="F35" s="68"/>
      <c r="G35" s="81"/>
      <c r="H35" s="81"/>
      <c r="I35" s="81"/>
      <c r="J35" s="81"/>
    </row>
    <row r="36" spans="1:10" s="82" customFormat="1" ht="17.45" customHeight="1" x14ac:dyDescent="0.3">
      <c r="A36" s="77" t="s">
        <v>1050</v>
      </c>
      <c r="B36" s="80"/>
      <c r="C36" s="77" t="s">
        <v>177</v>
      </c>
      <c r="D36" s="78">
        <f>+D37</f>
        <v>3000000</v>
      </c>
      <c r="E36" s="79">
        <v>2.5201705832086298E-3</v>
      </c>
      <c r="F36" s="68"/>
      <c r="G36" s="81"/>
      <c r="H36" s="81"/>
      <c r="I36" s="81"/>
      <c r="J36" s="81"/>
    </row>
    <row r="37" spans="1:10" s="82" customFormat="1" ht="17.45" customHeight="1" x14ac:dyDescent="0.3">
      <c r="A37" s="77" t="s">
        <v>1051</v>
      </c>
      <c r="B37" s="80"/>
      <c r="C37" s="75" t="s">
        <v>780</v>
      </c>
      <c r="D37" s="78">
        <f>+D38</f>
        <v>3000000</v>
      </c>
      <c r="E37" s="79">
        <v>2.5201705832086298E-3</v>
      </c>
      <c r="F37" s="68"/>
      <c r="G37" s="81"/>
      <c r="H37" s="81"/>
      <c r="I37" s="81"/>
      <c r="J37" s="81"/>
    </row>
    <row r="38" spans="1:10" s="82" customFormat="1" ht="17.45" customHeight="1" x14ac:dyDescent="0.3">
      <c r="A38" s="71" t="s">
        <v>1052</v>
      </c>
      <c r="B38" s="72"/>
      <c r="C38" s="71" t="s">
        <v>782</v>
      </c>
      <c r="D38" s="73">
        <f>+D39</f>
        <v>3000000</v>
      </c>
      <c r="E38" s="74">
        <v>2.5201705832086298E-3</v>
      </c>
      <c r="F38" s="68"/>
      <c r="G38" s="81"/>
      <c r="H38" s="81"/>
      <c r="I38" s="81"/>
      <c r="J38" s="81"/>
    </row>
    <row r="39" spans="1:10" s="82" customFormat="1" ht="17.45" customHeight="1" x14ac:dyDescent="0.3">
      <c r="A39" s="71"/>
      <c r="B39" s="89" t="s">
        <v>183</v>
      </c>
      <c r="C39" s="103" t="s">
        <v>1053</v>
      </c>
      <c r="D39" s="104">
        <v>3000000</v>
      </c>
      <c r="E39" s="74"/>
      <c r="F39" s="68"/>
      <c r="G39" s="81"/>
      <c r="H39" s="81"/>
      <c r="I39" s="81"/>
      <c r="J39" s="81"/>
    </row>
    <row r="40" spans="1:10" s="82" customFormat="1" ht="17.45" customHeight="1" x14ac:dyDescent="0.3">
      <c r="A40" s="71"/>
      <c r="B40" s="89"/>
      <c r="C40" s="90"/>
      <c r="D40" s="104"/>
      <c r="E40" s="74"/>
      <c r="F40" s="68"/>
      <c r="G40" s="81"/>
      <c r="H40" s="81"/>
      <c r="I40" s="81"/>
      <c r="J40" s="81"/>
    </row>
    <row r="41" spans="1:10" s="82" customFormat="1" ht="33" x14ac:dyDescent="0.3">
      <c r="A41" s="77" t="s">
        <v>1054</v>
      </c>
      <c r="B41" s="80"/>
      <c r="C41" s="88" t="s">
        <v>1055</v>
      </c>
      <c r="D41" s="78">
        <f>+D42</f>
        <v>3000000</v>
      </c>
      <c r="E41" s="79">
        <f>+D41/$D$512</f>
        <v>6.7932692755423823E-4</v>
      </c>
      <c r="F41" s="68"/>
      <c r="G41" s="81"/>
      <c r="I41" s="81"/>
      <c r="J41" s="81"/>
    </row>
    <row r="42" spans="1:10" s="82" customFormat="1" ht="17.45" customHeight="1" x14ac:dyDescent="0.3">
      <c r="A42" s="77" t="s">
        <v>1056</v>
      </c>
      <c r="B42" s="80"/>
      <c r="C42" s="77" t="s">
        <v>177</v>
      </c>
      <c r="D42" s="78">
        <f>+D43</f>
        <v>3000000</v>
      </c>
      <c r="E42" s="79">
        <f>+D42/$D$512</f>
        <v>6.7932692755423823E-4</v>
      </c>
      <c r="F42" s="68"/>
      <c r="G42" s="81"/>
      <c r="I42" s="81"/>
      <c r="J42" s="81"/>
    </row>
    <row r="43" spans="1:10" s="82" customFormat="1" ht="17.45" customHeight="1" x14ac:dyDescent="0.3">
      <c r="A43" s="77" t="s">
        <v>1057</v>
      </c>
      <c r="B43" s="80"/>
      <c r="C43" s="75" t="s">
        <v>780</v>
      </c>
      <c r="D43" s="78">
        <f>+D44</f>
        <v>3000000</v>
      </c>
      <c r="E43" s="79">
        <f>+D43/$D$512</f>
        <v>6.7932692755423823E-4</v>
      </c>
      <c r="F43" s="68"/>
      <c r="G43" s="81"/>
      <c r="H43" s="81"/>
      <c r="I43" s="81"/>
      <c r="J43" s="81"/>
    </row>
    <row r="44" spans="1:10" s="82" customFormat="1" ht="17.45" customHeight="1" x14ac:dyDescent="0.3">
      <c r="A44" s="71" t="s">
        <v>1058</v>
      </c>
      <c r="B44" s="72"/>
      <c r="C44" s="71" t="s">
        <v>782</v>
      </c>
      <c r="D44" s="73">
        <f>SUM(D45:D46)</f>
        <v>3000000</v>
      </c>
      <c r="E44" s="74">
        <f>+D44/$D$512</f>
        <v>6.7932692755423823E-4</v>
      </c>
      <c r="F44" s="68"/>
      <c r="G44" s="81"/>
      <c r="H44" s="81"/>
      <c r="I44" s="81"/>
      <c r="J44" s="81"/>
    </row>
    <row r="45" spans="1:10" s="82" customFormat="1" ht="17.45" customHeight="1" x14ac:dyDescent="0.3">
      <c r="A45" s="71"/>
      <c r="B45" s="89" t="s">
        <v>183</v>
      </c>
      <c r="C45" s="90" t="s">
        <v>1059</v>
      </c>
      <c r="D45" s="84">
        <v>3000000</v>
      </c>
      <c r="E45" s="74"/>
      <c r="F45" s="68"/>
      <c r="G45" s="81"/>
      <c r="H45" s="81"/>
      <c r="I45" s="81"/>
      <c r="J45" s="81"/>
    </row>
    <row r="46" spans="1:10" s="82" customFormat="1" ht="17.45" customHeight="1" x14ac:dyDescent="0.3">
      <c r="A46" s="71"/>
      <c r="B46" s="89"/>
      <c r="D46" s="84"/>
      <c r="E46" s="74"/>
      <c r="F46" s="68"/>
      <c r="G46" s="81"/>
      <c r="H46" s="81"/>
      <c r="I46" s="81"/>
      <c r="J46" s="81"/>
    </row>
    <row r="47" spans="1:10" s="82" customFormat="1" ht="17.45" customHeight="1" x14ac:dyDescent="0.3">
      <c r="A47" s="71"/>
      <c r="B47" s="72"/>
      <c r="C47" s="71"/>
      <c r="D47" s="73"/>
      <c r="E47" s="74"/>
      <c r="F47" s="68"/>
      <c r="G47" s="81"/>
      <c r="H47" s="81"/>
      <c r="I47" s="81"/>
      <c r="J47" s="81"/>
    </row>
    <row r="48" spans="1:10" s="82" customFormat="1" ht="33" x14ac:dyDescent="0.3">
      <c r="A48" s="77" t="s">
        <v>1060</v>
      </c>
      <c r="B48" s="80"/>
      <c r="C48" s="88" t="s">
        <v>1061</v>
      </c>
      <c r="D48" s="78">
        <f>+D49</f>
        <v>3000000</v>
      </c>
      <c r="E48" s="79">
        <f>+D48/$D$512</f>
        <v>6.7932692755423823E-4</v>
      </c>
      <c r="F48" s="68"/>
      <c r="G48" s="81"/>
      <c r="H48" s="81"/>
      <c r="I48" s="81"/>
      <c r="J48" s="81"/>
    </row>
    <row r="49" spans="1:10" s="82" customFormat="1" ht="17.45" customHeight="1" x14ac:dyDescent="0.3">
      <c r="A49" s="77" t="s">
        <v>1062</v>
      </c>
      <c r="B49" s="80"/>
      <c r="C49" s="77" t="s">
        <v>177</v>
      </c>
      <c r="D49" s="78">
        <f>+D50</f>
        <v>3000000</v>
      </c>
      <c r="E49" s="79">
        <f>+D49/$D$512</f>
        <v>6.7932692755423823E-4</v>
      </c>
      <c r="F49" s="68"/>
      <c r="G49" s="81"/>
      <c r="H49" s="81"/>
      <c r="I49" s="81"/>
      <c r="J49" s="81"/>
    </row>
    <row r="50" spans="1:10" s="82" customFormat="1" ht="17.45" customHeight="1" x14ac:dyDescent="0.3">
      <c r="A50" s="77" t="s">
        <v>1063</v>
      </c>
      <c r="B50" s="80"/>
      <c r="C50" s="75" t="s">
        <v>780</v>
      </c>
      <c r="D50" s="78">
        <f>+D51</f>
        <v>3000000</v>
      </c>
      <c r="E50" s="79">
        <f>+D50/$D$512</f>
        <v>6.7932692755423823E-4</v>
      </c>
      <c r="F50" s="68"/>
      <c r="G50" s="81"/>
      <c r="H50" s="81"/>
      <c r="I50" s="81"/>
      <c r="J50" s="81"/>
    </row>
    <row r="51" spans="1:10" s="82" customFormat="1" ht="17.45" customHeight="1" x14ac:dyDescent="0.3">
      <c r="A51" s="71" t="s">
        <v>1064</v>
      </c>
      <c r="B51" s="72"/>
      <c r="C51" s="71" t="s">
        <v>782</v>
      </c>
      <c r="D51" s="73">
        <v>3000000</v>
      </c>
      <c r="E51" s="74">
        <f>+D51/$D$512</f>
        <v>6.7932692755423823E-4</v>
      </c>
      <c r="F51" s="68"/>
      <c r="G51" s="81"/>
      <c r="H51" s="81"/>
      <c r="I51" s="81"/>
      <c r="J51" s="81"/>
    </row>
    <row r="52" spans="1:10" s="82" customFormat="1" ht="17.45" customHeight="1" x14ac:dyDescent="0.3">
      <c r="A52" s="71"/>
      <c r="B52" s="313"/>
      <c r="C52" s="314"/>
      <c r="D52" s="315"/>
      <c r="E52" s="74"/>
      <c r="F52" s="68"/>
      <c r="G52" s="81"/>
      <c r="H52" s="81"/>
      <c r="I52" s="81"/>
      <c r="J52" s="81"/>
    </row>
    <row r="53" spans="1:10" s="82" customFormat="1" ht="17.45" customHeight="1" x14ac:dyDescent="0.3">
      <c r="A53" s="77" t="s">
        <v>1065</v>
      </c>
      <c r="B53" s="80"/>
      <c r="C53" s="88" t="s">
        <v>1066</v>
      </c>
      <c r="D53" s="78">
        <f>+D54</f>
        <v>47000000</v>
      </c>
      <c r="E53" s="79">
        <f>+D53/$D$512</f>
        <v>1.0642788531683066E-2</v>
      </c>
      <c r="F53" s="68"/>
      <c r="G53" s="81"/>
      <c r="H53" s="81"/>
      <c r="I53" s="81"/>
      <c r="J53" s="81"/>
    </row>
    <row r="54" spans="1:10" s="82" customFormat="1" ht="17.45" customHeight="1" x14ac:dyDescent="0.3">
      <c r="A54" s="77" t="s">
        <v>1067</v>
      </c>
      <c r="B54" s="80"/>
      <c r="C54" s="77" t="s">
        <v>177</v>
      </c>
      <c r="D54" s="78">
        <f>+D55</f>
        <v>47000000</v>
      </c>
      <c r="E54" s="79">
        <f>+D54/$D$512</f>
        <v>1.0642788531683066E-2</v>
      </c>
      <c r="F54" s="68"/>
      <c r="G54" s="81"/>
      <c r="H54" s="81"/>
      <c r="I54" s="81"/>
      <c r="J54" s="81"/>
    </row>
    <row r="55" spans="1:10" s="82" customFormat="1" ht="17.45" customHeight="1" x14ac:dyDescent="0.3">
      <c r="A55" s="77" t="s">
        <v>1068</v>
      </c>
      <c r="B55" s="80"/>
      <c r="C55" s="75" t="s">
        <v>780</v>
      </c>
      <c r="D55" s="78">
        <f>+D56</f>
        <v>47000000</v>
      </c>
      <c r="E55" s="79">
        <f>+D55/$D$512</f>
        <v>1.0642788531683066E-2</v>
      </c>
      <c r="F55" s="68"/>
      <c r="G55" s="81"/>
      <c r="H55" s="81"/>
      <c r="J55" s="81"/>
    </row>
    <row r="56" spans="1:10" s="82" customFormat="1" ht="17.45" customHeight="1" x14ac:dyDescent="0.3">
      <c r="A56" s="71" t="s">
        <v>1069</v>
      </c>
      <c r="B56" s="72"/>
      <c r="C56" s="71" t="s">
        <v>782</v>
      </c>
      <c r="D56" s="73">
        <f>30000000+20000000-3000000</f>
        <v>47000000</v>
      </c>
      <c r="E56" s="74">
        <f>+D56/$D$512</f>
        <v>1.0642788531683066E-2</v>
      </c>
      <c r="F56" s="68"/>
      <c r="G56" s="81"/>
      <c r="H56" s="81"/>
      <c r="J56" s="81"/>
    </row>
    <row r="57" spans="1:10" s="82" customFormat="1" ht="17.45" customHeight="1" x14ac:dyDescent="0.3">
      <c r="A57" s="71"/>
      <c r="B57" s="72"/>
      <c r="C57" s="71"/>
      <c r="D57" s="73"/>
      <c r="E57" s="74"/>
      <c r="F57" s="68"/>
      <c r="G57" s="81"/>
      <c r="H57" s="81"/>
      <c r="J57" s="81"/>
    </row>
    <row r="58" spans="1:10" s="82" customFormat="1" ht="33.75" customHeight="1" x14ac:dyDescent="0.3">
      <c r="A58" s="77" t="s">
        <v>1070</v>
      </c>
      <c r="B58" s="80"/>
      <c r="C58" s="88" t="s">
        <v>1071</v>
      </c>
      <c r="D58" s="78">
        <f>+D59</f>
        <v>20000000</v>
      </c>
      <c r="E58" s="79">
        <f>+D58/$D$512</f>
        <v>4.5288461836949217E-3</v>
      </c>
      <c r="F58" s="68"/>
      <c r="G58" s="81"/>
      <c r="H58" s="81"/>
      <c r="I58" s="81"/>
      <c r="J58" s="81"/>
    </row>
    <row r="59" spans="1:10" s="82" customFormat="1" ht="17.45" customHeight="1" x14ac:dyDescent="0.3">
      <c r="A59" s="77" t="s">
        <v>1072</v>
      </c>
      <c r="B59" s="80"/>
      <c r="C59" s="77" t="s">
        <v>177</v>
      </c>
      <c r="D59" s="78">
        <f>+D60</f>
        <v>20000000</v>
      </c>
      <c r="E59" s="79">
        <f>+D59/$D$512</f>
        <v>4.5288461836949217E-3</v>
      </c>
      <c r="F59" s="68"/>
      <c r="G59" s="81"/>
      <c r="H59" s="81"/>
      <c r="I59" s="81"/>
      <c r="J59" s="81"/>
    </row>
    <row r="60" spans="1:10" s="82" customFormat="1" ht="17.45" customHeight="1" x14ac:dyDescent="0.3">
      <c r="A60" s="77" t="s">
        <v>1073</v>
      </c>
      <c r="B60" s="80"/>
      <c r="C60" s="75" t="s">
        <v>780</v>
      </c>
      <c r="D60" s="78">
        <f>+D61</f>
        <v>20000000</v>
      </c>
      <c r="E60" s="79">
        <f>+D60/$D$512</f>
        <v>4.5288461836949217E-3</v>
      </c>
      <c r="F60" s="68"/>
      <c r="G60" s="81"/>
      <c r="H60" s="81"/>
      <c r="I60" s="81"/>
      <c r="J60" s="81"/>
    </row>
    <row r="61" spans="1:10" s="82" customFormat="1" ht="17.45" customHeight="1" x14ac:dyDescent="0.3">
      <c r="A61" s="71" t="s">
        <v>1074</v>
      </c>
      <c r="B61" s="72"/>
      <c r="C61" s="71" t="s">
        <v>782</v>
      </c>
      <c r="D61" s="73">
        <f>+D62</f>
        <v>20000000</v>
      </c>
      <c r="E61" s="74">
        <f>+D61/$D$512</f>
        <v>4.5288461836949217E-3</v>
      </c>
      <c r="F61" s="68"/>
      <c r="G61" s="81"/>
      <c r="H61" s="81"/>
      <c r="I61" s="81"/>
      <c r="J61" s="81"/>
    </row>
    <row r="62" spans="1:10" s="82" customFormat="1" ht="17.45" customHeight="1" x14ac:dyDescent="0.3">
      <c r="A62" s="71"/>
      <c r="B62" s="72"/>
      <c r="C62" s="424" t="s">
        <v>1075</v>
      </c>
      <c r="D62" s="424">
        <v>20000000</v>
      </c>
      <c r="E62" s="74"/>
      <c r="F62" s="68"/>
      <c r="G62" s="81"/>
      <c r="H62" s="81"/>
      <c r="I62" s="81"/>
      <c r="J62" s="81"/>
    </row>
    <row r="63" spans="1:10" s="82" customFormat="1" ht="17.45" customHeight="1" x14ac:dyDescent="0.3">
      <c r="A63" s="71"/>
      <c r="B63" s="72"/>
      <c r="C63" s="71"/>
      <c r="D63" s="73"/>
      <c r="E63" s="74"/>
      <c r="F63" s="68"/>
      <c r="G63" s="81"/>
      <c r="H63" s="81"/>
      <c r="I63" s="81"/>
      <c r="J63" s="81"/>
    </row>
    <row r="64" spans="1:10" s="82" customFormat="1" ht="35.25" customHeight="1" x14ac:dyDescent="0.3">
      <c r="A64" s="77" t="s">
        <v>1076</v>
      </c>
      <c r="B64" s="80"/>
      <c r="C64" s="88" t="s">
        <v>1077</v>
      </c>
      <c r="D64" s="78">
        <f>+D65</f>
        <v>50000000</v>
      </c>
      <c r="E64" s="79">
        <f>+D64/$D$512</f>
        <v>1.1322115459237303E-2</v>
      </c>
      <c r="F64" s="68"/>
      <c r="G64" s="81"/>
      <c r="H64" s="81"/>
      <c r="I64" s="81"/>
      <c r="J64" s="81"/>
    </row>
    <row r="65" spans="1:10" s="82" customFormat="1" ht="17.45" customHeight="1" x14ac:dyDescent="0.3">
      <c r="A65" s="77" t="s">
        <v>1078</v>
      </c>
      <c r="B65" s="80"/>
      <c r="C65" s="77" t="s">
        <v>177</v>
      </c>
      <c r="D65" s="78">
        <f>+D66+D68</f>
        <v>50000000</v>
      </c>
      <c r="E65" s="79">
        <f>+D65/$D$512</f>
        <v>1.1322115459237303E-2</v>
      </c>
      <c r="F65" s="68"/>
      <c r="G65" s="81"/>
      <c r="H65" s="81"/>
      <c r="I65" s="81"/>
      <c r="J65" s="81"/>
    </row>
    <row r="66" spans="1:10" s="82" customFormat="1" ht="17.45" customHeight="1" x14ac:dyDescent="0.3">
      <c r="A66" s="77" t="s">
        <v>1079</v>
      </c>
      <c r="B66" s="80"/>
      <c r="C66" s="75" t="s">
        <v>780</v>
      </c>
      <c r="D66" s="78">
        <f>+D67</f>
        <v>49300000</v>
      </c>
      <c r="E66" s="79">
        <f>+D66/$D$512</f>
        <v>1.1163605842807981E-2</v>
      </c>
      <c r="F66" s="68"/>
      <c r="G66" s="81"/>
      <c r="H66" s="81"/>
      <c r="I66" s="768">
        <v>924482587.23000002</v>
      </c>
      <c r="J66" s="81"/>
    </row>
    <row r="67" spans="1:10" s="82" customFormat="1" ht="17.45" customHeight="1" x14ac:dyDescent="0.3">
      <c r="A67" s="71" t="s">
        <v>1080</v>
      </c>
      <c r="B67" s="72"/>
      <c r="C67" s="71" t="s">
        <v>782</v>
      </c>
      <c r="D67" s="73">
        <v>49300000</v>
      </c>
      <c r="E67" s="74">
        <f>+D67/$D$512</f>
        <v>1.1163605842807981E-2</v>
      </c>
      <c r="F67" s="68"/>
      <c r="G67" s="81"/>
      <c r="H67" s="81"/>
      <c r="I67" s="81"/>
      <c r="J67" s="81"/>
    </row>
    <row r="68" spans="1:10" s="82" customFormat="1" ht="17.45" customHeight="1" x14ac:dyDescent="0.3">
      <c r="A68" s="77" t="s">
        <v>1081</v>
      </c>
      <c r="B68" s="80"/>
      <c r="C68" s="75" t="s">
        <v>816</v>
      </c>
      <c r="D68" s="78">
        <f>+D69</f>
        <v>700000</v>
      </c>
      <c r="E68" s="74"/>
      <c r="F68" s="68"/>
      <c r="G68" s="81"/>
      <c r="H68" s="81"/>
      <c r="I68" s="81"/>
      <c r="J68" s="81"/>
    </row>
    <row r="69" spans="1:10" s="82" customFormat="1" ht="17.45" customHeight="1" x14ac:dyDescent="0.3">
      <c r="A69" s="71" t="s">
        <v>1082</v>
      </c>
      <c r="B69" s="72"/>
      <c r="C69" s="71" t="s">
        <v>830</v>
      </c>
      <c r="D69" s="73">
        <v>700000</v>
      </c>
      <c r="E69" s="74"/>
      <c r="F69" s="68"/>
      <c r="G69" s="81"/>
      <c r="H69" s="81"/>
      <c r="I69" s="81"/>
      <c r="J69" s="81"/>
    </row>
    <row r="70" spans="1:10" s="82" customFormat="1" ht="17.45" customHeight="1" x14ac:dyDescent="0.3">
      <c r="A70" s="71"/>
      <c r="B70" s="72"/>
      <c r="C70" s="71"/>
      <c r="D70" s="73"/>
      <c r="E70" s="74"/>
      <c r="F70" s="68"/>
      <c r="G70" s="81"/>
      <c r="H70" s="81"/>
      <c r="I70" s="81"/>
      <c r="J70" s="81"/>
    </row>
    <row r="71" spans="1:10" s="82" customFormat="1" ht="33" x14ac:dyDescent="0.3">
      <c r="A71" s="77" t="s">
        <v>1083</v>
      </c>
      <c r="B71" s="80"/>
      <c r="C71" s="88" t="s">
        <v>1084</v>
      </c>
      <c r="D71" s="78">
        <f>+D72</f>
        <v>5000000</v>
      </c>
      <c r="E71" s="79">
        <f>+D71/$D$512</f>
        <v>1.1322115459237304E-3</v>
      </c>
      <c r="F71" s="68"/>
      <c r="G71" s="81"/>
      <c r="H71" s="81"/>
      <c r="I71" s="81"/>
      <c r="J71" s="81"/>
    </row>
    <row r="72" spans="1:10" s="82" customFormat="1" ht="17.45" customHeight="1" x14ac:dyDescent="0.3">
      <c r="A72" s="77" t="s">
        <v>1085</v>
      </c>
      <c r="B72" s="80"/>
      <c r="C72" s="77" t="s">
        <v>177</v>
      </c>
      <c r="D72" s="78">
        <f>+D73</f>
        <v>5000000</v>
      </c>
      <c r="E72" s="79">
        <f>+D72/$D$512</f>
        <v>1.1322115459237304E-3</v>
      </c>
      <c r="F72" s="68"/>
      <c r="G72" s="81"/>
      <c r="H72" s="81"/>
      <c r="I72" s="81"/>
      <c r="J72" s="81"/>
    </row>
    <row r="73" spans="1:10" s="82" customFormat="1" ht="17.45" customHeight="1" x14ac:dyDescent="0.3">
      <c r="A73" s="77" t="s">
        <v>1086</v>
      </c>
      <c r="B73" s="80"/>
      <c r="C73" s="75" t="s">
        <v>780</v>
      </c>
      <c r="D73" s="78">
        <f>+D74</f>
        <v>5000000</v>
      </c>
      <c r="E73" s="79">
        <f>+D73/$D$512</f>
        <v>1.1322115459237304E-3</v>
      </c>
      <c r="F73" s="68"/>
      <c r="G73" s="81"/>
      <c r="H73" s="81"/>
      <c r="I73" s="81"/>
      <c r="J73" s="81"/>
    </row>
    <row r="74" spans="1:10" s="82" customFormat="1" ht="17.45" customHeight="1" x14ac:dyDescent="0.3">
      <c r="A74" s="71" t="s">
        <v>1087</v>
      </c>
      <c r="B74" s="72"/>
      <c r="C74" s="71" t="s">
        <v>782</v>
      </c>
      <c r="D74" s="73">
        <f>+D76</f>
        <v>5000000</v>
      </c>
      <c r="E74" s="74">
        <f>+D74/$D$512</f>
        <v>1.1322115459237304E-3</v>
      </c>
      <c r="F74" s="68"/>
      <c r="G74" s="81"/>
      <c r="H74" s="81"/>
      <c r="I74" s="81"/>
      <c r="J74" s="81"/>
    </row>
    <row r="75" spans="1:10" s="82" customFormat="1" ht="17.45" customHeight="1" x14ac:dyDescent="0.3">
      <c r="A75" s="71"/>
      <c r="B75" s="72"/>
      <c r="C75" s="424" t="s">
        <v>1088</v>
      </c>
      <c r="D75" s="73"/>
      <c r="E75" s="74"/>
      <c r="F75" s="68"/>
      <c r="G75" s="81"/>
      <c r="H75" s="81"/>
      <c r="I75" s="81"/>
      <c r="J75" s="81"/>
    </row>
    <row r="76" spans="1:10" s="82" customFormat="1" ht="17.45" customHeight="1" x14ac:dyDescent="0.3">
      <c r="A76" s="505"/>
      <c r="B76" s="89" t="s">
        <v>183</v>
      </c>
      <c r="C76" s="90" t="s">
        <v>1089</v>
      </c>
      <c r="D76" s="84">
        <v>5000000</v>
      </c>
      <c r="E76" s="74"/>
      <c r="F76" s="68"/>
      <c r="G76" s="81"/>
      <c r="H76" s="81"/>
      <c r="I76" s="81"/>
      <c r="J76" s="81"/>
    </row>
    <row r="77" spans="1:10" s="82" customFormat="1" ht="17.45" customHeight="1" x14ac:dyDescent="0.3">
      <c r="A77" s="505"/>
      <c r="B77" s="506"/>
      <c r="C77" s="71"/>
      <c r="D77" s="73"/>
      <c r="E77" s="74"/>
      <c r="F77" s="68"/>
      <c r="G77" s="517"/>
      <c r="H77" s="81"/>
      <c r="I77" s="81"/>
      <c r="J77" s="81"/>
    </row>
    <row r="78" spans="1:10" s="82" customFormat="1" ht="33" x14ac:dyDescent="0.3">
      <c r="A78" s="77" t="s">
        <v>1090</v>
      </c>
      <c r="B78" s="80"/>
      <c r="C78" s="88" t="s">
        <v>1091</v>
      </c>
      <c r="D78" s="78">
        <f>+D79</f>
        <v>2000000</v>
      </c>
      <c r="E78" s="79">
        <f>+D78/$D$512</f>
        <v>4.5288461836949219E-4</v>
      </c>
      <c r="F78" s="68"/>
      <c r="G78" s="81"/>
      <c r="H78" s="81"/>
      <c r="I78" s="81"/>
      <c r="J78" s="81"/>
    </row>
    <row r="79" spans="1:10" s="82" customFormat="1" ht="17.45" customHeight="1" x14ac:dyDescent="0.3">
      <c r="A79" s="77" t="s">
        <v>1092</v>
      </c>
      <c r="B79" s="80"/>
      <c r="C79" s="77" t="s">
        <v>177</v>
      </c>
      <c r="D79" s="78">
        <f>+D80</f>
        <v>2000000</v>
      </c>
      <c r="E79" s="79">
        <f>+D79/$D$512</f>
        <v>4.5288461836949219E-4</v>
      </c>
      <c r="F79" s="68"/>
      <c r="G79" s="81"/>
      <c r="H79" s="81"/>
      <c r="I79" s="81"/>
      <c r="J79" s="81"/>
    </row>
    <row r="80" spans="1:10" ht="17.45" customHeight="1" x14ac:dyDescent="0.3">
      <c r="A80" s="77" t="s">
        <v>1093</v>
      </c>
      <c r="B80" s="80"/>
      <c r="C80" s="75" t="s">
        <v>780</v>
      </c>
      <c r="D80" s="78">
        <f>+D81</f>
        <v>2000000</v>
      </c>
      <c r="E80" s="79">
        <f>+D80/$D$512</f>
        <v>4.5288461836949219E-4</v>
      </c>
      <c r="G80" s="81"/>
    </row>
    <row r="81" spans="1:10" ht="17.45" customHeight="1" x14ac:dyDescent="0.3">
      <c r="A81" s="71" t="s">
        <v>1094</v>
      </c>
      <c r="B81" s="72"/>
      <c r="C81" s="71" t="s">
        <v>782</v>
      </c>
      <c r="D81" s="73">
        <f>+D82</f>
        <v>2000000</v>
      </c>
      <c r="E81" s="74">
        <f>+D81/$D$512</f>
        <v>4.5288461836949219E-4</v>
      </c>
      <c r="G81" s="81"/>
    </row>
    <row r="82" spans="1:10" x14ac:dyDescent="0.3">
      <c r="A82" s="505"/>
      <c r="B82" s="89" t="s">
        <v>183</v>
      </c>
      <c r="C82" s="90" t="s">
        <v>1095</v>
      </c>
      <c r="D82" s="84">
        <v>2000000</v>
      </c>
      <c r="G82" s="81"/>
    </row>
    <row r="83" spans="1:10" s="82" customFormat="1" x14ac:dyDescent="0.3">
      <c r="A83" s="71"/>
      <c r="B83" s="72"/>
      <c r="C83" s="71"/>
      <c r="D83" s="73"/>
      <c r="E83" s="74"/>
      <c r="F83" s="68"/>
      <c r="G83" s="81"/>
      <c r="H83" s="81"/>
      <c r="I83" s="81"/>
      <c r="J83" s="81"/>
    </row>
    <row r="84" spans="1:10" s="82" customFormat="1" ht="33" x14ac:dyDescent="0.3">
      <c r="A84" s="77" t="s">
        <v>1096</v>
      </c>
      <c r="B84" s="80"/>
      <c r="C84" s="88" t="s">
        <v>1097</v>
      </c>
      <c r="D84" s="78">
        <f>+D85</f>
        <v>5000000</v>
      </c>
      <c r="E84" s="79">
        <f>+D84/$D$512</f>
        <v>1.1322115459237304E-3</v>
      </c>
      <c r="F84" s="68"/>
      <c r="G84" s="81"/>
      <c r="I84" s="81"/>
      <c r="J84" s="81"/>
    </row>
    <row r="85" spans="1:10" s="82" customFormat="1" ht="17.45" customHeight="1" x14ac:dyDescent="0.3">
      <c r="A85" s="77" t="s">
        <v>1098</v>
      </c>
      <c r="B85" s="80"/>
      <c r="C85" s="77" t="s">
        <v>177</v>
      </c>
      <c r="D85" s="78">
        <f>+D86</f>
        <v>5000000</v>
      </c>
      <c r="E85" s="79">
        <f>+D85/$D$512</f>
        <v>1.1322115459237304E-3</v>
      </c>
      <c r="F85" s="68"/>
      <c r="G85" s="312"/>
      <c r="H85" s="306"/>
      <c r="I85" s="81"/>
      <c r="J85" s="81"/>
    </row>
    <row r="86" spans="1:10" s="82" customFormat="1" ht="17.45" customHeight="1" x14ac:dyDescent="0.3">
      <c r="A86" s="77" t="s">
        <v>1099</v>
      </c>
      <c r="B86" s="80"/>
      <c r="C86" s="75" t="s">
        <v>780</v>
      </c>
      <c r="D86" s="78">
        <f>+D87</f>
        <v>5000000</v>
      </c>
      <c r="E86" s="79">
        <f>+D86/$D$512</f>
        <v>1.1322115459237304E-3</v>
      </c>
      <c r="F86" s="68"/>
      <c r="G86" s="312"/>
      <c r="H86" s="306"/>
      <c r="I86" s="81"/>
      <c r="J86" s="81"/>
    </row>
    <row r="87" spans="1:10" s="82" customFormat="1" ht="17.45" customHeight="1" x14ac:dyDescent="0.3">
      <c r="A87" s="71" t="s">
        <v>1100</v>
      </c>
      <c r="B87" s="72"/>
      <c r="C87" s="71" t="s">
        <v>782</v>
      </c>
      <c r="D87" s="73">
        <f>+D88</f>
        <v>5000000</v>
      </c>
      <c r="E87" s="74">
        <f>+D87/$D$512</f>
        <v>1.1322115459237304E-3</v>
      </c>
      <c r="F87" s="68"/>
      <c r="G87" s="312"/>
      <c r="H87" s="306"/>
      <c r="I87" s="81"/>
      <c r="J87" s="81"/>
    </row>
    <row r="88" spans="1:10" s="82" customFormat="1" ht="17.45" customHeight="1" x14ac:dyDescent="0.3">
      <c r="A88" s="505"/>
      <c r="B88" s="89" t="s">
        <v>183</v>
      </c>
      <c r="C88" s="90" t="s">
        <v>1101</v>
      </c>
      <c r="D88" s="84">
        <v>5000000</v>
      </c>
      <c r="E88" s="74"/>
      <c r="F88" s="68"/>
      <c r="G88" s="312"/>
      <c r="H88" s="306"/>
      <c r="I88" s="81"/>
      <c r="J88" s="81"/>
    </row>
    <row r="89" spans="1:10" s="82" customFormat="1" ht="17.45" customHeight="1" x14ac:dyDescent="0.3">
      <c r="A89" s="71"/>
      <c r="B89" s="72"/>
      <c r="C89" s="71"/>
      <c r="D89" s="73"/>
      <c r="E89" s="74"/>
      <c r="F89" s="68"/>
      <c r="G89" s="312"/>
      <c r="H89" s="306"/>
      <c r="I89" s="81"/>
      <c r="J89" s="81"/>
    </row>
    <row r="90" spans="1:10" s="82" customFormat="1" ht="17.45" customHeight="1" x14ac:dyDescent="0.3">
      <c r="A90" s="77" t="s">
        <v>1102</v>
      </c>
      <c r="B90" s="80"/>
      <c r="C90" s="88" t="s">
        <v>1103</v>
      </c>
      <c r="D90" s="78">
        <f>+D91</f>
        <v>2000000</v>
      </c>
      <c r="E90" s="79">
        <f>+D90/$D$512</f>
        <v>4.5288461836949219E-4</v>
      </c>
      <c r="F90" s="68"/>
      <c r="G90" s="312"/>
      <c r="H90" s="306"/>
      <c r="I90" s="81"/>
      <c r="J90" s="81"/>
    </row>
    <row r="91" spans="1:10" s="82" customFormat="1" ht="17.45" customHeight="1" x14ac:dyDescent="0.3">
      <c r="A91" s="77" t="s">
        <v>1104</v>
      </c>
      <c r="B91" s="80"/>
      <c r="C91" s="77" t="s">
        <v>177</v>
      </c>
      <c r="D91" s="78">
        <f>+D92</f>
        <v>2000000</v>
      </c>
      <c r="E91" s="79">
        <f>+D91/$D$512</f>
        <v>4.5288461836949219E-4</v>
      </c>
      <c r="F91" s="68"/>
      <c r="G91" s="312"/>
      <c r="H91" s="306"/>
      <c r="I91" s="81"/>
      <c r="J91" s="81"/>
    </row>
    <row r="92" spans="1:10" s="82" customFormat="1" ht="17.45" customHeight="1" x14ac:dyDescent="0.3">
      <c r="A92" s="77" t="s">
        <v>1105</v>
      </c>
      <c r="B92" s="80"/>
      <c r="C92" s="75" t="s">
        <v>780</v>
      </c>
      <c r="D92" s="78">
        <f>+D93</f>
        <v>2000000</v>
      </c>
      <c r="E92" s="79">
        <f>+D92/$D$512</f>
        <v>4.5288461836949219E-4</v>
      </c>
      <c r="F92" s="68"/>
      <c r="G92" s="312"/>
      <c r="H92" s="306"/>
      <c r="I92" s="81"/>
      <c r="J92" s="81"/>
    </row>
    <row r="93" spans="1:10" s="82" customFormat="1" ht="17.45" customHeight="1" x14ac:dyDescent="0.3">
      <c r="A93" s="71" t="s">
        <v>1106</v>
      </c>
      <c r="B93" s="72"/>
      <c r="C93" s="71" t="s">
        <v>782</v>
      </c>
      <c r="D93" s="73">
        <f>SUM(D94:D95)</f>
        <v>2000000</v>
      </c>
      <c r="E93" s="74">
        <f>+D93/$D$512</f>
        <v>4.5288461836949219E-4</v>
      </c>
      <c r="F93" s="68"/>
      <c r="G93" s="312"/>
      <c r="H93" s="306"/>
      <c r="I93" s="81"/>
      <c r="J93" s="81"/>
    </row>
    <row r="94" spans="1:10" s="82" customFormat="1" ht="17.45" customHeight="1" x14ac:dyDescent="0.3">
      <c r="A94" s="71"/>
      <c r="B94" s="89" t="s">
        <v>183</v>
      </c>
      <c r="C94" s="90" t="s">
        <v>1107</v>
      </c>
      <c r="D94" s="84">
        <v>2000000</v>
      </c>
      <c r="E94" s="74"/>
      <c r="F94" s="68"/>
      <c r="G94" s="312"/>
      <c r="H94" s="306"/>
      <c r="I94" s="81"/>
      <c r="J94" s="81"/>
    </row>
    <row r="95" spans="1:10" s="82" customFormat="1" ht="17.45" customHeight="1" x14ac:dyDescent="0.3">
      <c r="A95" s="71"/>
      <c r="B95" s="72"/>
      <c r="C95" s="71"/>
      <c r="D95" s="73"/>
      <c r="E95" s="74"/>
      <c r="F95" s="68"/>
      <c r="G95" s="312"/>
      <c r="H95" s="306"/>
      <c r="I95" s="81"/>
      <c r="J95" s="81"/>
    </row>
    <row r="96" spans="1:10" s="82" customFormat="1" ht="33" x14ac:dyDescent="0.3">
      <c r="A96" s="77" t="s">
        <v>1108</v>
      </c>
      <c r="B96" s="80"/>
      <c r="C96" s="88" t="s">
        <v>1109</v>
      </c>
      <c r="D96" s="78">
        <f>+D97</f>
        <v>0</v>
      </c>
      <c r="E96" s="79">
        <f>+D96/$D$512</f>
        <v>0</v>
      </c>
      <c r="F96" s="68"/>
      <c r="G96" s="312"/>
      <c r="H96" s="306"/>
      <c r="I96" s="81"/>
      <c r="J96" s="81"/>
    </row>
    <row r="97" spans="1:10" s="82" customFormat="1" ht="17.45" customHeight="1" x14ac:dyDescent="0.3">
      <c r="A97" s="77" t="s">
        <v>1110</v>
      </c>
      <c r="B97" s="80"/>
      <c r="C97" s="77" t="s">
        <v>177</v>
      </c>
      <c r="D97" s="78">
        <f>+D98+D100</f>
        <v>0</v>
      </c>
      <c r="E97" s="79">
        <f>+D97/$D$512</f>
        <v>0</v>
      </c>
      <c r="F97" s="68"/>
      <c r="G97" s="312"/>
      <c r="H97" s="306"/>
      <c r="I97" s="81"/>
      <c r="J97" s="81"/>
    </row>
    <row r="98" spans="1:10" s="82" customFormat="1" ht="17.45" customHeight="1" x14ac:dyDescent="0.3">
      <c r="A98" s="77" t="s">
        <v>1111</v>
      </c>
      <c r="B98" s="80"/>
      <c r="C98" s="75" t="s">
        <v>780</v>
      </c>
      <c r="D98" s="78">
        <f>+D99</f>
        <v>0</v>
      </c>
      <c r="E98" s="79">
        <f>+D98/$D$512</f>
        <v>0</v>
      </c>
      <c r="F98" s="68"/>
      <c r="G98" s="312"/>
      <c r="H98" s="306"/>
      <c r="I98" s="81"/>
      <c r="J98" s="81"/>
    </row>
    <row r="99" spans="1:10" s="82" customFormat="1" ht="17.45" customHeight="1" x14ac:dyDescent="0.3">
      <c r="A99" s="71" t="s">
        <v>1112</v>
      </c>
      <c r="B99" s="72"/>
      <c r="C99" s="71" t="s">
        <v>782</v>
      </c>
      <c r="D99" s="690">
        <v>0</v>
      </c>
      <c r="E99" s="74">
        <f>+D99/$D$512</f>
        <v>0</v>
      </c>
      <c r="F99" s="68"/>
      <c r="G99" s="312"/>
      <c r="H99" s="306"/>
      <c r="I99" s="81"/>
      <c r="J99" s="81"/>
    </row>
    <row r="100" spans="1:10" s="82" customFormat="1" ht="17.45" customHeight="1" x14ac:dyDescent="0.3">
      <c r="A100" s="71"/>
      <c r="B100" s="72"/>
      <c r="C100" s="71"/>
      <c r="D100" s="73"/>
      <c r="E100" s="74"/>
      <c r="F100" s="68"/>
      <c r="G100" s="312"/>
      <c r="H100" s="306"/>
      <c r="I100" s="81"/>
      <c r="J100" s="81"/>
    </row>
    <row r="101" spans="1:10" s="82" customFormat="1" ht="17.45" customHeight="1" x14ac:dyDescent="0.3">
      <c r="A101" s="75" t="s">
        <v>823</v>
      </c>
      <c r="B101" s="76"/>
      <c r="C101" s="75" t="s">
        <v>1113</v>
      </c>
      <c r="D101" s="91">
        <f>+D102+D221+D234+D245+D255+D265+D271+D276+D281</f>
        <v>1185846549.7400179</v>
      </c>
      <c r="E101" s="79">
        <f t="shared" ref="E101:E132" si="0">+D101/$D$512</f>
        <v>0.26852583106189348</v>
      </c>
      <c r="F101" s="68"/>
      <c r="G101" s="312"/>
      <c r="H101" s="274"/>
      <c r="I101" s="81"/>
      <c r="J101" s="81"/>
    </row>
    <row r="102" spans="1:10" s="82" customFormat="1" ht="17.45" customHeight="1" x14ac:dyDescent="0.3">
      <c r="A102" s="75" t="s">
        <v>1114</v>
      </c>
      <c r="B102" s="76"/>
      <c r="C102" s="75" t="s">
        <v>1115</v>
      </c>
      <c r="D102" s="267">
        <f>D103+D123+D169+D193+D199+D209+D213+D217</f>
        <v>587586408.48001802</v>
      </c>
      <c r="E102" s="79">
        <f t="shared" si="0"/>
        <v>0.13305442318178676</v>
      </c>
      <c r="F102" s="68"/>
    </row>
    <row r="103" spans="1:10" s="82" customFormat="1" x14ac:dyDescent="0.3">
      <c r="A103" s="75" t="s">
        <v>1116</v>
      </c>
      <c r="B103" s="76"/>
      <c r="C103" s="75" t="s">
        <v>173</v>
      </c>
      <c r="D103" s="91">
        <f>+D104+D108+D111+D116+D119</f>
        <v>267833938.16999999</v>
      </c>
      <c r="E103" s="79">
        <f t="shared" si="0"/>
        <v>6.0648935437259306E-2</v>
      </c>
      <c r="F103" s="68"/>
      <c r="G103" s="312"/>
    </row>
    <row r="104" spans="1:10" s="82" customFormat="1" x14ac:dyDescent="0.3">
      <c r="A104" s="75" t="s">
        <v>1117</v>
      </c>
      <c r="B104" s="76"/>
      <c r="C104" s="77" t="s">
        <v>396</v>
      </c>
      <c r="D104" s="91">
        <f>SUM(D105:D107)</f>
        <v>128751343.75</v>
      </c>
      <c r="E104" s="79">
        <f t="shared" si="0"/>
        <v>2.9154751589389027E-2</v>
      </c>
      <c r="F104" s="68"/>
      <c r="G104" s="312"/>
    </row>
    <row r="105" spans="1:10" s="82" customFormat="1" x14ac:dyDescent="0.3">
      <c r="A105" s="85" t="s">
        <v>1118</v>
      </c>
      <c r="B105" s="86"/>
      <c r="C105" s="85" t="s">
        <v>1119</v>
      </c>
      <c r="D105" s="68">
        <v>115751343.75</v>
      </c>
      <c r="E105" s="74">
        <f t="shared" si="0"/>
        <v>2.6211001569987326E-2</v>
      </c>
      <c r="F105" s="68"/>
      <c r="G105" s="312"/>
    </row>
    <row r="106" spans="1:10" s="82" customFormat="1" ht="17.45" customHeight="1" x14ac:dyDescent="0.3">
      <c r="A106" s="85" t="s">
        <v>1120</v>
      </c>
      <c r="B106" s="86"/>
      <c r="C106" s="85" t="s">
        <v>400</v>
      </c>
      <c r="D106" s="68">
        <v>8000000</v>
      </c>
      <c r="E106" s="74">
        <f t="shared" si="0"/>
        <v>1.8115384734779688E-3</v>
      </c>
      <c r="F106" s="68"/>
      <c r="G106" s="73"/>
      <c r="H106" s="274"/>
      <c r="I106" s="81"/>
      <c r="J106" s="81"/>
    </row>
    <row r="107" spans="1:10" s="82" customFormat="1" ht="17.45" customHeight="1" x14ac:dyDescent="0.3">
      <c r="A107" s="85" t="s">
        <v>1121</v>
      </c>
      <c r="B107" s="86"/>
      <c r="C107" s="85" t="s">
        <v>1122</v>
      </c>
      <c r="D107" s="68">
        <v>5000000</v>
      </c>
      <c r="E107" s="74">
        <f t="shared" si="0"/>
        <v>1.1322115459237304E-3</v>
      </c>
      <c r="F107" s="68"/>
      <c r="G107" s="73"/>
      <c r="H107" s="274"/>
      <c r="I107" s="81"/>
      <c r="J107" s="81"/>
    </row>
    <row r="108" spans="1:10" s="82" customFormat="1" ht="17.45" customHeight="1" x14ac:dyDescent="0.3">
      <c r="A108" s="75" t="s">
        <v>1123</v>
      </c>
      <c r="B108" s="76"/>
      <c r="C108" s="75" t="s">
        <v>408</v>
      </c>
      <c r="D108" s="91">
        <f>SUM(D109:D110)</f>
        <v>11165372</v>
      </c>
      <c r="E108" s="79">
        <f t="shared" si="0"/>
        <v>2.5283126185867066E-3</v>
      </c>
      <c r="F108" s="68"/>
      <c r="G108" s="73"/>
      <c r="H108" s="274"/>
      <c r="I108" s="81"/>
      <c r="J108" s="81"/>
    </row>
    <row r="109" spans="1:10" s="82" customFormat="1" ht="17.45" customHeight="1" x14ac:dyDescent="0.3">
      <c r="A109" s="85" t="s">
        <v>1124</v>
      </c>
      <c r="B109" s="86"/>
      <c r="C109" s="85" t="s">
        <v>1125</v>
      </c>
      <c r="D109" s="68">
        <v>10000000</v>
      </c>
      <c r="E109" s="74">
        <f t="shared" si="0"/>
        <v>2.2644230918474608E-3</v>
      </c>
      <c r="F109" s="68"/>
      <c r="G109" s="73"/>
      <c r="H109" s="274"/>
      <c r="I109" s="81"/>
      <c r="J109" s="81"/>
    </row>
    <row r="110" spans="1:10" s="82" customFormat="1" ht="17.45" customHeight="1" x14ac:dyDescent="0.3">
      <c r="A110" s="85" t="s">
        <v>1126</v>
      </c>
      <c r="B110" s="86"/>
      <c r="C110" s="85" t="s">
        <v>1127</v>
      </c>
      <c r="D110" s="68">
        <v>1165372</v>
      </c>
      <c r="E110" s="74">
        <f t="shared" si="0"/>
        <v>2.6388952673924592E-4</v>
      </c>
      <c r="F110" s="68"/>
      <c r="G110" s="73"/>
      <c r="H110" s="274"/>
      <c r="I110" s="81"/>
      <c r="J110" s="81"/>
    </row>
    <row r="111" spans="1:10" s="82" customFormat="1" ht="17.45" customHeight="1" x14ac:dyDescent="0.3">
      <c r="A111" s="75" t="s">
        <v>1128</v>
      </c>
      <c r="B111" s="76"/>
      <c r="C111" s="77" t="s">
        <v>420</v>
      </c>
      <c r="D111" s="91">
        <f>SUM(D112:D115)-0.01</f>
        <v>86639022.979999989</v>
      </c>
      <c r="E111" s="79">
        <f t="shared" si="0"/>
        <v>1.9618740429101479E-2</v>
      </c>
      <c r="F111" s="68"/>
      <c r="G111" s="73"/>
      <c r="H111" s="274"/>
      <c r="I111" s="81"/>
      <c r="J111" s="81"/>
    </row>
    <row r="112" spans="1:10" s="82" customFormat="1" ht="17.45" customHeight="1" x14ac:dyDescent="0.3">
      <c r="A112" s="85" t="s">
        <v>1129</v>
      </c>
      <c r="B112" s="86"/>
      <c r="C112" s="71" t="s">
        <v>1130</v>
      </c>
      <c r="D112" s="68">
        <v>45258532</v>
      </c>
      <c r="E112" s="74">
        <f t="shared" si="0"/>
        <v>1.0248446496391724E-2</v>
      </c>
      <c r="F112" s="68"/>
      <c r="G112" s="73"/>
      <c r="H112" s="274"/>
      <c r="I112" s="81"/>
      <c r="J112" s="81"/>
    </row>
    <row r="113" spans="1:10" s="82" customFormat="1" ht="17.45" customHeight="1" x14ac:dyDescent="0.3">
      <c r="A113" s="85" t="s">
        <v>1131</v>
      </c>
      <c r="B113" s="86"/>
      <c r="C113" s="71" t="s">
        <v>424</v>
      </c>
      <c r="D113" s="68">
        <v>7469990</v>
      </c>
      <c r="E113" s="74">
        <f t="shared" si="0"/>
        <v>1.6915217851869613E-3</v>
      </c>
      <c r="F113" s="68"/>
      <c r="G113" s="312"/>
      <c r="H113" s="274"/>
      <c r="I113" s="81"/>
      <c r="J113" s="81"/>
    </row>
    <row r="114" spans="1:10" s="82" customFormat="1" ht="17.45" customHeight="1" x14ac:dyDescent="0.3">
      <c r="A114" s="85" t="s">
        <v>1132</v>
      </c>
      <c r="B114" s="86"/>
      <c r="C114" s="85" t="s">
        <v>426</v>
      </c>
      <c r="D114" s="68">
        <v>17633199.989999998</v>
      </c>
      <c r="E114" s="74">
        <f t="shared" si="0"/>
        <v>3.9929025240520409E-3</v>
      </c>
      <c r="F114" s="68"/>
      <c r="G114" s="312"/>
      <c r="H114" s="274"/>
      <c r="I114" s="81"/>
      <c r="J114" s="81"/>
    </row>
    <row r="115" spans="1:10" s="82" customFormat="1" ht="17.45" customHeight="1" x14ac:dyDescent="0.3">
      <c r="A115" s="85" t="s">
        <v>1133</v>
      </c>
      <c r="B115" s="86"/>
      <c r="C115" s="85" t="s">
        <v>1134</v>
      </c>
      <c r="D115" s="68">
        <v>16277301</v>
      </c>
      <c r="E115" s="74">
        <f t="shared" si="0"/>
        <v>3.6858696257351768E-3</v>
      </c>
      <c r="F115" s="68"/>
      <c r="G115" s="312"/>
      <c r="H115" s="274"/>
      <c r="I115" s="81"/>
      <c r="J115" s="81"/>
    </row>
    <row r="116" spans="1:10" s="82" customFormat="1" ht="17.45" customHeight="1" x14ac:dyDescent="0.3">
      <c r="A116" s="75" t="s">
        <v>1135</v>
      </c>
      <c r="B116" s="76"/>
      <c r="C116" s="77" t="s">
        <v>438</v>
      </c>
      <c r="D116" s="78">
        <f>SUM(D117:D118)</f>
        <v>20639099.720000003</v>
      </c>
      <c r="E116" s="79">
        <f t="shared" si="0"/>
        <v>4.6735654000910473E-3</v>
      </c>
      <c r="F116" s="68"/>
      <c r="G116" s="312"/>
      <c r="H116" s="274"/>
      <c r="I116" s="81"/>
      <c r="J116" s="81"/>
    </row>
    <row r="117" spans="1:10" s="82" customFormat="1" ht="17.45" customHeight="1" x14ac:dyDescent="0.3">
      <c r="A117" s="85" t="s">
        <v>1136</v>
      </c>
      <c r="B117" s="86"/>
      <c r="C117" s="71" t="s">
        <v>1137</v>
      </c>
      <c r="D117" s="73">
        <v>19580684.350000001</v>
      </c>
      <c r="E117" s="74">
        <f t="shared" si="0"/>
        <v>4.4338953796316189E-3</v>
      </c>
      <c r="F117" s="68"/>
      <c r="G117" s="312"/>
      <c r="H117" s="274"/>
      <c r="I117" s="81"/>
      <c r="J117" s="81"/>
    </row>
    <row r="118" spans="1:10" s="82" customFormat="1" ht="17.45" customHeight="1" x14ac:dyDescent="0.3">
      <c r="A118" s="85" t="s">
        <v>1138</v>
      </c>
      <c r="B118" s="86"/>
      <c r="C118" s="71" t="s">
        <v>1139</v>
      </c>
      <c r="D118" s="73">
        <v>1058415.3700000001</v>
      </c>
      <c r="E118" s="74">
        <f t="shared" si="0"/>
        <v>2.3967002045942746E-4</v>
      </c>
      <c r="F118" s="68"/>
      <c r="G118" s="312"/>
      <c r="H118" s="274"/>
      <c r="I118" s="81"/>
      <c r="J118" s="81"/>
    </row>
    <row r="119" spans="1:10" s="82" customFormat="1" ht="17.45" customHeight="1" x14ac:dyDescent="0.3">
      <c r="A119" s="75" t="s">
        <v>1140</v>
      </c>
      <c r="B119" s="76"/>
      <c r="C119" s="75" t="s">
        <v>450</v>
      </c>
      <c r="D119" s="78">
        <f>SUM(D120:D122)</f>
        <v>20639099.719999999</v>
      </c>
      <c r="E119" s="79">
        <f t="shared" si="0"/>
        <v>4.6735654000910464E-3</v>
      </c>
      <c r="F119" s="68"/>
      <c r="G119" s="312"/>
      <c r="H119" s="274"/>
      <c r="I119" s="81"/>
      <c r="J119" s="81"/>
    </row>
    <row r="120" spans="1:10" s="82" customFormat="1" ht="17.45" customHeight="1" x14ac:dyDescent="0.3">
      <c r="A120" s="85" t="s">
        <v>1141</v>
      </c>
      <c r="B120" s="86"/>
      <c r="C120" s="71" t="s">
        <v>1142</v>
      </c>
      <c r="D120" s="73">
        <v>11113361.390000001</v>
      </c>
      <c r="E120" s="74">
        <f t="shared" si="0"/>
        <v>2.5165352159561998E-3</v>
      </c>
      <c r="F120" s="68"/>
      <c r="G120" s="312"/>
      <c r="H120" s="274"/>
      <c r="I120" s="81"/>
      <c r="J120" s="81"/>
    </row>
    <row r="121" spans="1:10" s="82" customFormat="1" ht="17.45" customHeight="1" x14ac:dyDescent="0.3">
      <c r="A121" s="85" t="s">
        <v>1143</v>
      </c>
      <c r="B121" s="86"/>
      <c r="C121" s="71" t="s">
        <v>1144</v>
      </c>
      <c r="D121" s="73">
        <v>6350492.2199999997</v>
      </c>
      <c r="E121" s="74">
        <f t="shared" si="0"/>
        <v>1.4380201227565644E-3</v>
      </c>
      <c r="F121" s="68"/>
      <c r="G121" s="312"/>
      <c r="H121" s="274"/>
      <c r="I121" s="81"/>
      <c r="J121" s="81"/>
    </row>
    <row r="122" spans="1:10" s="82" customFormat="1" ht="17.45" customHeight="1" x14ac:dyDescent="0.3">
      <c r="A122" s="85" t="s">
        <v>1145</v>
      </c>
      <c r="B122" s="86"/>
      <c r="C122" s="71" t="s">
        <v>1146</v>
      </c>
      <c r="D122" s="73">
        <v>3175246.11</v>
      </c>
      <c r="E122" s="74">
        <f t="shared" si="0"/>
        <v>7.1901006137828219E-4</v>
      </c>
      <c r="F122" s="68"/>
      <c r="G122" s="312"/>
      <c r="H122" s="274"/>
      <c r="I122" s="81"/>
      <c r="J122" s="81"/>
    </row>
    <row r="123" spans="1:10" s="82" customFormat="1" ht="17.45" customHeight="1" x14ac:dyDescent="0.3">
      <c r="A123" s="75" t="s">
        <v>1147</v>
      </c>
      <c r="B123" s="76"/>
      <c r="C123" s="75" t="s">
        <v>174</v>
      </c>
      <c r="D123" s="78">
        <f>+D124+D128+D133+D138+D145+D150+D154+D158+D165+D167</f>
        <v>194145654.04001799</v>
      </c>
      <c r="E123" s="79">
        <f t="shared" si="0"/>
        <v>4.3962790219004504E-2</v>
      </c>
      <c r="F123" s="68"/>
      <c r="G123" s="312"/>
      <c r="H123" s="274"/>
      <c r="I123" s="81"/>
      <c r="J123" s="81"/>
    </row>
    <row r="124" spans="1:10" s="82" customFormat="1" ht="17.45" customHeight="1" x14ac:dyDescent="0.3">
      <c r="A124" s="77" t="s">
        <v>1148</v>
      </c>
      <c r="B124" s="80"/>
      <c r="C124" s="77" t="s">
        <v>84</v>
      </c>
      <c r="D124" s="78">
        <f>SUM(D125:D127)</f>
        <v>6800000</v>
      </c>
      <c r="E124" s="79">
        <f t="shared" si="0"/>
        <v>1.5398077024562733E-3</v>
      </c>
      <c r="F124" s="68"/>
      <c r="G124" s="312"/>
      <c r="H124" s="274"/>
      <c r="I124" s="81"/>
      <c r="J124" s="81"/>
    </row>
    <row r="125" spans="1:10" s="82" customFormat="1" ht="17.45" customHeight="1" x14ac:dyDescent="0.3">
      <c r="A125" s="71" t="s">
        <v>1149</v>
      </c>
      <c r="B125" s="72"/>
      <c r="C125" s="71" t="s">
        <v>467</v>
      </c>
      <c r="D125" s="68">
        <v>0</v>
      </c>
      <c r="E125" s="74">
        <f t="shared" si="0"/>
        <v>0</v>
      </c>
      <c r="F125" s="68"/>
      <c r="G125" s="312"/>
      <c r="H125" s="274"/>
      <c r="I125" s="81"/>
      <c r="J125" s="81"/>
    </row>
    <row r="126" spans="1:10" s="82" customFormat="1" ht="17.45" customHeight="1" x14ac:dyDescent="0.3">
      <c r="A126" s="71" t="s">
        <v>1150</v>
      </c>
      <c r="B126" s="72"/>
      <c r="C126" s="71" t="s">
        <v>1151</v>
      </c>
      <c r="D126" s="68">
        <v>5000000</v>
      </c>
      <c r="E126" s="74">
        <f t="shared" si="0"/>
        <v>1.1322115459237304E-3</v>
      </c>
      <c r="F126" s="68"/>
      <c r="G126" s="312"/>
      <c r="H126" s="274"/>
      <c r="I126" s="81"/>
      <c r="J126" s="81"/>
    </row>
    <row r="127" spans="1:10" s="82" customFormat="1" ht="17.45" customHeight="1" x14ac:dyDescent="0.3">
      <c r="A127" s="71" t="s">
        <v>1152</v>
      </c>
      <c r="B127" s="420"/>
      <c r="C127" s="410" t="s">
        <v>1153</v>
      </c>
      <c r="D127" s="405">
        <v>1800000</v>
      </c>
      <c r="E127" s="74">
        <f t="shared" si="0"/>
        <v>4.0759615653254293E-4</v>
      </c>
      <c r="F127" s="68"/>
      <c r="G127" s="312"/>
      <c r="H127" s="274"/>
      <c r="I127" s="81"/>
      <c r="J127" s="81"/>
    </row>
    <row r="128" spans="1:10" s="82" customFormat="1" ht="17.45" customHeight="1" x14ac:dyDescent="0.3">
      <c r="A128" s="77" t="s">
        <v>1154</v>
      </c>
      <c r="B128" s="80"/>
      <c r="C128" s="77" t="s">
        <v>475</v>
      </c>
      <c r="D128" s="78">
        <f>SUM(D129:D132)</f>
        <v>4700000</v>
      </c>
      <c r="E128" s="79">
        <f t="shared" si="0"/>
        <v>1.0642788531683065E-3</v>
      </c>
      <c r="F128" s="68"/>
      <c r="G128" s="312"/>
      <c r="H128" s="274"/>
      <c r="I128" s="81"/>
      <c r="J128" s="81"/>
    </row>
    <row r="129" spans="1:10" s="82" customFormat="1" ht="17.45" customHeight="1" x14ac:dyDescent="0.3">
      <c r="A129" s="71" t="s">
        <v>1155</v>
      </c>
      <c r="B129" s="72"/>
      <c r="C129" s="71" t="s">
        <v>1156</v>
      </c>
      <c r="D129" s="68">
        <v>600000</v>
      </c>
      <c r="E129" s="74">
        <f t="shared" si="0"/>
        <v>1.3586538551084765E-4</v>
      </c>
      <c r="F129" s="68"/>
      <c r="G129" s="312"/>
      <c r="H129" s="274"/>
      <c r="I129" s="81"/>
      <c r="J129" s="81"/>
    </row>
    <row r="130" spans="1:10" s="82" customFormat="1" ht="17.45" customHeight="1" x14ac:dyDescent="0.3">
      <c r="A130" s="71" t="s">
        <v>1157</v>
      </c>
      <c r="B130" s="72"/>
      <c r="C130" s="71" t="s">
        <v>479</v>
      </c>
      <c r="D130" s="68">
        <v>2500000</v>
      </c>
      <c r="E130" s="74">
        <f t="shared" si="0"/>
        <v>5.6610577296186521E-4</v>
      </c>
      <c r="F130" s="68"/>
      <c r="G130" s="312"/>
      <c r="H130" s="274"/>
      <c r="I130" s="81"/>
      <c r="J130" s="81"/>
    </row>
    <row r="131" spans="1:10" s="82" customFormat="1" ht="17.45" customHeight="1" x14ac:dyDescent="0.3">
      <c r="A131" s="71" t="s">
        <v>1158</v>
      </c>
      <c r="B131" s="72"/>
      <c r="C131" s="71" t="s">
        <v>481</v>
      </c>
      <c r="D131" s="68">
        <v>100000</v>
      </c>
      <c r="E131" s="74">
        <f t="shared" si="0"/>
        <v>2.2644230918474607E-5</v>
      </c>
      <c r="F131" s="68"/>
      <c r="G131" s="312"/>
      <c r="H131" s="274"/>
      <c r="I131" s="81"/>
      <c r="J131" s="81"/>
    </row>
    <row r="132" spans="1:10" s="82" customFormat="1" ht="17.45" customHeight="1" x14ac:dyDescent="0.3">
      <c r="A132" s="71" t="s">
        <v>1159</v>
      </c>
      <c r="B132" s="72"/>
      <c r="C132" s="71" t="s">
        <v>483</v>
      </c>
      <c r="D132" s="68">
        <v>1500000</v>
      </c>
      <c r="E132" s="74">
        <f t="shared" si="0"/>
        <v>3.3966346377711912E-4</v>
      </c>
      <c r="F132" s="68"/>
      <c r="G132" s="312"/>
      <c r="H132" s="274"/>
      <c r="I132" s="81"/>
      <c r="J132" s="81"/>
    </row>
    <row r="133" spans="1:10" s="82" customFormat="1" ht="17.45" customHeight="1" x14ac:dyDescent="0.3">
      <c r="A133" s="75" t="s">
        <v>1160</v>
      </c>
      <c r="B133" s="76"/>
      <c r="C133" s="77" t="s">
        <v>487</v>
      </c>
      <c r="D133" s="78">
        <f>SUM(D134:D137)</f>
        <v>4800000</v>
      </c>
      <c r="E133" s="79">
        <f t="shared" ref="E133:E151" si="1">+D133/$D$512</f>
        <v>1.0869230840867812E-3</v>
      </c>
      <c r="F133" s="68"/>
      <c r="G133" s="312"/>
      <c r="H133" s="274"/>
      <c r="I133" s="81"/>
      <c r="J133" s="81"/>
    </row>
    <row r="134" spans="1:10" s="82" customFormat="1" ht="17.45" customHeight="1" x14ac:dyDescent="0.3">
      <c r="A134" s="85" t="s">
        <v>1161</v>
      </c>
      <c r="B134" s="72"/>
      <c r="C134" s="71" t="s">
        <v>1162</v>
      </c>
      <c r="D134" s="73">
        <v>1000000</v>
      </c>
      <c r="E134" s="74">
        <f t="shared" si="1"/>
        <v>2.264423091847461E-4</v>
      </c>
      <c r="F134" s="68"/>
      <c r="G134" s="312"/>
      <c r="H134" s="274"/>
      <c r="I134" s="81"/>
      <c r="J134" s="81"/>
    </row>
    <row r="135" spans="1:10" s="82" customFormat="1" ht="17.45" customHeight="1" x14ac:dyDescent="0.3">
      <c r="A135" s="85" t="s">
        <v>1163</v>
      </c>
      <c r="B135" s="72"/>
      <c r="C135" s="71" t="s">
        <v>491</v>
      </c>
      <c r="D135" s="73">
        <v>2000000</v>
      </c>
      <c r="E135" s="74">
        <f t="shared" si="1"/>
        <v>4.5288461836949219E-4</v>
      </c>
      <c r="F135" s="68"/>
      <c r="G135" s="312"/>
      <c r="H135" s="274"/>
      <c r="I135" s="81"/>
      <c r="J135" s="81"/>
    </row>
    <row r="136" spans="1:10" s="82" customFormat="1" ht="17.45" customHeight="1" x14ac:dyDescent="0.3">
      <c r="A136" s="85" t="s">
        <v>1164</v>
      </c>
      <c r="B136" s="72"/>
      <c r="C136" s="71" t="s">
        <v>493</v>
      </c>
      <c r="D136" s="73">
        <v>500000</v>
      </c>
      <c r="E136" s="74">
        <f t="shared" si="1"/>
        <v>1.1322115459237305E-4</v>
      </c>
      <c r="F136" s="68"/>
      <c r="G136" s="312"/>
      <c r="H136" s="274"/>
      <c r="I136" s="81"/>
      <c r="J136" s="81"/>
    </row>
    <row r="137" spans="1:10" s="82" customFormat="1" x14ac:dyDescent="0.3">
      <c r="A137" s="85" t="s">
        <v>1165</v>
      </c>
      <c r="B137" s="72"/>
      <c r="C137" s="71" t="s">
        <v>1166</v>
      </c>
      <c r="D137" s="73">
        <v>1300000</v>
      </c>
      <c r="E137" s="74">
        <f t="shared" si="1"/>
        <v>2.9437500194016991E-4</v>
      </c>
      <c r="F137" s="68"/>
      <c r="G137" s="312"/>
      <c r="H137" s="274"/>
      <c r="I137" s="81"/>
      <c r="J137" s="81"/>
    </row>
    <row r="138" spans="1:10" s="82" customFormat="1" x14ac:dyDescent="0.3">
      <c r="A138" s="75" t="s">
        <v>1167</v>
      </c>
      <c r="B138" s="76"/>
      <c r="C138" s="77" t="s">
        <v>503</v>
      </c>
      <c r="D138" s="91">
        <f>SUM(D139:D142)</f>
        <v>101500000</v>
      </c>
      <c r="E138" s="79">
        <f t="shared" si="1"/>
        <v>2.2983894382251728E-2</v>
      </c>
      <c r="F138" s="68"/>
      <c r="G138" s="312"/>
      <c r="H138" s="274"/>
      <c r="I138" s="81"/>
      <c r="J138" s="81"/>
    </row>
    <row r="139" spans="1:10" s="82" customFormat="1" x14ac:dyDescent="0.3">
      <c r="A139" s="85" t="s">
        <v>1168</v>
      </c>
      <c r="B139" s="86"/>
      <c r="C139" s="85" t="s">
        <v>1169</v>
      </c>
      <c r="D139" s="68">
        <v>0</v>
      </c>
      <c r="E139" s="74">
        <f t="shared" si="1"/>
        <v>0</v>
      </c>
      <c r="F139" s="68"/>
      <c r="G139" s="312"/>
      <c r="H139" s="274"/>
      <c r="I139" s="81"/>
      <c r="J139" s="81"/>
    </row>
    <row r="140" spans="1:10" s="82" customFormat="1" ht="17.45" customHeight="1" x14ac:dyDescent="0.3">
      <c r="A140" s="85" t="s">
        <v>1170</v>
      </c>
      <c r="B140" s="86"/>
      <c r="C140" s="71" t="s">
        <v>1171</v>
      </c>
      <c r="D140" s="68">
        <v>30000000</v>
      </c>
      <c r="E140" s="74">
        <f t="shared" si="1"/>
        <v>6.7932692755423825E-3</v>
      </c>
      <c r="F140" s="68"/>
      <c r="G140" s="312"/>
      <c r="H140" s="274"/>
      <c r="I140" s="81"/>
      <c r="J140" s="81"/>
    </row>
    <row r="141" spans="1:10" s="82" customFormat="1" ht="17.45" customHeight="1" x14ac:dyDescent="0.3">
      <c r="A141" s="85" t="s">
        <v>1172</v>
      </c>
      <c r="B141" s="86"/>
      <c r="C141" s="85" t="s">
        <v>1173</v>
      </c>
      <c r="D141" s="68">
        <f>15000000+15000000</f>
        <v>30000000</v>
      </c>
      <c r="E141" s="74">
        <f t="shared" si="1"/>
        <v>6.7932692755423825E-3</v>
      </c>
      <c r="F141" s="68"/>
      <c r="G141" s="312"/>
      <c r="H141" s="274"/>
      <c r="I141" s="81"/>
      <c r="J141" s="81"/>
    </row>
    <row r="142" spans="1:10" s="82" customFormat="1" ht="17.45" customHeight="1" x14ac:dyDescent="0.3">
      <c r="A142" s="85" t="s">
        <v>1174</v>
      </c>
      <c r="B142" s="86"/>
      <c r="C142" s="71" t="s">
        <v>1175</v>
      </c>
      <c r="D142" s="68">
        <f>SUM(D143:D144)</f>
        <v>41500000</v>
      </c>
      <c r="E142" s="74">
        <f t="shared" si="1"/>
        <v>9.397355831166963E-3</v>
      </c>
      <c r="F142" s="68"/>
      <c r="G142" s="312"/>
      <c r="H142" s="274"/>
      <c r="I142" s="81"/>
      <c r="J142" s="81"/>
    </row>
    <row r="143" spans="1:10" s="82" customFormat="1" ht="17.45" customHeight="1" x14ac:dyDescent="0.3">
      <c r="A143" s="85"/>
      <c r="B143" s="89" t="s">
        <v>183</v>
      </c>
      <c r="C143" s="314" t="s">
        <v>1176</v>
      </c>
      <c r="D143" s="507">
        <v>1500000</v>
      </c>
      <c r="E143" s="74">
        <f t="shared" si="1"/>
        <v>3.3966346377711912E-4</v>
      </c>
      <c r="F143" s="68"/>
      <c r="G143" s="312"/>
      <c r="I143" s="81"/>
      <c r="J143" s="81"/>
    </row>
    <row r="144" spans="1:10" s="82" customFormat="1" x14ac:dyDescent="0.3">
      <c r="A144" s="85"/>
      <c r="B144" s="89" t="s">
        <v>191</v>
      </c>
      <c r="C144" s="302" t="s">
        <v>1177</v>
      </c>
      <c r="D144" s="507">
        <f>25000000+15000000</f>
        <v>40000000</v>
      </c>
      <c r="E144" s="74">
        <f t="shared" si="1"/>
        <v>9.0576923673898434E-3</v>
      </c>
      <c r="F144" s="68"/>
      <c r="G144" s="312"/>
      <c r="I144" s="81"/>
      <c r="J144" s="81"/>
    </row>
    <row r="145" spans="1:10" s="82" customFormat="1" ht="17.45" customHeight="1" x14ac:dyDescent="0.3">
      <c r="A145" s="75" t="s">
        <v>1178</v>
      </c>
      <c r="B145" s="76"/>
      <c r="C145" s="75" t="s">
        <v>1179</v>
      </c>
      <c r="D145" s="91">
        <f>SUM(D146:D149)</f>
        <v>7600000</v>
      </c>
      <c r="E145" s="79">
        <f t="shared" si="1"/>
        <v>1.7209615498040703E-3</v>
      </c>
      <c r="F145" s="68"/>
      <c r="G145" s="312"/>
      <c r="I145" s="81"/>
      <c r="J145" s="81"/>
    </row>
    <row r="146" spans="1:10" s="82" customFormat="1" ht="17.45" customHeight="1" x14ac:dyDescent="0.3">
      <c r="A146" s="85" t="s">
        <v>1180</v>
      </c>
      <c r="B146" s="86"/>
      <c r="C146" s="85" t="s">
        <v>521</v>
      </c>
      <c r="D146" s="68">
        <v>0</v>
      </c>
      <c r="E146" s="74">
        <f t="shared" si="1"/>
        <v>0</v>
      </c>
      <c r="F146" s="68"/>
      <c r="G146" s="312"/>
      <c r="I146" s="81"/>
      <c r="J146" s="81"/>
    </row>
    <row r="147" spans="1:10" s="82" customFormat="1" ht="17.45" customHeight="1" x14ac:dyDescent="0.3">
      <c r="A147" s="85" t="s">
        <v>1181</v>
      </c>
      <c r="B147" s="86"/>
      <c r="C147" s="71" t="s">
        <v>523</v>
      </c>
      <c r="D147" s="68">
        <v>600000</v>
      </c>
      <c r="E147" s="74">
        <f t="shared" si="1"/>
        <v>1.3586538551084765E-4</v>
      </c>
      <c r="F147" s="68"/>
      <c r="G147" s="312"/>
      <c r="I147" s="81"/>
      <c r="J147" s="81"/>
    </row>
    <row r="148" spans="1:10" s="82" customFormat="1" ht="17.45" customHeight="1" x14ac:dyDescent="0.3">
      <c r="A148" s="85" t="s">
        <v>1182</v>
      </c>
      <c r="B148" s="86"/>
      <c r="C148" s="71" t="s">
        <v>1183</v>
      </c>
      <c r="D148" s="68">
        <v>3500000</v>
      </c>
      <c r="E148" s="74">
        <f t="shared" si="1"/>
        <v>7.9254808214661125E-4</v>
      </c>
      <c r="F148" s="68"/>
      <c r="G148" s="312"/>
      <c r="I148" s="81"/>
      <c r="J148" s="81"/>
    </row>
    <row r="149" spans="1:10" s="82" customFormat="1" ht="17.45" customHeight="1" x14ac:dyDescent="0.3">
      <c r="A149" s="85" t="s">
        <v>1184</v>
      </c>
      <c r="B149" s="86"/>
      <c r="C149" s="71" t="s">
        <v>1185</v>
      </c>
      <c r="D149" s="68">
        <v>3500000</v>
      </c>
      <c r="E149" s="74">
        <f t="shared" si="1"/>
        <v>7.9254808214661125E-4</v>
      </c>
      <c r="F149" s="68"/>
      <c r="G149" s="312"/>
      <c r="I149" s="81"/>
      <c r="J149" s="81"/>
    </row>
    <row r="150" spans="1:10" s="82" customFormat="1" ht="17.45" customHeight="1" x14ac:dyDescent="0.3">
      <c r="A150" s="75" t="s">
        <v>1186</v>
      </c>
      <c r="B150" s="76"/>
      <c r="C150" s="77" t="s">
        <v>529</v>
      </c>
      <c r="D150" s="91">
        <f>SUM(D151)</f>
        <v>22033660.320018001</v>
      </c>
      <c r="E150" s="79">
        <f t="shared" si="1"/>
        <v>4.9893529226571875E-3</v>
      </c>
      <c r="F150" s="68"/>
      <c r="G150" s="312"/>
      <c r="I150" s="81"/>
      <c r="J150" s="81"/>
    </row>
    <row r="151" spans="1:10" s="82" customFormat="1" x14ac:dyDescent="0.3">
      <c r="A151" s="85" t="s">
        <v>1187</v>
      </c>
      <c r="B151" s="86"/>
      <c r="C151" s="85" t="s">
        <v>1188</v>
      </c>
      <c r="D151" s="68">
        <f>SUM(D152:D153)</f>
        <v>22033660.320018001</v>
      </c>
      <c r="E151" s="74">
        <f t="shared" si="1"/>
        <v>4.9893529226571875E-3</v>
      </c>
      <c r="F151" s="68"/>
      <c r="G151" s="312"/>
      <c r="H151" s="70"/>
      <c r="I151" s="70"/>
      <c r="J151" s="81"/>
    </row>
    <row r="152" spans="1:10" s="82" customFormat="1" x14ac:dyDescent="0.3">
      <c r="A152" s="276" t="s">
        <v>1189</v>
      </c>
      <c r="B152" s="89" t="s">
        <v>183</v>
      </c>
      <c r="C152" s="302" t="s">
        <v>1190</v>
      </c>
      <c r="D152" s="690">
        <v>4233660.320018</v>
      </c>
      <c r="E152" s="74"/>
      <c r="F152" s="68"/>
      <c r="G152" s="312"/>
      <c r="H152" s="70"/>
      <c r="I152" s="70"/>
      <c r="J152" s="81"/>
    </row>
    <row r="153" spans="1:10" s="82" customFormat="1" x14ac:dyDescent="0.3">
      <c r="A153" s="85" t="s">
        <v>1191</v>
      </c>
      <c r="B153" s="89" t="s">
        <v>191</v>
      </c>
      <c r="C153" s="302" t="s">
        <v>1192</v>
      </c>
      <c r="D153" s="507">
        <v>17800000</v>
      </c>
      <c r="E153" s="79"/>
      <c r="F153" s="68"/>
      <c r="G153" s="312"/>
      <c r="H153" s="70"/>
      <c r="I153" s="70"/>
      <c r="J153" s="81"/>
    </row>
    <row r="154" spans="1:10" s="82" customFormat="1" ht="17.45" customHeight="1" x14ac:dyDescent="0.3">
      <c r="A154" s="75" t="s">
        <v>1193</v>
      </c>
      <c r="B154" s="76"/>
      <c r="C154" s="77" t="s">
        <v>537</v>
      </c>
      <c r="D154" s="91">
        <f>SUM(D155:D157)</f>
        <v>7000000</v>
      </c>
      <c r="E154" s="79">
        <f t="shared" ref="E154:E185" si="2">+D154/$D$512</f>
        <v>1.5850961642932225E-3</v>
      </c>
      <c r="F154" s="68"/>
      <c r="G154" s="312"/>
      <c r="J154" s="81"/>
    </row>
    <row r="155" spans="1:10" s="82" customFormat="1" x14ac:dyDescent="0.3">
      <c r="A155" s="85" t="s">
        <v>1194</v>
      </c>
      <c r="B155" s="86"/>
      <c r="C155" s="71" t="s">
        <v>539</v>
      </c>
      <c r="D155" s="68">
        <v>3000000</v>
      </c>
      <c r="E155" s="74">
        <f t="shared" si="2"/>
        <v>6.7932692755423823E-4</v>
      </c>
      <c r="F155" s="68"/>
      <c r="G155" s="312"/>
      <c r="J155" s="81"/>
    </row>
    <row r="156" spans="1:10" s="82" customFormat="1" ht="17.45" customHeight="1" x14ac:dyDescent="0.3">
      <c r="A156" s="85" t="s">
        <v>1195</v>
      </c>
      <c r="B156" s="86"/>
      <c r="C156" s="71" t="s">
        <v>541</v>
      </c>
      <c r="D156" s="68">
        <v>2500000</v>
      </c>
      <c r="E156" s="74">
        <f t="shared" si="2"/>
        <v>5.6610577296186521E-4</v>
      </c>
      <c r="F156" s="68"/>
      <c r="G156" s="312"/>
      <c r="J156" s="81"/>
    </row>
    <row r="157" spans="1:10" s="82" customFormat="1" ht="17.45" customHeight="1" x14ac:dyDescent="0.3">
      <c r="A157" s="85" t="s">
        <v>1196</v>
      </c>
      <c r="B157" s="86"/>
      <c r="C157" s="71" t="s">
        <v>543</v>
      </c>
      <c r="D157" s="68">
        <v>1500000</v>
      </c>
      <c r="E157" s="74">
        <f t="shared" si="2"/>
        <v>3.3966346377711912E-4</v>
      </c>
      <c r="F157" s="68"/>
      <c r="G157" s="312"/>
      <c r="J157" s="81"/>
    </row>
    <row r="158" spans="1:10" s="82" customFormat="1" ht="17.45" customHeight="1" x14ac:dyDescent="0.3">
      <c r="A158" s="75" t="s">
        <v>1197</v>
      </c>
      <c r="B158" s="76"/>
      <c r="C158" s="75" t="s">
        <v>545</v>
      </c>
      <c r="D158" s="91">
        <f>SUM(D159:D164)</f>
        <v>34211993.719999999</v>
      </c>
      <c r="E158" s="79">
        <f t="shared" si="2"/>
        <v>7.7470428597708309E-3</v>
      </c>
      <c r="F158" s="68"/>
      <c r="G158" s="312"/>
      <c r="J158" s="81"/>
    </row>
    <row r="159" spans="1:10" s="82" customFormat="1" ht="17.45" customHeight="1" x14ac:dyDescent="0.3">
      <c r="A159" s="85" t="s">
        <v>1198</v>
      </c>
      <c r="B159" s="86"/>
      <c r="C159" s="85" t="s">
        <v>1199</v>
      </c>
      <c r="D159" s="68">
        <v>2000000</v>
      </c>
      <c r="E159" s="74">
        <f t="shared" si="2"/>
        <v>4.5288461836949219E-4</v>
      </c>
      <c r="F159" s="68"/>
      <c r="G159" s="312"/>
      <c r="J159" s="81"/>
    </row>
    <row r="160" spans="1:10" s="82" customFormat="1" ht="17.45" customHeight="1" x14ac:dyDescent="0.3">
      <c r="A160" s="85" t="s">
        <v>1200</v>
      </c>
      <c r="B160" s="86"/>
      <c r="C160" s="421" t="s">
        <v>553</v>
      </c>
      <c r="D160" s="68">
        <v>10000000</v>
      </c>
      <c r="E160" s="74">
        <f t="shared" si="2"/>
        <v>2.2644230918474608E-3</v>
      </c>
      <c r="F160" s="68"/>
      <c r="G160" s="312"/>
      <c r="J160" s="81"/>
    </row>
    <row r="161" spans="1:10" s="82" customFormat="1" x14ac:dyDescent="0.3">
      <c r="A161" s="85" t="s">
        <v>1201</v>
      </c>
      <c r="B161" s="86"/>
      <c r="C161" s="71" t="s">
        <v>555</v>
      </c>
      <c r="D161" s="68">
        <v>19711993.719999999</v>
      </c>
      <c r="E161" s="74">
        <f t="shared" si="2"/>
        <v>4.463629376592013E-3</v>
      </c>
      <c r="F161" s="68"/>
      <c r="G161" s="312"/>
      <c r="J161" s="81"/>
    </row>
    <row r="162" spans="1:10" s="82" customFormat="1" x14ac:dyDescent="0.3">
      <c r="A162" s="85" t="s">
        <v>1202</v>
      </c>
      <c r="B162" s="86"/>
      <c r="C162" s="85" t="s">
        <v>559</v>
      </c>
      <c r="D162" s="68">
        <v>0</v>
      </c>
      <c r="E162" s="74">
        <f t="shared" si="2"/>
        <v>0</v>
      </c>
      <c r="F162" s="68"/>
      <c r="G162" s="312"/>
      <c r="J162" s="81"/>
    </row>
    <row r="163" spans="1:10" s="82" customFormat="1" x14ac:dyDescent="0.3">
      <c r="A163" s="85" t="s">
        <v>1203</v>
      </c>
      <c r="B163" s="86"/>
      <c r="C163" s="85" t="s">
        <v>561</v>
      </c>
      <c r="D163" s="68">
        <v>0</v>
      </c>
      <c r="E163" s="74">
        <f t="shared" si="2"/>
        <v>0</v>
      </c>
      <c r="F163" s="68"/>
      <c r="G163" s="312"/>
      <c r="J163" s="81"/>
    </row>
    <row r="164" spans="1:10" s="82" customFormat="1" ht="17.45" customHeight="1" x14ac:dyDescent="0.3">
      <c r="A164" s="85" t="s">
        <v>1204</v>
      </c>
      <c r="B164" s="86"/>
      <c r="C164" s="85" t="s">
        <v>563</v>
      </c>
      <c r="D164" s="68">
        <v>2500000</v>
      </c>
      <c r="E164" s="74">
        <f t="shared" si="2"/>
        <v>5.6610577296186521E-4</v>
      </c>
      <c r="F164" s="68"/>
      <c r="G164" s="312"/>
      <c r="J164" s="81"/>
    </row>
    <row r="165" spans="1:10" s="82" customFormat="1" ht="17.45" customHeight="1" x14ac:dyDescent="0.3">
      <c r="A165" s="75" t="s">
        <v>1205</v>
      </c>
      <c r="B165" s="76"/>
      <c r="C165" s="75" t="s">
        <v>722</v>
      </c>
      <c r="D165" s="91">
        <f>SUM(D166)</f>
        <v>2500000</v>
      </c>
      <c r="E165" s="79">
        <f t="shared" si="2"/>
        <v>5.6610577296186521E-4</v>
      </c>
      <c r="F165" s="68"/>
      <c r="G165" s="312"/>
      <c r="J165" s="81"/>
    </row>
    <row r="166" spans="1:10" s="82" customFormat="1" ht="17.45" customHeight="1" x14ac:dyDescent="0.3">
      <c r="A166" s="85" t="s">
        <v>1206</v>
      </c>
      <c r="B166" s="86"/>
      <c r="C166" s="71" t="s">
        <v>1207</v>
      </c>
      <c r="D166" s="68">
        <v>2500000</v>
      </c>
      <c r="E166" s="74">
        <f t="shared" si="2"/>
        <v>5.6610577296186521E-4</v>
      </c>
      <c r="F166" s="68"/>
      <c r="G166" s="312"/>
      <c r="J166" s="81"/>
    </row>
    <row r="167" spans="1:10" s="82" customFormat="1" ht="17.45" customHeight="1" x14ac:dyDescent="0.3">
      <c r="A167" s="75" t="s">
        <v>1208</v>
      </c>
      <c r="B167" s="76"/>
      <c r="C167" s="75" t="s">
        <v>565</v>
      </c>
      <c r="D167" s="91">
        <f>SUM(D168)</f>
        <v>3000000</v>
      </c>
      <c r="E167" s="79">
        <f t="shared" si="2"/>
        <v>6.7932692755423823E-4</v>
      </c>
      <c r="F167" s="68"/>
      <c r="G167" s="312"/>
      <c r="I167" s="81"/>
      <c r="J167" s="81"/>
    </row>
    <row r="168" spans="1:10" s="82" customFormat="1" ht="17.45" customHeight="1" x14ac:dyDescent="0.3">
      <c r="A168" s="85" t="s">
        <v>1209</v>
      </c>
      <c r="B168" s="86"/>
      <c r="C168" s="71" t="s">
        <v>1210</v>
      </c>
      <c r="D168" s="68">
        <v>3000000</v>
      </c>
      <c r="E168" s="74">
        <f t="shared" si="2"/>
        <v>6.7932692755423823E-4</v>
      </c>
      <c r="F168" s="68"/>
      <c r="G168" s="312"/>
      <c r="I168" s="81"/>
      <c r="J168" s="81"/>
    </row>
    <row r="169" spans="1:10" s="82" customFormat="1" ht="17.45" customHeight="1" x14ac:dyDescent="0.3">
      <c r="A169" s="75" t="s">
        <v>1211</v>
      </c>
      <c r="B169" s="76"/>
      <c r="C169" s="75" t="s">
        <v>175</v>
      </c>
      <c r="D169" s="91">
        <f>+D170+D175+D183+D186</f>
        <v>52100000</v>
      </c>
      <c r="E169" s="79">
        <f t="shared" si="2"/>
        <v>1.1797644308525271E-2</v>
      </c>
      <c r="F169" s="68"/>
      <c r="G169" s="312"/>
      <c r="I169" s="81"/>
      <c r="J169" s="81"/>
    </row>
    <row r="170" spans="1:10" s="82" customFormat="1" ht="17.45" customHeight="1" x14ac:dyDescent="0.3">
      <c r="A170" s="75" t="s">
        <v>1212</v>
      </c>
      <c r="B170" s="76"/>
      <c r="C170" s="77" t="s">
        <v>579</v>
      </c>
      <c r="D170" s="91">
        <f>SUM(D171:D174)</f>
        <v>17000000</v>
      </c>
      <c r="E170" s="79">
        <f t="shared" si="2"/>
        <v>3.8495192561406833E-3</v>
      </c>
      <c r="F170" s="68"/>
      <c r="G170" s="312"/>
      <c r="I170" s="81"/>
      <c r="J170" s="81"/>
    </row>
    <row r="171" spans="1:10" s="82" customFormat="1" ht="17.45" customHeight="1" x14ac:dyDescent="0.3">
      <c r="A171" s="85" t="s">
        <v>1213</v>
      </c>
      <c r="B171" s="86"/>
      <c r="C171" s="85" t="s">
        <v>1214</v>
      </c>
      <c r="D171" s="68">
        <v>14000000</v>
      </c>
      <c r="E171" s="74">
        <f t="shared" si="2"/>
        <v>3.170192328586445E-3</v>
      </c>
      <c r="F171" s="68"/>
      <c r="G171" s="312"/>
      <c r="I171" s="81"/>
      <c r="J171" s="81"/>
    </row>
    <row r="172" spans="1:10" s="82" customFormat="1" ht="17.45" customHeight="1" x14ac:dyDescent="0.3">
      <c r="A172" s="85" t="s">
        <v>1215</v>
      </c>
      <c r="B172" s="86"/>
      <c r="C172" s="85" t="s">
        <v>583</v>
      </c>
      <c r="D172" s="68">
        <v>2000000</v>
      </c>
      <c r="E172" s="74">
        <f t="shared" si="2"/>
        <v>4.5288461836949219E-4</v>
      </c>
      <c r="F172" s="68"/>
      <c r="G172" s="312"/>
      <c r="I172" s="81"/>
      <c r="J172" s="81"/>
    </row>
    <row r="173" spans="1:10" s="82" customFormat="1" ht="15.6" customHeight="1" x14ac:dyDescent="0.3">
      <c r="A173" s="85" t="s">
        <v>1216</v>
      </c>
      <c r="B173" s="86"/>
      <c r="C173" s="85" t="s">
        <v>1217</v>
      </c>
      <c r="D173" s="68">
        <v>1000000</v>
      </c>
      <c r="E173" s="74">
        <f t="shared" si="2"/>
        <v>2.264423091847461E-4</v>
      </c>
      <c r="F173" s="68"/>
      <c r="G173" s="312"/>
      <c r="I173" s="81"/>
      <c r="J173" s="81"/>
    </row>
    <row r="174" spans="1:10" s="82" customFormat="1" ht="18" customHeight="1" x14ac:dyDescent="0.3">
      <c r="A174" s="85" t="s">
        <v>1218</v>
      </c>
      <c r="B174" s="86"/>
      <c r="C174" s="85" t="s">
        <v>589</v>
      </c>
      <c r="D174" s="68">
        <v>0</v>
      </c>
      <c r="E174" s="74">
        <f t="shared" si="2"/>
        <v>0</v>
      </c>
      <c r="F174" s="68"/>
      <c r="G174" s="312"/>
      <c r="I174" s="81"/>
      <c r="J174" s="81"/>
    </row>
    <row r="175" spans="1:10" s="82" customFormat="1" ht="17.45" customHeight="1" x14ac:dyDescent="0.3">
      <c r="A175" s="75" t="s">
        <v>1219</v>
      </c>
      <c r="B175" s="76"/>
      <c r="C175" s="77" t="s">
        <v>601</v>
      </c>
      <c r="D175" s="91">
        <f>SUM(D176:D182)</f>
        <v>6500000</v>
      </c>
      <c r="E175" s="79">
        <f t="shared" si="2"/>
        <v>1.4718750097008496E-3</v>
      </c>
      <c r="F175" s="68"/>
      <c r="G175" s="312"/>
      <c r="I175" s="81"/>
      <c r="J175" s="81"/>
    </row>
    <row r="176" spans="1:10" s="82" customFormat="1" ht="17.45" customHeight="1" x14ac:dyDescent="0.3">
      <c r="A176" s="85" t="s">
        <v>1220</v>
      </c>
      <c r="B176" s="86"/>
      <c r="C176" s="71" t="s">
        <v>603</v>
      </c>
      <c r="D176" s="68">
        <v>2000000</v>
      </c>
      <c r="E176" s="74">
        <f t="shared" si="2"/>
        <v>4.5288461836949219E-4</v>
      </c>
      <c r="F176" s="68"/>
      <c r="G176" s="312"/>
      <c r="I176" s="81"/>
      <c r="J176" s="81"/>
    </row>
    <row r="177" spans="1:10" s="82" customFormat="1" ht="17.45" customHeight="1" x14ac:dyDescent="0.3">
      <c r="A177" s="85" t="s">
        <v>1221</v>
      </c>
      <c r="B177" s="86"/>
      <c r="C177" s="71" t="s">
        <v>1222</v>
      </c>
      <c r="D177" s="68">
        <v>2000000</v>
      </c>
      <c r="E177" s="74">
        <f t="shared" si="2"/>
        <v>4.5288461836949219E-4</v>
      </c>
      <c r="F177" s="68"/>
      <c r="G177" s="312"/>
      <c r="I177" s="81"/>
      <c r="J177" s="81"/>
    </row>
    <row r="178" spans="1:10" s="82" customFormat="1" ht="17.45" customHeight="1" x14ac:dyDescent="0.3">
      <c r="A178" s="85" t="s">
        <v>1223</v>
      </c>
      <c r="B178" s="86"/>
      <c r="C178" s="71" t="s">
        <v>607</v>
      </c>
      <c r="D178" s="68">
        <v>500000</v>
      </c>
      <c r="E178" s="74">
        <f t="shared" si="2"/>
        <v>1.1322115459237305E-4</v>
      </c>
      <c r="F178" s="68"/>
      <c r="G178" s="312"/>
      <c r="I178" s="81"/>
      <c r="J178" s="81"/>
    </row>
    <row r="179" spans="1:10" s="82" customFormat="1" ht="17.45" customHeight="1" x14ac:dyDescent="0.3">
      <c r="A179" s="85" t="s">
        <v>1224</v>
      </c>
      <c r="B179" s="86"/>
      <c r="C179" s="71" t="s">
        <v>609</v>
      </c>
      <c r="D179" s="68">
        <v>0</v>
      </c>
      <c r="E179" s="74">
        <f t="shared" si="2"/>
        <v>0</v>
      </c>
      <c r="F179" s="68"/>
      <c r="G179" s="312"/>
      <c r="I179" s="81"/>
      <c r="J179" s="81"/>
    </row>
    <row r="180" spans="1:10" s="82" customFormat="1" x14ac:dyDescent="0.3">
      <c r="A180" s="85" t="s">
        <v>1225</v>
      </c>
      <c r="B180" s="86"/>
      <c r="C180" s="71" t="s">
        <v>611</v>
      </c>
      <c r="D180" s="68">
        <v>0</v>
      </c>
      <c r="E180" s="74">
        <f t="shared" si="2"/>
        <v>0</v>
      </c>
      <c r="F180" s="68"/>
      <c r="G180" s="312"/>
      <c r="I180" s="81"/>
      <c r="J180" s="81"/>
    </row>
    <row r="181" spans="1:10" s="82" customFormat="1" ht="17.45" customHeight="1" x14ac:dyDescent="0.3">
      <c r="A181" s="85" t="s">
        <v>1226</v>
      </c>
      <c r="B181" s="86"/>
      <c r="C181" s="71" t="s">
        <v>613</v>
      </c>
      <c r="D181" s="68">
        <v>2000000</v>
      </c>
      <c r="E181" s="74">
        <f t="shared" si="2"/>
        <v>4.5288461836949219E-4</v>
      </c>
      <c r="F181" s="68"/>
      <c r="G181" s="312"/>
      <c r="I181" s="81"/>
      <c r="J181" s="81"/>
    </row>
    <row r="182" spans="1:10" s="82" customFormat="1" ht="17.45" customHeight="1" x14ac:dyDescent="0.3">
      <c r="A182" s="85" t="s">
        <v>1227</v>
      </c>
      <c r="B182" s="86"/>
      <c r="C182" s="71" t="s">
        <v>615</v>
      </c>
      <c r="D182" s="68">
        <v>0</v>
      </c>
      <c r="E182" s="74">
        <f t="shared" si="2"/>
        <v>0</v>
      </c>
      <c r="F182" s="68"/>
      <c r="G182" s="312"/>
      <c r="I182" s="81"/>
      <c r="J182" s="81"/>
    </row>
    <row r="183" spans="1:10" s="82" customFormat="1" ht="17.45" customHeight="1" x14ac:dyDescent="0.3">
      <c r="A183" s="75" t="s">
        <v>1228</v>
      </c>
      <c r="B183" s="76"/>
      <c r="C183" s="77" t="s">
        <v>617</v>
      </c>
      <c r="D183" s="91">
        <f>SUM(D184:D185)</f>
        <v>20800000</v>
      </c>
      <c r="E183" s="79">
        <f t="shared" si="2"/>
        <v>4.7100000310427185E-3</v>
      </c>
      <c r="F183" s="68"/>
      <c r="G183" s="312"/>
      <c r="I183" s="81"/>
      <c r="J183" s="81"/>
    </row>
    <row r="184" spans="1:10" s="82" customFormat="1" ht="17.45" customHeight="1" x14ac:dyDescent="0.3">
      <c r="A184" s="85" t="s">
        <v>1229</v>
      </c>
      <c r="B184" s="86"/>
      <c r="C184" s="85" t="s">
        <v>619</v>
      </c>
      <c r="D184" s="68">
        <v>800000</v>
      </c>
      <c r="E184" s="74">
        <f t="shared" si="2"/>
        <v>1.8115384734779686E-4</v>
      </c>
      <c r="F184" s="68"/>
      <c r="G184" s="312"/>
      <c r="I184" s="81"/>
      <c r="J184" s="81"/>
    </row>
    <row r="185" spans="1:10" s="82" customFormat="1" ht="17.45" customHeight="1" x14ac:dyDescent="0.3">
      <c r="A185" s="85" t="s">
        <v>1230</v>
      </c>
      <c r="B185" s="86"/>
      <c r="C185" s="85" t="s">
        <v>1231</v>
      </c>
      <c r="D185" s="68">
        <v>20000000</v>
      </c>
      <c r="E185" s="74">
        <f t="shared" si="2"/>
        <v>4.5288461836949217E-3</v>
      </c>
      <c r="F185" s="68"/>
      <c r="G185" s="312"/>
      <c r="I185" s="81"/>
      <c r="J185" s="81"/>
    </row>
    <row r="186" spans="1:10" s="82" customFormat="1" x14ac:dyDescent="0.3">
      <c r="A186" s="75" t="s">
        <v>1232</v>
      </c>
      <c r="B186" s="76"/>
      <c r="C186" s="77" t="s">
        <v>633</v>
      </c>
      <c r="D186" s="91">
        <f>SUM(D187:D192)</f>
        <v>7800000</v>
      </c>
      <c r="E186" s="79">
        <f t="shared" ref="E186:E217" si="3">+D186/$D$512</f>
        <v>1.7662500116410196E-3</v>
      </c>
      <c r="F186" s="68"/>
      <c r="G186" s="312"/>
      <c r="H186" s="81"/>
      <c r="I186" s="81"/>
      <c r="J186" s="81"/>
    </row>
    <row r="187" spans="1:10" s="82" customFormat="1" ht="17.45" customHeight="1" x14ac:dyDescent="0.3">
      <c r="A187" s="85" t="s">
        <v>1233</v>
      </c>
      <c r="B187" s="86"/>
      <c r="C187" s="71" t="s">
        <v>635</v>
      </c>
      <c r="D187" s="68">
        <v>1500000</v>
      </c>
      <c r="E187" s="74">
        <f t="shared" si="3"/>
        <v>3.3966346377711912E-4</v>
      </c>
      <c r="F187" s="68"/>
      <c r="G187" s="312"/>
      <c r="H187" s="81"/>
      <c r="I187" s="81"/>
      <c r="J187" s="81"/>
    </row>
    <row r="188" spans="1:10" s="82" customFormat="1" ht="17.45" customHeight="1" x14ac:dyDescent="0.3">
      <c r="A188" s="85" t="s">
        <v>1234</v>
      </c>
      <c r="B188" s="86"/>
      <c r="C188" s="71" t="s">
        <v>639</v>
      </c>
      <c r="D188" s="68">
        <v>800000</v>
      </c>
      <c r="E188" s="74">
        <f t="shared" si="3"/>
        <v>1.8115384734779686E-4</v>
      </c>
      <c r="F188" s="68"/>
      <c r="G188" s="312"/>
      <c r="H188" s="81"/>
      <c r="I188" s="81"/>
      <c r="J188" s="81"/>
    </row>
    <row r="189" spans="1:10" s="82" customFormat="1" ht="17.45" customHeight="1" x14ac:dyDescent="0.3">
      <c r="A189" s="85" t="s">
        <v>1235</v>
      </c>
      <c r="B189" s="86"/>
      <c r="C189" s="71" t="s">
        <v>1236</v>
      </c>
      <c r="D189" s="68">
        <v>2500000</v>
      </c>
      <c r="E189" s="74">
        <f t="shared" si="3"/>
        <v>5.6610577296186521E-4</v>
      </c>
      <c r="F189" s="68"/>
      <c r="G189" s="312"/>
      <c r="H189" s="81"/>
      <c r="I189" s="81"/>
      <c r="J189" s="81"/>
    </row>
    <row r="190" spans="1:10" s="82" customFormat="1" ht="17.45" customHeight="1" x14ac:dyDescent="0.3">
      <c r="A190" s="85" t="s">
        <v>1237</v>
      </c>
      <c r="B190" s="86"/>
      <c r="C190" s="71" t="s">
        <v>643</v>
      </c>
      <c r="D190" s="68">
        <v>2000000</v>
      </c>
      <c r="E190" s="74">
        <f t="shared" si="3"/>
        <v>4.5288461836949219E-4</v>
      </c>
      <c r="F190" s="68"/>
      <c r="G190" s="312"/>
      <c r="H190" s="81"/>
      <c r="I190" s="81"/>
      <c r="J190" s="81"/>
    </row>
    <row r="191" spans="1:10" s="82" customFormat="1" ht="17.45" customHeight="1" x14ac:dyDescent="0.3">
      <c r="A191" s="85" t="s">
        <v>1238</v>
      </c>
      <c r="B191" s="86"/>
      <c r="C191" s="71" t="s">
        <v>645</v>
      </c>
      <c r="D191" s="68">
        <v>1000000</v>
      </c>
      <c r="E191" s="74">
        <f t="shared" si="3"/>
        <v>2.264423091847461E-4</v>
      </c>
      <c r="F191" s="68"/>
      <c r="G191" s="312"/>
      <c r="H191" s="81"/>
      <c r="I191" s="81"/>
      <c r="J191" s="81"/>
    </row>
    <row r="192" spans="1:10" s="82" customFormat="1" ht="17.45" customHeight="1" x14ac:dyDescent="0.3">
      <c r="A192" s="85" t="s">
        <v>1239</v>
      </c>
      <c r="B192" s="86"/>
      <c r="C192" s="71" t="s">
        <v>649</v>
      </c>
      <c r="D192" s="68">
        <v>0</v>
      </c>
      <c r="E192" s="74">
        <f t="shared" si="3"/>
        <v>0</v>
      </c>
      <c r="F192" s="68"/>
      <c r="G192" s="312"/>
      <c r="H192" s="81"/>
      <c r="I192" s="81"/>
      <c r="J192" s="81"/>
    </row>
    <row r="193" spans="1:10" s="82" customFormat="1" x14ac:dyDescent="0.3">
      <c r="A193" s="77" t="s">
        <v>1240</v>
      </c>
      <c r="B193" s="80"/>
      <c r="C193" s="77" t="s">
        <v>176</v>
      </c>
      <c r="D193" s="78">
        <f>+D194+D197</f>
        <v>22220320</v>
      </c>
      <c r="E193" s="79">
        <f t="shared" si="3"/>
        <v>5.0316205716239969E-3</v>
      </c>
      <c r="F193" s="68"/>
      <c r="G193" s="312"/>
      <c r="H193" s="81"/>
      <c r="I193" s="81"/>
      <c r="J193" s="81"/>
    </row>
    <row r="194" spans="1:10" s="82" customFormat="1" ht="17.45" customHeight="1" x14ac:dyDescent="0.3">
      <c r="A194" s="77" t="s">
        <v>1241</v>
      </c>
      <c r="B194" s="80"/>
      <c r="C194" s="77" t="s">
        <v>672</v>
      </c>
      <c r="D194" s="78">
        <f>SUM(D195:D196)</f>
        <v>22220320</v>
      </c>
      <c r="E194" s="79">
        <f t="shared" si="3"/>
        <v>5.0316205716239969E-3</v>
      </c>
      <c r="F194" s="68"/>
      <c r="G194" s="312"/>
      <c r="H194" s="81"/>
      <c r="I194" s="81"/>
      <c r="J194" s="81"/>
    </row>
    <row r="195" spans="1:10" s="82" customFormat="1" ht="17.45" customHeight="1" x14ac:dyDescent="0.3">
      <c r="A195" s="71" t="s">
        <v>1242</v>
      </c>
      <c r="B195" s="72" t="s">
        <v>1243</v>
      </c>
      <c r="C195" s="71" t="s">
        <v>1244</v>
      </c>
      <c r="D195" s="73">
        <v>22220320</v>
      </c>
      <c r="E195" s="74">
        <f t="shared" si="3"/>
        <v>5.0316205716239969E-3</v>
      </c>
      <c r="F195" s="68"/>
      <c r="G195" s="312"/>
      <c r="H195" s="81"/>
      <c r="I195" s="81"/>
      <c r="J195" s="81"/>
    </row>
    <row r="196" spans="1:10" s="82" customFormat="1" ht="17.45" customHeight="1" x14ac:dyDescent="0.3">
      <c r="A196" s="71" t="s">
        <v>1245</v>
      </c>
      <c r="B196" s="72" t="s">
        <v>1246</v>
      </c>
      <c r="C196" s="71" t="s">
        <v>1247</v>
      </c>
      <c r="D196" s="73">
        <v>0</v>
      </c>
      <c r="E196" s="74">
        <f t="shared" si="3"/>
        <v>0</v>
      </c>
      <c r="F196" s="68"/>
      <c r="G196" s="312"/>
      <c r="H196" s="81"/>
      <c r="I196" s="81"/>
      <c r="J196" s="81"/>
    </row>
    <row r="197" spans="1:10" s="82" customFormat="1" ht="17.45" customHeight="1" x14ac:dyDescent="0.3">
      <c r="A197" s="77" t="s">
        <v>1248</v>
      </c>
      <c r="B197" s="80"/>
      <c r="C197" s="77" t="s">
        <v>652</v>
      </c>
      <c r="D197" s="78">
        <f>SUM(D198)</f>
        <v>0</v>
      </c>
      <c r="E197" s="79">
        <f t="shared" si="3"/>
        <v>0</v>
      </c>
      <c r="F197" s="68"/>
      <c r="G197" s="312"/>
      <c r="H197" s="81"/>
      <c r="I197" s="81"/>
      <c r="J197" s="81"/>
    </row>
    <row r="198" spans="1:10" s="82" customFormat="1" ht="17.45" customHeight="1" x14ac:dyDescent="0.3">
      <c r="A198" s="71" t="s">
        <v>1249</v>
      </c>
      <c r="B198" s="72"/>
      <c r="C198" s="71" t="s">
        <v>1250</v>
      </c>
      <c r="D198" s="73">
        <v>0</v>
      </c>
      <c r="E198" s="74">
        <f t="shared" si="3"/>
        <v>0</v>
      </c>
      <c r="F198" s="68"/>
      <c r="G198" s="312"/>
      <c r="H198" s="81"/>
      <c r="I198" s="81"/>
      <c r="J198" s="81"/>
    </row>
    <row r="199" spans="1:10" s="82" customFormat="1" ht="17.45" customHeight="1" x14ac:dyDescent="0.3">
      <c r="A199" s="75" t="s">
        <v>1251</v>
      </c>
      <c r="B199" s="76"/>
      <c r="C199" s="75" t="s">
        <v>177</v>
      </c>
      <c r="D199" s="91">
        <f>+D200+D207</f>
        <v>27496687.030000001</v>
      </c>
      <c r="E199" s="79">
        <f t="shared" si="3"/>
        <v>6.2264133060034579E-3</v>
      </c>
      <c r="F199" s="68"/>
      <c r="G199" s="312"/>
      <c r="H199" s="81"/>
      <c r="I199" s="81"/>
      <c r="J199" s="81"/>
    </row>
    <row r="200" spans="1:10" s="82" customFormat="1" ht="17.45" customHeight="1" x14ac:dyDescent="0.3">
      <c r="A200" s="75" t="s">
        <v>1252</v>
      </c>
      <c r="B200" s="76"/>
      <c r="C200" s="77" t="s">
        <v>798</v>
      </c>
      <c r="D200" s="91">
        <f>SUM(D201:D206)</f>
        <v>20696687.030000001</v>
      </c>
      <c r="E200" s="79">
        <f t="shared" si="3"/>
        <v>4.6866056035471844E-3</v>
      </c>
      <c r="F200" s="68"/>
      <c r="G200" s="312"/>
      <c r="H200" s="81"/>
      <c r="I200" s="81"/>
      <c r="J200" s="81"/>
    </row>
    <row r="201" spans="1:10" s="82" customFormat="1" ht="17.45" customHeight="1" x14ac:dyDescent="0.3">
      <c r="A201" s="85" t="s">
        <v>1253</v>
      </c>
      <c r="B201" s="86"/>
      <c r="C201" s="71" t="s">
        <v>800</v>
      </c>
      <c r="D201" s="68">
        <v>1000000</v>
      </c>
      <c r="E201" s="74">
        <f t="shared" si="3"/>
        <v>2.264423091847461E-4</v>
      </c>
      <c r="F201" s="68"/>
      <c r="G201" s="312"/>
      <c r="H201" s="81"/>
      <c r="I201" s="81"/>
      <c r="J201" s="81"/>
    </row>
    <row r="202" spans="1:10" s="82" customFormat="1" ht="17.45" customHeight="1" x14ac:dyDescent="0.3">
      <c r="A202" s="85" t="s">
        <v>1254</v>
      </c>
      <c r="B202" s="86"/>
      <c r="C202" s="71" t="s">
        <v>1255</v>
      </c>
      <c r="D202" s="68">
        <v>15596687.029999999</v>
      </c>
      <c r="E202" s="74">
        <f t="shared" si="3"/>
        <v>3.531749826704979E-3</v>
      </c>
      <c r="F202" s="68"/>
      <c r="G202" s="312"/>
      <c r="H202" s="81"/>
      <c r="I202" s="81"/>
      <c r="J202" s="81"/>
    </row>
    <row r="203" spans="1:10" s="82" customFormat="1" ht="17.45" customHeight="1" x14ac:dyDescent="0.3">
      <c r="A203" s="85" t="s">
        <v>1256</v>
      </c>
      <c r="B203" s="86"/>
      <c r="C203" s="71" t="s">
        <v>804</v>
      </c>
      <c r="D203" s="68">
        <v>2500000</v>
      </c>
      <c r="E203" s="74">
        <f t="shared" si="3"/>
        <v>5.6610577296186521E-4</v>
      </c>
      <c r="F203" s="68"/>
      <c r="G203" s="312"/>
      <c r="H203" s="81"/>
      <c r="I203" s="81"/>
      <c r="J203" s="81"/>
    </row>
    <row r="204" spans="1:10" s="82" customFormat="1" ht="17.45" customHeight="1" x14ac:dyDescent="0.3">
      <c r="A204" s="85" t="s">
        <v>1257</v>
      </c>
      <c r="B204" s="86"/>
      <c r="C204" s="71" t="s">
        <v>806</v>
      </c>
      <c r="D204" s="68">
        <v>0</v>
      </c>
      <c r="E204" s="74">
        <f t="shared" si="3"/>
        <v>0</v>
      </c>
      <c r="F204" s="68"/>
      <c r="G204" s="312"/>
      <c r="H204" s="81"/>
      <c r="I204" s="81"/>
      <c r="J204" s="81"/>
    </row>
    <row r="205" spans="1:10" s="82" customFormat="1" ht="17.45" customHeight="1" x14ac:dyDescent="0.3">
      <c r="A205" s="85" t="s">
        <v>1258</v>
      </c>
      <c r="B205" s="86"/>
      <c r="C205" s="71" t="s">
        <v>1259</v>
      </c>
      <c r="D205" s="68">
        <v>600000</v>
      </c>
      <c r="E205" s="74">
        <f t="shared" si="3"/>
        <v>1.3586538551084765E-4</v>
      </c>
      <c r="F205" s="68"/>
      <c r="G205" s="312"/>
      <c r="H205" s="81"/>
      <c r="I205" s="81"/>
      <c r="J205" s="81"/>
    </row>
    <row r="206" spans="1:10" s="82" customFormat="1" ht="17.45" customHeight="1" x14ac:dyDescent="0.3">
      <c r="A206" s="85" t="s">
        <v>1260</v>
      </c>
      <c r="B206" s="86"/>
      <c r="C206" s="71" t="s">
        <v>1261</v>
      </c>
      <c r="D206" s="68">
        <v>1000000</v>
      </c>
      <c r="E206" s="74">
        <f t="shared" si="3"/>
        <v>2.264423091847461E-4</v>
      </c>
      <c r="F206" s="68"/>
      <c r="G206" s="312"/>
      <c r="H206" s="81"/>
      <c r="I206" s="81"/>
      <c r="J206" s="81"/>
    </row>
    <row r="207" spans="1:10" s="82" customFormat="1" ht="17.45" customHeight="1" x14ac:dyDescent="0.3">
      <c r="A207" s="400" t="s">
        <v>1262</v>
      </c>
      <c r="B207" s="401"/>
      <c r="C207" s="422" t="s">
        <v>816</v>
      </c>
      <c r="D207" s="398">
        <f>D208</f>
        <v>6800000</v>
      </c>
      <c r="E207" s="79">
        <f t="shared" si="3"/>
        <v>1.5398077024562733E-3</v>
      </c>
      <c r="F207" s="68"/>
      <c r="G207" s="312"/>
      <c r="H207" s="81"/>
      <c r="I207" s="81"/>
      <c r="J207" s="81"/>
    </row>
    <row r="208" spans="1:10" s="82" customFormat="1" ht="17.45" customHeight="1" x14ac:dyDescent="0.3">
      <c r="A208" s="402" t="s">
        <v>1263</v>
      </c>
      <c r="B208" s="401"/>
      <c r="C208" s="410" t="s">
        <v>828</v>
      </c>
      <c r="D208" s="405">
        <v>6800000</v>
      </c>
      <c r="E208" s="74">
        <f t="shared" si="3"/>
        <v>1.5398077024562733E-3</v>
      </c>
      <c r="F208" s="68"/>
      <c r="G208" s="312"/>
      <c r="H208" s="81"/>
      <c r="I208" s="81"/>
      <c r="J208" s="81"/>
    </row>
    <row r="209" spans="1:10" s="82" customFormat="1" ht="17.45" customHeight="1" x14ac:dyDescent="0.3">
      <c r="A209" s="77" t="s">
        <v>1264</v>
      </c>
      <c r="B209" s="80"/>
      <c r="C209" s="77" t="s">
        <v>136</v>
      </c>
      <c r="D209" s="78">
        <f>+D210</f>
        <v>4000000</v>
      </c>
      <c r="E209" s="79">
        <f t="shared" si="3"/>
        <v>9.0576923673898438E-4</v>
      </c>
      <c r="F209" s="68"/>
      <c r="G209" s="312"/>
      <c r="H209" s="81"/>
      <c r="I209" s="81"/>
      <c r="J209" s="81"/>
    </row>
    <row r="210" spans="1:10" s="82" customFormat="1" ht="17.45" customHeight="1" x14ac:dyDescent="0.3">
      <c r="A210" s="77" t="s">
        <v>1265</v>
      </c>
      <c r="B210" s="80"/>
      <c r="C210" s="77" t="s">
        <v>1266</v>
      </c>
      <c r="D210" s="78">
        <f>SUM(D211:D212)</f>
        <v>4000000</v>
      </c>
      <c r="E210" s="79">
        <f t="shared" si="3"/>
        <v>9.0576923673898438E-4</v>
      </c>
      <c r="F210" s="68"/>
      <c r="G210" s="81"/>
      <c r="H210" s="81"/>
      <c r="I210" s="81"/>
      <c r="J210" s="81"/>
    </row>
    <row r="211" spans="1:10" s="82" customFormat="1" x14ac:dyDescent="0.3">
      <c r="A211" s="71" t="s">
        <v>1267</v>
      </c>
      <c r="B211" s="72"/>
      <c r="C211" s="85" t="s">
        <v>1268</v>
      </c>
      <c r="D211" s="73">
        <v>0</v>
      </c>
      <c r="E211" s="74">
        <f t="shared" si="3"/>
        <v>0</v>
      </c>
      <c r="F211" s="68"/>
      <c r="G211" s="81"/>
      <c r="H211" s="81"/>
      <c r="I211" s="81"/>
      <c r="J211" s="81"/>
    </row>
    <row r="212" spans="1:10" s="82" customFormat="1" ht="17.45" customHeight="1" x14ac:dyDescent="0.3">
      <c r="A212" s="71" t="s">
        <v>1269</v>
      </c>
      <c r="B212" s="87"/>
      <c r="C212" s="85" t="s">
        <v>1270</v>
      </c>
      <c r="D212" s="73">
        <v>4000000</v>
      </c>
      <c r="E212" s="74">
        <f t="shared" si="3"/>
        <v>9.0576923673898438E-4</v>
      </c>
      <c r="F212" s="68"/>
      <c r="G212" s="81"/>
      <c r="H212" s="81"/>
      <c r="I212" s="81"/>
      <c r="J212" s="81"/>
    </row>
    <row r="213" spans="1:10" s="82" customFormat="1" ht="17.45" customHeight="1" x14ac:dyDescent="0.3">
      <c r="A213" s="77" t="s">
        <v>1271</v>
      </c>
      <c r="B213" s="80"/>
      <c r="C213" s="77" t="s">
        <v>1022</v>
      </c>
      <c r="D213" s="78">
        <f>+D214</f>
        <v>19789809.239999998</v>
      </c>
      <c r="E213" s="79">
        <f t="shared" si="3"/>
        <v>4.4812501026312247E-3</v>
      </c>
      <c r="F213" s="68"/>
      <c r="G213" s="81"/>
      <c r="H213" s="81"/>
      <c r="I213" s="81"/>
      <c r="J213" s="81"/>
    </row>
    <row r="214" spans="1:10" s="82" customFormat="1" ht="17.45" customHeight="1" x14ac:dyDescent="0.3">
      <c r="A214" s="77" t="s">
        <v>1272</v>
      </c>
      <c r="B214" s="80"/>
      <c r="C214" s="77" t="s">
        <v>918</v>
      </c>
      <c r="D214" s="78">
        <f>SUM(D215:D216)</f>
        <v>19789809.239999998</v>
      </c>
      <c r="E214" s="79">
        <f t="shared" si="3"/>
        <v>4.4812501026312247E-3</v>
      </c>
      <c r="F214" s="68"/>
      <c r="G214" s="81"/>
      <c r="H214" s="81"/>
      <c r="I214" s="81"/>
      <c r="J214" s="81"/>
    </row>
    <row r="215" spans="1:10" s="82" customFormat="1" ht="17.45" customHeight="1" x14ac:dyDescent="0.3">
      <c r="A215" s="71" t="s">
        <v>1273</v>
      </c>
      <c r="B215" s="72" t="s">
        <v>1243</v>
      </c>
      <c r="C215" s="71" t="s">
        <v>1274</v>
      </c>
      <c r="D215" s="303">
        <v>19789809.239999998</v>
      </c>
      <c r="E215" s="74">
        <f t="shared" si="3"/>
        <v>4.4812501026312247E-3</v>
      </c>
      <c r="F215" s="68"/>
      <c r="G215" s="81"/>
      <c r="H215" s="81"/>
      <c r="I215" s="81"/>
      <c r="J215" s="81"/>
    </row>
    <row r="216" spans="1:10" s="82" customFormat="1" ht="17.45" customHeight="1" x14ac:dyDescent="0.3">
      <c r="A216" s="71" t="s">
        <v>1275</v>
      </c>
      <c r="B216" s="72" t="s">
        <v>1246</v>
      </c>
      <c r="C216" s="71" t="s">
        <v>1276</v>
      </c>
      <c r="D216" s="73">
        <v>0</v>
      </c>
      <c r="E216" s="74">
        <f t="shared" si="3"/>
        <v>0</v>
      </c>
      <c r="F216" s="68"/>
      <c r="G216" s="81"/>
      <c r="H216" s="81"/>
      <c r="I216" s="81"/>
      <c r="J216" s="81"/>
    </row>
    <row r="217" spans="1:10" s="82" customFormat="1" ht="17.45" customHeight="1" x14ac:dyDescent="0.3">
      <c r="A217" s="77" t="s">
        <v>1277</v>
      </c>
      <c r="B217" s="80"/>
      <c r="C217" s="77" t="s">
        <v>179</v>
      </c>
      <c r="D217" s="78">
        <f>+D218</f>
        <v>0</v>
      </c>
      <c r="E217" s="79">
        <f t="shared" si="3"/>
        <v>0</v>
      </c>
      <c r="F217" s="68"/>
      <c r="G217" s="81"/>
      <c r="H217" s="81"/>
      <c r="I217" s="81"/>
      <c r="J217" s="81"/>
    </row>
    <row r="218" spans="1:10" s="82" customFormat="1" ht="17.45" customHeight="1" x14ac:dyDescent="0.3">
      <c r="A218" s="77" t="s">
        <v>1278</v>
      </c>
      <c r="B218" s="80"/>
      <c r="C218" s="77" t="s">
        <v>950</v>
      </c>
      <c r="D218" s="78">
        <f>SUM(D219:D220)</f>
        <v>0</v>
      </c>
      <c r="E218" s="79">
        <f t="shared" ref="E218:E219" si="4">+D218/$D$512</f>
        <v>0</v>
      </c>
      <c r="F218" s="68"/>
      <c r="G218" s="81"/>
      <c r="H218" s="81"/>
      <c r="I218" s="81"/>
      <c r="J218" s="81"/>
    </row>
    <row r="219" spans="1:10" s="82" customFormat="1" ht="17.45" customHeight="1" x14ac:dyDescent="0.3">
      <c r="A219" s="71" t="s">
        <v>1279</v>
      </c>
      <c r="B219" s="72"/>
      <c r="C219" s="85" t="s">
        <v>954</v>
      </c>
      <c r="D219" s="73">
        <v>0</v>
      </c>
      <c r="E219" s="74">
        <f t="shared" si="4"/>
        <v>0</v>
      </c>
      <c r="F219" s="68"/>
      <c r="G219" s="81"/>
      <c r="H219" s="81"/>
      <c r="I219" s="81"/>
      <c r="J219" s="81"/>
    </row>
    <row r="220" spans="1:10" s="82" customFormat="1" ht="17.45" customHeight="1" x14ac:dyDescent="0.3">
      <c r="A220" s="77"/>
      <c r="B220" s="80"/>
      <c r="C220" s="77"/>
      <c r="D220" s="78"/>
      <c r="E220" s="79"/>
      <c r="F220" s="68"/>
      <c r="G220" s="81"/>
      <c r="I220" s="81"/>
      <c r="J220" s="81"/>
    </row>
    <row r="221" spans="1:10" s="82" customFormat="1" ht="37.5" x14ac:dyDescent="0.3">
      <c r="A221" s="764" t="s">
        <v>1280</v>
      </c>
      <c r="B221" s="764"/>
      <c r="C221" s="765" t="s">
        <v>1281</v>
      </c>
      <c r="D221" s="766">
        <f>+D222+D227</f>
        <v>82603654</v>
      </c>
      <c r="E221" s="767">
        <f t="shared" ref="E221:E229" si="5">+D221/$D$512</f>
        <v>1.8704962158857787E-2</v>
      </c>
      <c r="F221" s="68"/>
      <c r="G221" s="81"/>
      <c r="I221" s="81"/>
      <c r="J221" s="81"/>
    </row>
    <row r="222" spans="1:10" s="82" customFormat="1" ht="17.45" customHeight="1" x14ac:dyDescent="0.3">
      <c r="A222" s="75" t="s">
        <v>1282</v>
      </c>
      <c r="B222" s="76"/>
      <c r="C222" s="75" t="s">
        <v>175</v>
      </c>
      <c r="D222" s="91">
        <f>+D223+D225</f>
        <v>40000000</v>
      </c>
      <c r="E222" s="79">
        <f t="shared" si="5"/>
        <v>9.0576923673898434E-3</v>
      </c>
      <c r="F222" s="68"/>
      <c r="G222" s="81"/>
      <c r="I222" s="81"/>
      <c r="J222" s="81"/>
    </row>
    <row r="223" spans="1:10" s="82" customFormat="1" ht="17.45" customHeight="1" x14ac:dyDescent="0.3">
      <c r="A223" s="75" t="s">
        <v>1283</v>
      </c>
      <c r="B223" s="76"/>
      <c r="C223" s="77" t="s">
        <v>579</v>
      </c>
      <c r="D223" s="91">
        <f>+D224</f>
        <v>40000000</v>
      </c>
      <c r="E223" s="79">
        <f t="shared" si="5"/>
        <v>9.0576923673898434E-3</v>
      </c>
      <c r="F223" s="68"/>
      <c r="G223" s="81"/>
      <c r="I223" s="81"/>
      <c r="J223" s="81"/>
    </row>
    <row r="224" spans="1:10" s="82" customFormat="1" x14ac:dyDescent="0.3">
      <c r="A224" s="85" t="s">
        <v>1284</v>
      </c>
      <c r="B224" s="86"/>
      <c r="C224" s="85" t="s">
        <v>1214</v>
      </c>
      <c r="D224" s="68">
        <f>+D231</f>
        <v>40000000</v>
      </c>
      <c r="E224" s="74">
        <f t="shared" si="5"/>
        <v>9.0576923673898434E-3</v>
      </c>
      <c r="F224" s="68"/>
      <c r="G224" s="81"/>
      <c r="J224" s="81"/>
    </row>
    <row r="225" spans="1:11" s="82" customFormat="1" x14ac:dyDescent="0.3">
      <c r="A225" s="75" t="s">
        <v>1219</v>
      </c>
      <c r="B225" s="76"/>
      <c r="C225" s="77" t="s">
        <v>601</v>
      </c>
      <c r="D225" s="91">
        <f>+D226</f>
        <v>0</v>
      </c>
      <c r="E225" s="79">
        <f t="shared" si="5"/>
        <v>0</v>
      </c>
      <c r="F225" s="68"/>
      <c r="G225" s="81"/>
      <c r="J225" s="81"/>
    </row>
    <row r="226" spans="1:11" s="82" customFormat="1" x14ac:dyDescent="0.3">
      <c r="A226" s="85" t="s">
        <v>1221</v>
      </c>
      <c r="B226" s="86"/>
      <c r="C226" s="71" t="s">
        <v>1222</v>
      </c>
      <c r="D226" s="68">
        <f>+D232</f>
        <v>0</v>
      </c>
      <c r="E226" s="74">
        <f t="shared" si="5"/>
        <v>0</v>
      </c>
      <c r="F226" s="68"/>
      <c r="G226" s="81"/>
      <c r="I226" s="81"/>
      <c r="J226" s="81">
        <f>+INGRESOS!C88</f>
        <v>1151464485</v>
      </c>
      <c r="K226" s="81">
        <f>+J226-J227</f>
        <v>2760535.2599821091</v>
      </c>
    </row>
    <row r="227" spans="1:11" s="82" customFormat="1" x14ac:dyDescent="0.3">
      <c r="A227" s="94" t="s">
        <v>1285</v>
      </c>
      <c r="B227" s="94"/>
      <c r="C227" s="77" t="s">
        <v>1286</v>
      </c>
      <c r="D227" s="93">
        <f>+D228</f>
        <v>42603654</v>
      </c>
      <c r="E227" s="79">
        <f t="shared" si="5"/>
        <v>9.647269791467945E-3</v>
      </c>
      <c r="F227" s="68"/>
      <c r="G227" s="81"/>
      <c r="I227" s="81"/>
      <c r="J227" s="762">
        <f>SUM(J228:J234)</f>
        <v>1148703949.7400179</v>
      </c>
      <c r="K227" s="82" t="s">
        <v>1287</v>
      </c>
    </row>
    <row r="228" spans="1:11" s="82" customFormat="1" x14ac:dyDescent="0.3">
      <c r="A228" s="94" t="s">
        <v>1288</v>
      </c>
      <c r="B228" s="94"/>
      <c r="C228" s="77" t="s">
        <v>780</v>
      </c>
      <c r="D228" s="93">
        <f>+D229</f>
        <v>42603654</v>
      </c>
      <c r="E228" s="79">
        <f t="shared" si="5"/>
        <v>9.647269791467945E-3</v>
      </c>
      <c r="F228" s="68"/>
      <c r="G228" s="81"/>
      <c r="I228" s="81"/>
      <c r="J228" s="762"/>
    </row>
    <row r="229" spans="1:11" s="82" customFormat="1" x14ac:dyDescent="0.3">
      <c r="A229" s="83" t="s">
        <v>1289</v>
      </c>
      <c r="B229" s="83"/>
      <c r="C229" s="71" t="s">
        <v>1290</v>
      </c>
      <c r="D229" s="95">
        <f>+D230</f>
        <v>42603654</v>
      </c>
      <c r="E229" s="74">
        <f t="shared" si="5"/>
        <v>9.647269791467945E-3</v>
      </c>
      <c r="F229" s="68"/>
      <c r="H229" s="409" t="str">
        <f>+A102</f>
        <v>5.03.02.01</v>
      </c>
      <c r="I229" s="409" t="str">
        <f>+C102</f>
        <v>UNIDAD TECNICA DE GESTION VIAL MUNICIPAL LEY 8114)</v>
      </c>
      <c r="J229" s="762">
        <f>+D102</f>
        <v>587586408.48001802</v>
      </c>
    </row>
    <row r="230" spans="1:11" s="82" customFormat="1" x14ac:dyDescent="0.3">
      <c r="A230" s="305" t="s">
        <v>783</v>
      </c>
      <c r="B230" s="508" t="s">
        <v>183</v>
      </c>
      <c r="C230" s="509" t="s">
        <v>1291</v>
      </c>
      <c r="D230" s="304">
        <v>42603654</v>
      </c>
      <c r="E230" s="74"/>
      <c r="F230" s="68"/>
      <c r="H230" s="306"/>
      <c r="I230" s="409"/>
      <c r="J230" s="762"/>
    </row>
    <row r="231" spans="1:11" s="82" customFormat="1" ht="27" x14ac:dyDescent="0.3">
      <c r="A231" s="305" t="s">
        <v>580</v>
      </c>
      <c r="B231" s="508" t="s">
        <v>191</v>
      </c>
      <c r="C231" s="510" t="s">
        <v>1292</v>
      </c>
      <c r="D231" s="304">
        <v>40000000</v>
      </c>
      <c r="E231" s="79"/>
      <c r="F231" s="68"/>
      <c r="H231" s="306" t="str">
        <f>+A221</f>
        <v>5.03.02.02</v>
      </c>
      <c r="I231" s="306" t="str">
        <f>+C221</f>
        <v>MANTENIMIENTO RUTINARIO DE LA RED VIAL CANTONAL (LEY 8114)</v>
      </c>
      <c r="J231" s="760">
        <f>+D221</f>
        <v>82603654</v>
      </c>
    </row>
    <row r="232" spans="1:11" s="82" customFormat="1" ht="27" x14ac:dyDescent="0.3">
      <c r="A232" s="305"/>
      <c r="B232" s="508"/>
      <c r="C232" s="510"/>
      <c r="D232" s="304"/>
      <c r="E232" s="79"/>
      <c r="F232" s="68"/>
      <c r="H232" s="306" t="str">
        <f>+A234</f>
        <v>5.03.02.03</v>
      </c>
      <c r="I232" s="306" t="str">
        <f>+C234</f>
        <v>MANTENIMIENTO PERIÓDICO DE LA RED VIAL CANTONAL (LEY 8114)</v>
      </c>
      <c r="J232" s="760">
        <f>+D234</f>
        <v>40000000</v>
      </c>
    </row>
    <row r="233" spans="1:11" s="82" customFormat="1" x14ac:dyDescent="0.3">
      <c r="A233" s="94"/>
      <c r="B233" s="94"/>
      <c r="C233" s="77"/>
      <c r="D233" s="93"/>
      <c r="E233" s="79"/>
      <c r="F233" s="68"/>
      <c r="G233" s="81"/>
      <c r="H233" s="761" t="str">
        <f>+A245</f>
        <v>5.03.02.04</v>
      </c>
      <c r="I233" s="761" t="str">
        <f>+C245</f>
        <v>MEJORAMIENTO DE LA RED VIAL CANTONAL (LEY 8114)</v>
      </c>
      <c r="J233" s="762">
        <f>+D245</f>
        <v>438513887.25999999</v>
      </c>
    </row>
    <row r="234" spans="1:11" s="82" customFormat="1" ht="37.5" x14ac:dyDescent="0.3">
      <c r="A234" s="764" t="s">
        <v>1293</v>
      </c>
      <c r="B234" s="764"/>
      <c r="C234" s="765" t="s">
        <v>1294</v>
      </c>
      <c r="D234" s="766">
        <f>+D235+D238</f>
        <v>40000000</v>
      </c>
      <c r="E234" s="767">
        <f t="shared" ref="E234:E240" si="6">+D234/$D$512</f>
        <v>9.0576923673898434E-3</v>
      </c>
      <c r="F234" s="68"/>
      <c r="G234" s="81"/>
      <c r="H234" s="761" t="str">
        <f>+A255</f>
        <v>5.03.02.05</v>
      </c>
      <c r="I234" s="761" t="str">
        <f>+C255</f>
        <v>REHABILITACION DE LA RED VIA CANTONAL (LEY 8114)</v>
      </c>
      <c r="J234" s="762">
        <f>+D255</f>
        <v>0</v>
      </c>
    </row>
    <row r="235" spans="1:11" s="82" customFormat="1" x14ac:dyDescent="0.3">
      <c r="A235" s="94" t="s">
        <v>1295</v>
      </c>
      <c r="B235" s="94"/>
      <c r="C235" s="75" t="s">
        <v>175</v>
      </c>
      <c r="D235" s="93">
        <f>+D236</f>
        <v>20000000</v>
      </c>
      <c r="E235" s="79">
        <f t="shared" si="6"/>
        <v>4.5288461836949217E-3</v>
      </c>
      <c r="F235" s="68"/>
      <c r="G235" s="81"/>
      <c r="H235" s="761" t="str">
        <f>+A265</f>
        <v>5.03.02.06</v>
      </c>
      <c r="I235" s="761" t="str">
        <f>+C265</f>
        <v>RECONSTRUCCION DE LA RED VIAL CANTONAL (LEY 8114)</v>
      </c>
      <c r="J235" s="762">
        <f>+D265</f>
        <v>0</v>
      </c>
    </row>
    <row r="236" spans="1:11" s="82" customFormat="1" x14ac:dyDescent="0.3">
      <c r="A236" s="75" t="s">
        <v>1296</v>
      </c>
      <c r="B236" s="76"/>
      <c r="C236" s="77" t="s">
        <v>601</v>
      </c>
      <c r="D236" s="91">
        <f>+D237</f>
        <v>20000000</v>
      </c>
      <c r="E236" s="79">
        <f t="shared" si="6"/>
        <v>4.5288461836949217E-3</v>
      </c>
      <c r="F236" s="68"/>
      <c r="G236" s="81"/>
      <c r="H236" s="761"/>
      <c r="I236" s="409"/>
      <c r="J236" s="762"/>
    </row>
    <row r="237" spans="1:11" s="82" customFormat="1" x14ac:dyDescent="0.3">
      <c r="A237" s="85" t="s">
        <v>1297</v>
      </c>
      <c r="B237" s="86"/>
      <c r="C237" s="71" t="s">
        <v>1222</v>
      </c>
      <c r="D237" s="68">
        <f>+D241</f>
        <v>20000000</v>
      </c>
      <c r="E237" s="74">
        <f t="shared" si="6"/>
        <v>4.5288461836949217E-3</v>
      </c>
      <c r="F237" s="68"/>
      <c r="G237" s="81"/>
      <c r="I237" s="81"/>
      <c r="J237" s="762"/>
    </row>
    <row r="238" spans="1:11" s="82" customFormat="1" x14ac:dyDescent="0.3">
      <c r="A238" s="94" t="s">
        <v>1298</v>
      </c>
      <c r="B238" s="94"/>
      <c r="C238" s="77" t="s">
        <v>1286</v>
      </c>
      <c r="D238" s="93">
        <f>+D239</f>
        <v>20000000</v>
      </c>
      <c r="E238" s="79">
        <f t="shared" si="6"/>
        <v>4.5288461836949217E-3</v>
      </c>
      <c r="F238" s="68"/>
      <c r="G238" s="81"/>
      <c r="I238" s="81"/>
      <c r="J238" s="81"/>
    </row>
    <row r="239" spans="1:11" s="82" customFormat="1" x14ac:dyDescent="0.3">
      <c r="A239" s="94" t="s">
        <v>1299</v>
      </c>
      <c r="B239" s="94"/>
      <c r="C239" s="77" t="s">
        <v>780</v>
      </c>
      <c r="D239" s="93">
        <f>+D240</f>
        <v>20000000</v>
      </c>
      <c r="E239" s="79">
        <f t="shared" si="6"/>
        <v>4.5288461836949217E-3</v>
      </c>
      <c r="F239" s="68"/>
      <c r="G239" s="81"/>
      <c r="I239" s="81"/>
      <c r="J239" s="81"/>
    </row>
    <row r="240" spans="1:11" s="82" customFormat="1" x14ac:dyDescent="0.3">
      <c r="A240" s="83" t="s">
        <v>1300</v>
      </c>
      <c r="B240" s="83"/>
      <c r="C240" s="71" t="s">
        <v>1290</v>
      </c>
      <c r="D240" s="95">
        <f>+D242</f>
        <v>20000000</v>
      </c>
      <c r="E240" s="74">
        <f t="shared" si="6"/>
        <v>4.5288461836949217E-3</v>
      </c>
      <c r="F240" s="68"/>
      <c r="G240" s="81"/>
      <c r="I240" s="81"/>
      <c r="J240" s="81"/>
    </row>
    <row r="241" spans="1:10" s="82" customFormat="1" x14ac:dyDescent="0.3">
      <c r="A241" s="305" t="s">
        <v>604</v>
      </c>
      <c r="B241" s="508" t="s">
        <v>183</v>
      </c>
      <c r="C241" s="510" t="s">
        <v>1301</v>
      </c>
      <c r="D241" s="304">
        <v>20000000</v>
      </c>
      <c r="E241" s="74"/>
      <c r="F241" s="68"/>
      <c r="G241" s="81"/>
      <c r="I241" s="81"/>
      <c r="J241" s="81"/>
    </row>
    <row r="242" spans="1:10" s="82" customFormat="1" x14ac:dyDescent="0.3">
      <c r="A242" s="305" t="s">
        <v>1302</v>
      </c>
      <c r="B242" s="508" t="s">
        <v>191</v>
      </c>
      <c r="C242" s="510" t="s">
        <v>1303</v>
      </c>
      <c r="D242" s="304">
        <v>20000000</v>
      </c>
      <c r="E242" s="74"/>
      <c r="F242" s="68"/>
      <c r="G242" s="81"/>
      <c r="I242" s="81"/>
      <c r="J242" s="81"/>
    </row>
    <row r="243" spans="1:10" s="82" customFormat="1" x14ac:dyDescent="0.3">
      <c r="A243" s="305"/>
      <c r="B243" s="508"/>
      <c r="C243" s="510"/>
      <c r="D243" s="304"/>
      <c r="E243" s="74"/>
      <c r="F243" s="68"/>
      <c r="G243" s="81"/>
      <c r="I243" s="81"/>
      <c r="J243" s="81"/>
    </row>
    <row r="244" spans="1:10" s="82" customFormat="1" x14ac:dyDescent="0.3">
      <c r="A244" s="94"/>
      <c r="B244" s="94"/>
      <c r="C244" s="176"/>
      <c r="D244" s="93"/>
      <c r="E244" s="79"/>
      <c r="F244" s="68"/>
      <c r="G244" s="81"/>
      <c r="I244" s="81"/>
      <c r="J244" s="81"/>
    </row>
    <row r="245" spans="1:10" s="82" customFormat="1" ht="37.5" x14ac:dyDescent="0.3">
      <c r="A245" s="764" t="s">
        <v>1304</v>
      </c>
      <c r="B245" s="764"/>
      <c r="C245" s="765" t="s">
        <v>1305</v>
      </c>
      <c r="D245" s="766">
        <f>+D246</f>
        <v>438513887.25999999</v>
      </c>
      <c r="E245" s="767">
        <f>+D245/$D$512</f>
        <v>9.929809724073381E-2</v>
      </c>
      <c r="F245" s="68"/>
      <c r="G245" s="81"/>
      <c r="I245" s="81"/>
      <c r="J245" s="81"/>
    </row>
    <row r="246" spans="1:10" s="82" customFormat="1" x14ac:dyDescent="0.3">
      <c r="A246" s="94" t="s">
        <v>1306</v>
      </c>
      <c r="B246" s="94"/>
      <c r="C246" s="77" t="s">
        <v>1286</v>
      </c>
      <c r="D246" s="93">
        <f>+D247</f>
        <v>438513887.25999999</v>
      </c>
      <c r="E246" s="79">
        <f>+D246/$D$512</f>
        <v>9.929809724073381E-2</v>
      </c>
      <c r="F246" s="68"/>
      <c r="G246" s="81"/>
      <c r="I246" s="81"/>
      <c r="J246" s="81"/>
    </row>
    <row r="247" spans="1:10" s="263" customFormat="1" x14ac:dyDescent="0.3">
      <c r="A247" s="94" t="s">
        <v>1307</v>
      </c>
      <c r="B247" s="94"/>
      <c r="C247" s="77" t="s">
        <v>780</v>
      </c>
      <c r="D247" s="93">
        <f>+D248</f>
        <v>438513887.25999999</v>
      </c>
      <c r="E247" s="79">
        <f>+D247/$D$512</f>
        <v>9.929809724073381E-2</v>
      </c>
      <c r="F247" s="68"/>
      <c r="G247" s="262"/>
      <c r="I247" s="262"/>
      <c r="J247" s="262"/>
    </row>
    <row r="248" spans="1:10" s="263" customFormat="1" x14ac:dyDescent="0.3">
      <c r="A248" s="83" t="s">
        <v>1308</v>
      </c>
      <c r="B248" s="83"/>
      <c r="C248" s="71" t="s">
        <v>1290</v>
      </c>
      <c r="D248" s="95">
        <f>SUM(D249:D253)</f>
        <v>438513887.25999999</v>
      </c>
      <c r="E248" s="74">
        <f>+D248/$D$512</f>
        <v>9.929809724073381E-2</v>
      </c>
      <c r="F248" s="68"/>
      <c r="G248" s="262"/>
      <c r="I248" s="262"/>
      <c r="J248" s="262"/>
    </row>
    <row r="249" spans="1:10" s="263" customFormat="1" x14ac:dyDescent="0.3">
      <c r="A249" s="305" t="s">
        <v>783</v>
      </c>
      <c r="B249" s="508" t="s">
        <v>183</v>
      </c>
      <c r="C249" s="511" t="s">
        <v>1309</v>
      </c>
      <c r="D249" s="304">
        <v>345513887.25999999</v>
      </c>
      <c r="E249" s="74"/>
      <c r="F249" s="68"/>
      <c r="G249" s="262"/>
      <c r="I249" s="262"/>
      <c r="J249" s="262"/>
    </row>
    <row r="250" spans="1:10" s="263" customFormat="1" x14ac:dyDescent="0.3">
      <c r="A250" s="305" t="s">
        <v>783</v>
      </c>
      <c r="B250" s="508" t="s">
        <v>191</v>
      </c>
      <c r="C250" s="511" t="s">
        <v>1310</v>
      </c>
      <c r="D250" s="304">
        <v>12000000</v>
      </c>
      <c r="E250" s="74"/>
      <c r="F250" s="68"/>
      <c r="G250" s="262"/>
      <c r="I250" s="262"/>
      <c r="J250" s="262"/>
    </row>
    <row r="251" spans="1:10" s="263" customFormat="1" x14ac:dyDescent="0.3">
      <c r="A251" s="305" t="s">
        <v>783</v>
      </c>
      <c r="B251" s="508" t="s">
        <v>194</v>
      </c>
      <c r="C251" s="511" t="s">
        <v>1311</v>
      </c>
      <c r="D251" s="304">
        <v>12000000</v>
      </c>
      <c r="E251" s="74"/>
      <c r="F251" s="68"/>
      <c r="G251" s="262"/>
      <c r="I251" s="262"/>
      <c r="J251" s="262"/>
    </row>
    <row r="252" spans="1:10" s="263" customFormat="1" x14ac:dyDescent="0.3">
      <c r="A252" s="305" t="s">
        <v>783</v>
      </c>
      <c r="B252" s="508" t="s">
        <v>196</v>
      </c>
      <c r="C252" s="511" t="s">
        <v>1312</v>
      </c>
      <c r="D252" s="304">
        <v>19000000</v>
      </c>
      <c r="E252" s="74"/>
      <c r="F252" s="68"/>
      <c r="G252" s="262"/>
      <c r="I252" s="262"/>
      <c r="J252" s="262"/>
    </row>
    <row r="253" spans="1:10" s="263" customFormat="1" x14ac:dyDescent="0.3">
      <c r="A253" s="305" t="s">
        <v>783</v>
      </c>
      <c r="B253" s="508" t="s">
        <v>231</v>
      </c>
      <c r="C253" s="511" t="s">
        <v>1313</v>
      </c>
      <c r="D253" s="304">
        <v>50000000</v>
      </c>
      <c r="E253" s="74"/>
      <c r="F253" s="68"/>
      <c r="G253" s="262"/>
      <c r="I253" s="262"/>
      <c r="J253" s="262"/>
    </row>
    <row r="254" spans="1:10" s="263" customFormat="1" x14ac:dyDescent="0.3">
      <c r="A254" s="83"/>
      <c r="B254" s="83"/>
      <c r="C254" s="421"/>
      <c r="D254" s="95"/>
      <c r="E254" s="74"/>
      <c r="F254" s="68"/>
      <c r="G254" s="262"/>
      <c r="I254" s="262"/>
      <c r="J254" s="262"/>
    </row>
    <row r="255" spans="1:10" s="263" customFormat="1" ht="37.5" x14ac:dyDescent="0.3">
      <c r="A255" s="764" t="s">
        <v>1314</v>
      </c>
      <c r="B255" s="764"/>
      <c r="C255" s="765" t="s">
        <v>1315</v>
      </c>
      <c r="D255" s="766">
        <f>+D257+D259</f>
        <v>0</v>
      </c>
      <c r="E255" s="767">
        <f t="shared" ref="E255:E261" si="7">+D255/$D$512</f>
        <v>0</v>
      </c>
      <c r="F255" s="68"/>
      <c r="G255" s="262"/>
      <c r="I255" s="262"/>
      <c r="J255" s="262"/>
    </row>
    <row r="256" spans="1:10" s="263" customFormat="1" x14ac:dyDescent="0.3">
      <c r="A256" s="94" t="s">
        <v>1316</v>
      </c>
      <c r="B256" s="94"/>
      <c r="C256" s="77" t="s">
        <v>174</v>
      </c>
      <c r="D256" s="93">
        <f>+D257</f>
        <v>0</v>
      </c>
      <c r="E256" s="79">
        <f t="shared" si="7"/>
        <v>0</v>
      </c>
      <c r="F256" s="68"/>
      <c r="G256" s="262"/>
      <c r="I256" s="262"/>
      <c r="J256" s="262"/>
    </row>
    <row r="257" spans="1:10" s="263" customFormat="1" x14ac:dyDescent="0.3">
      <c r="A257" s="94" t="s">
        <v>1317</v>
      </c>
      <c r="B257" s="94"/>
      <c r="C257" s="77" t="s">
        <v>463</v>
      </c>
      <c r="D257" s="93">
        <f>+D258</f>
        <v>0</v>
      </c>
      <c r="E257" s="79">
        <f t="shared" si="7"/>
        <v>0</v>
      </c>
      <c r="F257" s="68"/>
      <c r="G257" s="262"/>
      <c r="I257" s="262"/>
      <c r="J257" s="262"/>
    </row>
    <row r="258" spans="1:10" s="263" customFormat="1" x14ac:dyDescent="0.3">
      <c r="A258" s="83" t="s">
        <v>1318</v>
      </c>
      <c r="B258" s="83"/>
      <c r="C258" s="421" t="s">
        <v>467</v>
      </c>
      <c r="D258" s="95">
        <f>+D262</f>
        <v>0</v>
      </c>
      <c r="E258" s="74">
        <f t="shared" si="7"/>
        <v>0</v>
      </c>
      <c r="F258" s="68"/>
      <c r="G258" s="262"/>
      <c r="I258" s="262"/>
      <c r="J258" s="262"/>
    </row>
    <row r="259" spans="1:10" s="263" customFormat="1" x14ac:dyDescent="0.3">
      <c r="A259" s="94" t="s">
        <v>1319</v>
      </c>
      <c r="B259" s="94"/>
      <c r="C259" s="77" t="s">
        <v>1286</v>
      </c>
      <c r="D259" s="93">
        <f>+D260</f>
        <v>0</v>
      </c>
      <c r="E259" s="79">
        <f t="shared" si="7"/>
        <v>0</v>
      </c>
      <c r="F259" s="68"/>
      <c r="G259" s="262"/>
      <c r="I259" s="262"/>
      <c r="J259" s="262"/>
    </row>
    <row r="260" spans="1:10" s="263" customFormat="1" x14ac:dyDescent="0.3">
      <c r="A260" s="94" t="s">
        <v>1320</v>
      </c>
      <c r="B260" s="94"/>
      <c r="C260" s="77" t="s">
        <v>780</v>
      </c>
      <c r="D260" s="93">
        <f>+D261</f>
        <v>0</v>
      </c>
      <c r="E260" s="79">
        <f t="shared" si="7"/>
        <v>0</v>
      </c>
      <c r="F260" s="68"/>
      <c r="G260" s="262"/>
      <c r="I260" s="262"/>
      <c r="J260" s="262"/>
    </row>
    <row r="261" spans="1:10" s="263" customFormat="1" x14ac:dyDescent="0.3">
      <c r="A261" s="83" t="s">
        <v>1321</v>
      </c>
      <c r="B261" s="83"/>
      <c r="C261" s="71" t="s">
        <v>1290</v>
      </c>
      <c r="D261" s="95">
        <f>+D263</f>
        <v>0</v>
      </c>
      <c r="E261" s="74">
        <f t="shared" si="7"/>
        <v>0</v>
      </c>
      <c r="F261" s="68"/>
      <c r="G261" s="262"/>
      <c r="I261" s="262"/>
      <c r="J261" s="262"/>
    </row>
    <row r="262" spans="1:10" s="263" customFormat="1" x14ac:dyDescent="0.3">
      <c r="A262" s="305" t="s">
        <v>466</v>
      </c>
      <c r="B262" s="508" t="s">
        <v>183</v>
      </c>
      <c r="C262" s="510" t="s">
        <v>1322</v>
      </c>
      <c r="D262" s="304">
        <v>0</v>
      </c>
      <c r="E262" s="74"/>
      <c r="F262" s="68"/>
      <c r="G262" s="262"/>
      <c r="I262" s="262"/>
      <c r="J262" s="262"/>
    </row>
    <row r="263" spans="1:10" s="263" customFormat="1" x14ac:dyDescent="0.3">
      <c r="A263" s="305" t="s">
        <v>783</v>
      </c>
      <c r="B263" s="508" t="s">
        <v>191</v>
      </c>
      <c r="C263" s="510" t="s">
        <v>1323</v>
      </c>
      <c r="D263" s="304">
        <v>0</v>
      </c>
      <c r="E263" s="74"/>
      <c r="F263" s="68"/>
      <c r="G263" s="262"/>
      <c r="I263" s="262"/>
      <c r="J263" s="262"/>
    </row>
    <row r="264" spans="1:10" s="263" customFormat="1" x14ac:dyDescent="0.3">
      <c r="A264" s="83"/>
      <c r="B264" s="83"/>
      <c r="C264" s="421"/>
      <c r="D264" s="95"/>
      <c r="E264" s="74"/>
      <c r="F264" s="68"/>
      <c r="G264" s="262"/>
      <c r="I264" s="262"/>
      <c r="J264" s="262"/>
    </row>
    <row r="265" spans="1:10" s="263" customFormat="1" ht="37.5" x14ac:dyDescent="0.3">
      <c r="A265" s="764" t="s">
        <v>1324</v>
      </c>
      <c r="B265" s="764"/>
      <c r="C265" s="765" t="s">
        <v>1325</v>
      </c>
      <c r="D265" s="766">
        <f>+D266</f>
        <v>0</v>
      </c>
      <c r="E265" s="767">
        <f>+D265/$D$512</f>
        <v>0</v>
      </c>
      <c r="F265" s="68"/>
      <c r="G265" s="262"/>
      <c r="I265" s="262"/>
      <c r="J265" s="262"/>
    </row>
    <row r="266" spans="1:10" s="263" customFormat="1" x14ac:dyDescent="0.3">
      <c r="A266" s="94" t="s">
        <v>1326</v>
      </c>
      <c r="B266" s="94"/>
      <c r="C266" s="77" t="s">
        <v>1286</v>
      </c>
      <c r="D266" s="93">
        <f>+D267</f>
        <v>0</v>
      </c>
      <c r="E266" s="79">
        <f>+D266/$D$512</f>
        <v>0</v>
      </c>
      <c r="F266" s="68"/>
      <c r="G266" s="262"/>
      <c r="I266" s="262"/>
      <c r="J266" s="262"/>
    </row>
    <row r="267" spans="1:10" s="263" customFormat="1" x14ac:dyDescent="0.3">
      <c r="A267" s="94" t="s">
        <v>1327</v>
      </c>
      <c r="B267" s="94"/>
      <c r="C267" s="77" t="s">
        <v>780</v>
      </c>
      <c r="D267" s="93">
        <f>+D268</f>
        <v>0</v>
      </c>
      <c r="E267" s="79">
        <f>+D267/$D$512</f>
        <v>0</v>
      </c>
      <c r="F267" s="68"/>
      <c r="G267" s="262"/>
      <c r="I267" s="262"/>
      <c r="J267" s="262"/>
    </row>
    <row r="268" spans="1:10" s="263" customFormat="1" x14ac:dyDescent="0.3">
      <c r="A268" s="83" t="s">
        <v>1328</v>
      </c>
      <c r="B268" s="83"/>
      <c r="C268" s="71" t="s">
        <v>1290</v>
      </c>
      <c r="D268" s="95">
        <f>SUM(D269:D270)</f>
        <v>0</v>
      </c>
      <c r="E268" s="74">
        <f>+D268/$D$512</f>
        <v>0</v>
      </c>
      <c r="F268" s="68"/>
      <c r="G268" s="262"/>
      <c r="I268" s="262"/>
      <c r="J268" s="262"/>
    </row>
    <row r="269" spans="1:10" s="263" customFormat="1" x14ac:dyDescent="0.3">
      <c r="A269" s="305" t="s">
        <v>783</v>
      </c>
      <c r="B269" s="508" t="s">
        <v>183</v>
      </c>
      <c r="C269" s="510" t="s">
        <v>1329</v>
      </c>
      <c r="D269" s="304">
        <v>0</v>
      </c>
      <c r="E269" s="74"/>
      <c r="F269" s="68"/>
      <c r="G269" s="262"/>
      <c r="I269" s="262"/>
      <c r="J269" s="262"/>
    </row>
    <row r="270" spans="1:10" s="263" customFormat="1" x14ac:dyDescent="0.3">
      <c r="A270" s="83"/>
      <c r="B270" s="83"/>
      <c r="C270" s="421"/>
      <c r="D270" s="95"/>
      <c r="E270" s="74"/>
      <c r="F270" s="68"/>
      <c r="G270" s="262"/>
      <c r="I270" s="262"/>
      <c r="J270" s="262"/>
    </row>
    <row r="271" spans="1:10" s="263" customFormat="1" ht="33" x14ac:dyDescent="0.3">
      <c r="A271" s="94" t="s">
        <v>1330</v>
      </c>
      <c r="B271" s="94"/>
      <c r="C271" s="176" t="s">
        <v>1331</v>
      </c>
      <c r="D271" s="93">
        <f>+D272</f>
        <v>3000000</v>
      </c>
      <c r="E271" s="79">
        <f>+D271/$D$512</f>
        <v>6.7932692755423823E-4</v>
      </c>
      <c r="F271" s="68"/>
      <c r="G271" s="262"/>
      <c r="I271" s="262"/>
      <c r="J271" s="262"/>
    </row>
    <row r="272" spans="1:10" s="263" customFormat="1" x14ac:dyDescent="0.3">
      <c r="A272" s="94" t="s">
        <v>1332</v>
      </c>
      <c r="B272" s="94"/>
      <c r="C272" s="77" t="s">
        <v>1286</v>
      </c>
      <c r="D272" s="93">
        <f>+D273</f>
        <v>3000000</v>
      </c>
      <c r="E272" s="79">
        <f>+D272/$D$512</f>
        <v>6.7932692755423823E-4</v>
      </c>
      <c r="F272" s="68"/>
      <c r="G272" s="262"/>
      <c r="H272" s="262"/>
      <c r="I272" s="262"/>
      <c r="J272" s="262"/>
    </row>
    <row r="273" spans="1:10" s="263" customFormat="1" x14ac:dyDescent="0.3">
      <c r="A273" s="94" t="s">
        <v>1333</v>
      </c>
      <c r="B273" s="94"/>
      <c r="C273" s="77" t="s">
        <v>780</v>
      </c>
      <c r="D273" s="93">
        <f>+D274</f>
        <v>3000000</v>
      </c>
      <c r="E273" s="79">
        <f>+D273/$D$512</f>
        <v>6.7932692755423823E-4</v>
      </c>
      <c r="F273" s="68"/>
      <c r="G273" s="262"/>
      <c r="I273" s="262"/>
      <c r="J273" s="262"/>
    </row>
    <row r="274" spans="1:10" s="263" customFormat="1" x14ac:dyDescent="0.3">
      <c r="A274" s="83" t="s">
        <v>1334</v>
      </c>
      <c r="B274" s="83"/>
      <c r="C274" s="71" t="s">
        <v>1290</v>
      </c>
      <c r="D274" s="95">
        <v>3000000</v>
      </c>
      <c r="E274" s="74">
        <f>+D274/$D$512</f>
        <v>6.7932692755423823E-4</v>
      </c>
      <c r="F274" s="68"/>
      <c r="G274" s="262"/>
      <c r="I274" s="262"/>
      <c r="J274" s="262"/>
    </row>
    <row r="275" spans="1:10" s="263" customFormat="1" ht="17.45" customHeight="1" x14ac:dyDescent="0.3">
      <c r="A275" s="305"/>
      <c r="B275" s="508"/>
      <c r="C275" s="510"/>
      <c r="D275" s="304"/>
      <c r="E275" s="74"/>
      <c r="F275" s="68"/>
      <c r="G275" s="262"/>
      <c r="I275" s="262"/>
      <c r="J275" s="262"/>
    </row>
    <row r="276" spans="1:10" s="263" customFormat="1" ht="17.45" customHeight="1" x14ac:dyDescent="0.3">
      <c r="A276" s="94" t="s">
        <v>1335</v>
      </c>
      <c r="B276" s="94"/>
      <c r="C276" s="492" t="s">
        <v>1336</v>
      </c>
      <c r="D276" s="93">
        <f>+D277</f>
        <v>25142600</v>
      </c>
      <c r="E276" s="79">
        <f>+D276/$D$512</f>
        <v>5.6933484029083967E-3</v>
      </c>
      <c r="F276" s="68"/>
      <c r="G276" s="262"/>
      <c r="I276" s="262"/>
      <c r="J276" s="262"/>
    </row>
    <row r="277" spans="1:10" s="263" customFormat="1" ht="17.45" customHeight="1" x14ac:dyDescent="0.3">
      <c r="A277" s="94" t="s">
        <v>1337</v>
      </c>
      <c r="B277" s="94"/>
      <c r="C277" s="77" t="s">
        <v>1286</v>
      </c>
      <c r="D277" s="93">
        <f>+D278</f>
        <v>25142600</v>
      </c>
      <c r="E277" s="79">
        <f>+D277/$D$512</f>
        <v>5.6933484029083967E-3</v>
      </c>
      <c r="F277" s="68"/>
      <c r="G277" s="262"/>
      <c r="I277" s="262"/>
      <c r="J277" s="262"/>
    </row>
    <row r="278" spans="1:10" s="263" customFormat="1" x14ac:dyDescent="0.3">
      <c r="A278" s="94" t="s">
        <v>1338</v>
      </c>
      <c r="B278" s="94"/>
      <c r="C278" s="77" t="s">
        <v>780</v>
      </c>
      <c r="D278" s="93">
        <f>+D279</f>
        <v>25142600</v>
      </c>
      <c r="E278" s="79">
        <f>+D278/$D$512</f>
        <v>5.6933484029083967E-3</v>
      </c>
      <c r="F278" s="68"/>
      <c r="G278" s="262"/>
      <c r="J278" s="262"/>
    </row>
    <row r="279" spans="1:10" s="263" customFormat="1" x14ac:dyDescent="0.3">
      <c r="A279" s="83" t="s">
        <v>1339</v>
      </c>
      <c r="B279" s="83"/>
      <c r="C279" s="71" t="s">
        <v>1290</v>
      </c>
      <c r="D279" s="95">
        <v>25142600</v>
      </c>
      <c r="E279" s="74">
        <f>+D279/$D$512</f>
        <v>5.6933484029083967E-3</v>
      </c>
      <c r="F279" s="68"/>
      <c r="G279" s="262"/>
      <c r="H279" s="262"/>
      <c r="I279" s="262"/>
      <c r="J279" s="262"/>
    </row>
    <row r="280" spans="1:10" s="82" customFormat="1" ht="17.45" customHeight="1" x14ac:dyDescent="0.3">
      <c r="A280" s="83"/>
      <c r="B280" s="83"/>
      <c r="C280" s="421"/>
      <c r="D280" s="95"/>
      <c r="E280" s="74"/>
      <c r="F280" s="68"/>
      <c r="G280" s="81">
        <f>+D123+D256+D289+D295+D328+D337+D342+D361+D373+D388</f>
        <v>371862654.04001796</v>
      </c>
      <c r="I280" s="81"/>
      <c r="J280" s="81"/>
    </row>
    <row r="281" spans="1:10" s="82" customFormat="1" ht="33" x14ac:dyDescent="0.3">
      <c r="A281" s="94" t="s">
        <v>1340</v>
      </c>
      <c r="B281" s="94"/>
      <c r="C281" s="492" t="s">
        <v>1341</v>
      </c>
      <c r="D281" s="93">
        <f>+D282</f>
        <v>9000000</v>
      </c>
      <c r="E281" s="79">
        <f>+D281/$D$512</f>
        <v>2.0379807826627146E-3</v>
      </c>
      <c r="F281" s="68"/>
      <c r="G281" s="81"/>
      <c r="I281" s="81"/>
      <c r="J281" s="81"/>
    </row>
    <row r="282" spans="1:10" s="82" customFormat="1" ht="17.45" customHeight="1" x14ac:dyDescent="0.3">
      <c r="A282" s="94" t="s">
        <v>1342</v>
      </c>
      <c r="B282" s="94"/>
      <c r="C282" s="77" t="s">
        <v>1286</v>
      </c>
      <c r="D282" s="93">
        <f>+D283</f>
        <v>9000000</v>
      </c>
      <c r="E282" s="79">
        <f>+D282/$D$512</f>
        <v>2.0379807826627146E-3</v>
      </c>
      <c r="F282" s="68"/>
      <c r="G282" s="81"/>
      <c r="I282" s="81"/>
      <c r="J282" s="81"/>
    </row>
    <row r="283" spans="1:10" s="82" customFormat="1" ht="17.45" customHeight="1" x14ac:dyDescent="0.3">
      <c r="A283" s="94" t="s">
        <v>1343</v>
      </c>
      <c r="B283" s="94"/>
      <c r="C283" s="77" t="s">
        <v>780</v>
      </c>
      <c r="D283" s="93">
        <f>+D284</f>
        <v>9000000</v>
      </c>
      <c r="E283" s="79">
        <f>+D283/$D$512</f>
        <v>2.0379807826627146E-3</v>
      </c>
      <c r="F283" s="68"/>
      <c r="G283" s="81"/>
      <c r="I283" s="81"/>
      <c r="J283" s="81"/>
    </row>
    <row r="284" spans="1:10" s="82" customFormat="1" ht="17.45" customHeight="1" x14ac:dyDescent="0.3">
      <c r="A284" s="83" t="s">
        <v>1344</v>
      </c>
      <c r="B284" s="83"/>
      <c r="C284" s="71" t="s">
        <v>1290</v>
      </c>
      <c r="D284" s="95">
        <v>9000000</v>
      </c>
      <c r="E284" s="74">
        <f>+D284/$D$512</f>
        <v>2.0379807826627146E-3</v>
      </c>
      <c r="F284" s="68"/>
      <c r="G284" s="81"/>
      <c r="I284" s="81"/>
      <c r="J284" s="81"/>
    </row>
    <row r="285" spans="1:10" s="82" customFormat="1" ht="17.45" customHeight="1" x14ac:dyDescent="0.3">
      <c r="A285" s="83"/>
      <c r="B285" s="83"/>
      <c r="C285" s="421"/>
      <c r="D285" s="95"/>
      <c r="E285" s="74"/>
      <c r="F285" s="68"/>
      <c r="G285" s="81"/>
      <c r="I285" s="81"/>
      <c r="J285" s="81"/>
    </row>
    <row r="286" spans="1:10" s="82" customFormat="1" x14ac:dyDescent="0.3">
      <c r="A286" s="83"/>
      <c r="B286" s="83"/>
      <c r="C286" s="421"/>
      <c r="D286" s="95"/>
      <c r="E286" s="74"/>
      <c r="F286" s="68"/>
      <c r="G286" s="81"/>
      <c r="J286" s="81"/>
    </row>
    <row r="287" spans="1:10" s="82" customFormat="1" ht="17.45" customHeight="1" x14ac:dyDescent="0.3">
      <c r="A287" s="75" t="s">
        <v>1345</v>
      </c>
      <c r="B287" s="76"/>
      <c r="C287" s="96" t="s">
        <v>1346</v>
      </c>
      <c r="D287" s="78">
        <f>+D288+D294+D327+D336+D341+D346+D360+D372+D387+D398+D404+D410+D416+D429+D438+D447+D452+D459+D467+D474+D484+D490+D496</f>
        <v>719259506.75999999</v>
      </c>
      <c r="E287" s="79">
        <f t="shared" ref="E287:E292" si="8">+D287/$D$512</f>
        <v>0.16287078361381588</v>
      </c>
      <c r="F287" s="68"/>
      <c r="G287" s="81"/>
      <c r="J287" s="81"/>
    </row>
    <row r="288" spans="1:10" s="82" customFormat="1" ht="17.45" customHeight="1" x14ac:dyDescent="0.3">
      <c r="A288" s="75" t="s">
        <v>1347</v>
      </c>
      <c r="B288" s="76"/>
      <c r="C288" s="88" t="s">
        <v>1348</v>
      </c>
      <c r="D288" s="78">
        <f>+D289</f>
        <v>9900000</v>
      </c>
      <c r="E288" s="79">
        <f t="shared" si="8"/>
        <v>2.2417788609289863E-3</v>
      </c>
      <c r="F288" s="68"/>
      <c r="G288" s="81"/>
      <c r="J288" s="81"/>
    </row>
    <row r="289" spans="1:10" s="82" customFormat="1" x14ac:dyDescent="0.3">
      <c r="A289" s="75" t="s">
        <v>1349</v>
      </c>
      <c r="B289" s="76"/>
      <c r="C289" s="75" t="s">
        <v>174</v>
      </c>
      <c r="D289" s="78">
        <f>+D290</f>
        <v>9900000</v>
      </c>
      <c r="E289" s="79">
        <f t="shared" si="8"/>
        <v>2.2417788609289863E-3</v>
      </c>
      <c r="F289" s="68"/>
      <c r="G289" s="81"/>
      <c r="I289" s="81"/>
      <c r="J289" s="81"/>
    </row>
    <row r="290" spans="1:10" s="82" customFormat="1" ht="17.45" customHeight="1" x14ac:dyDescent="0.3">
      <c r="A290" s="75" t="s">
        <v>1350</v>
      </c>
      <c r="B290" s="76"/>
      <c r="C290" s="77" t="s">
        <v>503</v>
      </c>
      <c r="D290" s="78">
        <f>SUM(D291:D292)</f>
        <v>9900000</v>
      </c>
      <c r="E290" s="79">
        <f t="shared" si="8"/>
        <v>2.2417788609289863E-3</v>
      </c>
      <c r="F290" s="68"/>
      <c r="G290" s="81"/>
      <c r="I290" s="81"/>
      <c r="J290" s="81"/>
    </row>
    <row r="291" spans="1:10" s="82" customFormat="1" x14ac:dyDescent="0.3">
      <c r="A291" s="85" t="s">
        <v>1351</v>
      </c>
      <c r="B291" s="76"/>
      <c r="C291" s="85" t="s">
        <v>1169</v>
      </c>
      <c r="D291" s="68">
        <v>0</v>
      </c>
      <c r="E291" s="74">
        <f t="shared" si="8"/>
        <v>0</v>
      </c>
      <c r="F291" s="68"/>
      <c r="G291" s="81"/>
      <c r="I291" s="81"/>
      <c r="J291" s="81"/>
    </row>
    <row r="292" spans="1:10" s="82" customFormat="1" x14ac:dyDescent="0.3">
      <c r="A292" s="85" t="s">
        <v>1352</v>
      </c>
      <c r="B292" s="86"/>
      <c r="C292" s="85" t="s">
        <v>1353</v>
      </c>
      <c r="D292" s="68">
        <f>900000*11</f>
        <v>9900000</v>
      </c>
      <c r="E292" s="74">
        <f t="shared" si="8"/>
        <v>2.2417788609289863E-3</v>
      </c>
      <c r="F292" s="68"/>
      <c r="G292" s="81"/>
      <c r="I292" s="81"/>
      <c r="J292" s="81"/>
    </row>
    <row r="293" spans="1:10" s="82" customFormat="1" x14ac:dyDescent="0.3">
      <c r="A293" s="85"/>
      <c r="B293" s="86"/>
      <c r="C293" s="85"/>
      <c r="D293" s="73"/>
      <c r="E293" s="74"/>
      <c r="F293" s="68"/>
      <c r="G293" s="81"/>
      <c r="I293" s="81"/>
      <c r="J293" s="81"/>
    </row>
    <row r="294" spans="1:10" s="82" customFormat="1" ht="17.45" customHeight="1" x14ac:dyDescent="0.3">
      <c r="A294" s="75" t="s">
        <v>1354</v>
      </c>
      <c r="B294" s="76"/>
      <c r="C294" s="97" t="s">
        <v>1355</v>
      </c>
      <c r="D294" s="78">
        <f>+D295+D311+D323</f>
        <v>47000000</v>
      </c>
      <c r="E294" s="79">
        <f t="shared" ref="E294:E325" si="9">+D294/$D$512</f>
        <v>1.0642788531683066E-2</v>
      </c>
      <c r="F294" s="68"/>
      <c r="G294" s="81"/>
      <c r="I294" s="81"/>
      <c r="J294" s="81"/>
    </row>
    <row r="295" spans="1:10" s="82" customFormat="1" ht="17.45" customHeight="1" x14ac:dyDescent="0.3">
      <c r="A295" s="75" t="s">
        <v>1356</v>
      </c>
      <c r="B295" s="76"/>
      <c r="C295" s="77" t="s">
        <v>174</v>
      </c>
      <c r="D295" s="78">
        <f>+D296+D299+D302+D305+D307+D309</f>
        <v>37462000</v>
      </c>
      <c r="E295" s="79">
        <f t="shared" si="9"/>
        <v>8.4829817866789586E-3</v>
      </c>
      <c r="F295" s="68"/>
      <c r="G295" s="81"/>
      <c r="I295" s="81"/>
      <c r="J295" s="81"/>
    </row>
    <row r="296" spans="1:10" s="82" customFormat="1" ht="17.45" customHeight="1" x14ac:dyDescent="0.3">
      <c r="A296" s="75" t="s">
        <v>1357</v>
      </c>
      <c r="B296" s="76"/>
      <c r="C296" s="77" t="s">
        <v>487</v>
      </c>
      <c r="D296" s="78">
        <f>SUM(D297:D298)</f>
        <v>402000</v>
      </c>
      <c r="E296" s="79">
        <f t="shared" si="9"/>
        <v>9.1029808292267928E-5</v>
      </c>
      <c r="F296" s="68"/>
      <c r="G296" s="81"/>
      <c r="I296" s="81"/>
      <c r="J296" s="81"/>
    </row>
    <row r="297" spans="1:10" s="82" customFormat="1" ht="17.45" customHeight="1" x14ac:dyDescent="0.3">
      <c r="A297" s="85" t="s">
        <v>1358</v>
      </c>
      <c r="B297" s="72"/>
      <c r="C297" s="71" t="s">
        <v>491</v>
      </c>
      <c r="D297" s="73">
        <v>200000</v>
      </c>
      <c r="E297" s="74">
        <f t="shared" si="9"/>
        <v>4.5288461836949215E-5</v>
      </c>
      <c r="F297" s="68"/>
      <c r="G297" s="81"/>
      <c r="I297" s="81"/>
      <c r="J297" s="81"/>
    </row>
    <row r="298" spans="1:10" s="82" customFormat="1" x14ac:dyDescent="0.3">
      <c r="A298" s="85" t="s">
        <v>1359</v>
      </c>
      <c r="B298" s="86"/>
      <c r="C298" s="71" t="s">
        <v>493</v>
      </c>
      <c r="D298" s="73">
        <v>202000</v>
      </c>
      <c r="E298" s="74">
        <f t="shared" si="9"/>
        <v>4.5741346455318706E-5</v>
      </c>
      <c r="F298" s="68"/>
      <c r="G298" s="81"/>
      <c r="I298" s="81"/>
      <c r="J298" s="81"/>
    </row>
    <row r="299" spans="1:10" s="82" customFormat="1" x14ac:dyDescent="0.3">
      <c r="A299" s="75" t="s">
        <v>1360</v>
      </c>
      <c r="B299" s="86"/>
      <c r="C299" s="77" t="s">
        <v>503</v>
      </c>
      <c r="D299" s="78">
        <f>SUM(D300:D301)</f>
        <v>31050000</v>
      </c>
      <c r="E299" s="79">
        <f t="shared" si="9"/>
        <v>7.0310337001863663E-3</v>
      </c>
      <c r="F299" s="68"/>
      <c r="G299" s="81"/>
      <c r="I299" s="81"/>
      <c r="J299" s="81"/>
    </row>
    <row r="300" spans="1:10" s="82" customFormat="1" ht="17.45" customHeight="1" x14ac:dyDescent="0.3">
      <c r="A300" s="85" t="s">
        <v>1361</v>
      </c>
      <c r="B300" s="86"/>
      <c r="C300" s="71" t="s">
        <v>1173</v>
      </c>
      <c r="D300" s="73">
        <v>24150000</v>
      </c>
      <c r="E300" s="74">
        <f t="shared" si="9"/>
        <v>5.4685817668116178E-3</v>
      </c>
      <c r="F300" s="68"/>
      <c r="G300" s="81"/>
      <c r="I300" s="81"/>
      <c r="J300" s="81"/>
    </row>
    <row r="301" spans="1:10" x14ac:dyDescent="0.3">
      <c r="A301" s="85" t="s">
        <v>1362</v>
      </c>
      <c r="B301" s="86"/>
      <c r="C301" s="71" t="s">
        <v>1175</v>
      </c>
      <c r="D301" s="73">
        <v>6900000</v>
      </c>
      <c r="E301" s="74">
        <f t="shared" si="9"/>
        <v>1.562451933374748E-3</v>
      </c>
      <c r="G301" s="81"/>
    </row>
    <row r="302" spans="1:10" ht="17.45" customHeight="1" x14ac:dyDescent="0.3">
      <c r="A302" s="77" t="s">
        <v>1363</v>
      </c>
      <c r="B302" s="80"/>
      <c r="C302" s="77" t="s">
        <v>529</v>
      </c>
      <c r="D302" s="78">
        <f>+D303</f>
        <v>3010000</v>
      </c>
      <c r="E302" s="79">
        <f t="shared" si="9"/>
        <v>6.8159135064608568E-4</v>
      </c>
      <c r="G302" s="81"/>
    </row>
    <row r="303" spans="1:10" x14ac:dyDescent="0.3">
      <c r="A303" s="71" t="s">
        <v>1364</v>
      </c>
      <c r="B303" s="72"/>
      <c r="C303" s="71" t="s">
        <v>1188</v>
      </c>
      <c r="D303" s="73">
        <f>SUM(D304:D304)</f>
        <v>3010000</v>
      </c>
      <c r="E303" s="74">
        <f t="shared" si="9"/>
        <v>6.8159135064608568E-4</v>
      </c>
      <c r="G303" s="81"/>
    </row>
    <row r="304" spans="1:10" ht="17.45" customHeight="1" x14ac:dyDescent="0.3">
      <c r="A304" s="71"/>
      <c r="B304" s="300" t="s">
        <v>191</v>
      </c>
      <c r="C304" s="301" t="s">
        <v>1192</v>
      </c>
      <c r="D304" s="73">
        <v>3010000</v>
      </c>
      <c r="E304" s="74">
        <f t="shared" si="9"/>
        <v>6.8159135064608568E-4</v>
      </c>
      <c r="G304" s="81"/>
      <c r="H304" s="81"/>
    </row>
    <row r="305" spans="1:8" ht="17.45" customHeight="1" x14ac:dyDescent="0.3">
      <c r="A305" s="75" t="s">
        <v>1365</v>
      </c>
      <c r="B305" s="86"/>
      <c r="C305" s="77" t="s">
        <v>537</v>
      </c>
      <c r="D305" s="78">
        <f>+D306</f>
        <v>0</v>
      </c>
      <c r="E305" s="79">
        <f t="shared" si="9"/>
        <v>0</v>
      </c>
      <c r="G305" s="81"/>
      <c r="H305" s="81"/>
    </row>
    <row r="306" spans="1:8" ht="17.45" customHeight="1" x14ac:dyDescent="0.3">
      <c r="A306" s="85" t="s">
        <v>1366</v>
      </c>
      <c r="B306" s="86"/>
      <c r="C306" s="71" t="s">
        <v>1367</v>
      </c>
      <c r="D306" s="73">
        <v>0</v>
      </c>
      <c r="E306" s="74">
        <f t="shared" si="9"/>
        <v>0</v>
      </c>
      <c r="G306" s="81"/>
      <c r="H306" s="81"/>
    </row>
    <row r="307" spans="1:8" x14ac:dyDescent="0.3">
      <c r="A307" s="75" t="s">
        <v>1368</v>
      </c>
      <c r="B307" s="76"/>
      <c r="C307" s="75" t="s">
        <v>545</v>
      </c>
      <c r="D307" s="91">
        <f>+D308</f>
        <v>2000000</v>
      </c>
      <c r="E307" s="79">
        <f t="shared" si="9"/>
        <v>4.5288461836949219E-4</v>
      </c>
    </row>
    <row r="308" spans="1:8" x14ac:dyDescent="0.3">
      <c r="A308" s="85" t="s">
        <v>1369</v>
      </c>
      <c r="B308" s="86"/>
      <c r="C308" s="71" t="s">
        <v>555</v>
      </c>
      <c r="D308" s="68">
        <v>2000000</v>
      </c>
      <c r="E308" s="74">
        <f t="shared" si="9"/>
        <v>4.5288461836949219E-4</v>
      </c>
    </row>
    <row r="309" spans="1:8" x14ac:dyDescent="0.3">
      <c r="A309" s="75" t="s">
        <v>1370</v>
      </c>
      <c r="B309" s="76"/>
      <c r="C309" s="75" t="s">
        <v>722</v>
      </c>
      <c r="D309" s="91">
        <f>+D310</f>
        <v>1000000</v>
      </c>
      <c r="E309" s="79">
        <f t="shared" si="9"/>
        <v>2.264423091847461E-4</v>
      </c>
      <c r="H309" s="69"/>
    </row>
    <row r="310" spans="1:8" x14ac:dyDescent="0.3">
      <c r="A310" s="85" t="s">
        <v>1371</v>
      </c>
      <c r="B310" s="86"/>
      <c r="C310" s="71" t="s">
        <v>730</v>
      </c>
      <c r="D310" s="68">
        <v>1000000</v>
      </c>
      <c r="E310" s="74">
        <f t="shared" si="9"/>
        <v>2.264423091847461E-4</v>
      </c>
      <c r="H310" s="69"/>
    </row>
    <row r="311" spans="1:8" x14ac:dyDescent="0.3">
      <c r="A311" s="75" t="s">
        <v>1372</v>
      </c>
      <c r="B311" s="76"/>
      <c r="C311" s="77" t="s">
        <v>175</v>
      </c>
      <c r="D311" s="78">
        <f>+D312+D314+D316+D318</f>
        <v>9538000</v>
      </c>
      <c r="E311" s="79">
        <f t="shared" si="9"/>
        <v>2.1598067450041081E-3</v>
      </c>
      <c r="H311" s="69"/>
    </row>
    <row r="312" spans="1:8" x14ac:dyDescent="0.3">
      <c r="A312" s="75" t="s">
        <v>1373</v>
      </c>
      <c r="B312" s="76"/>
      <c r="C312" s="77" t="s">
        <v>579</v>
      </c>
      <c r="D312" s="91">
        <f>+D313</f>
        <v>6488000</v>
      </c>
      <c r="E312" s="79">
        <f t="shared" si="9"/>
        <v>1.4691577019906325E-3</v>
      </c>
      <c r="H312" s="69"/>
    </row>
    <row r="313" spans="1:8" x14ac:dyDescent="0.3">
      <c r="A313" s="85" t="s">
        <v>1374</v>
      </c>
      <c r="B313" s="86"/>
      <c r="C313" s="85" t="s">
        <v>1214</v>
      </c>
      <c r="D313" s="68">
        <f>6488000</f>
        <v>6488000</v>
      </c>
      <c r="E313" s="74">
        <f t="shared" si="9"/>
        <v>1.4691577019906325E-3</v>
      </c>
      <c r="H313" s="69"/>
    </row>
    <row r="314" spans="1:8" x14ac:dyDescent="0.3">
      <c r="A314" s="75" t="s">
        <v>1375</v>
      </c>
      <c r="B314" s="76"/>
      <c r="C314" s="316" t="s">
        <v>591</v>
      </c>
      <c r="D314" s="91">
        <f>+D315</f>
        <v>1000000</v>
      </c>
      <c r="E314" s="79">
        <f t="shared" si="9"/>
        <v>2.264423091847461E-4</v>
      </c>
    </row>
    <row r="315" spans="1:8" x14ac:dyDescent="0.3">
      <c r="A315" s="85" t="s">
        <v>1376</v>
      </c>
      <c r="B315" s="86"/>
      <c r="C315" s="85" t="s">
        <v>597</v>
      </c>
      <c r="D315" s="68">
        <v>1000000</v>
      </c>
      <c r="E315" s="74">
        <f t="shared" si="9"/>
        <v>2.264423091847461E-4</v>
      </c>
    </row>
    <row r="316" spans="1:8" x14ac:dyDescent="0.3">
      <c r="A316" s="75" t="s">
        <v>1377</v>
      </c>
      <c r="B316" s="76"/>
      <c r="C316" s="316" t="s">
        <v>617</v>
      </c>
      <c r="D316" s="91">
        <f>+D317</f>
        <v>2050000</v>
      </c>
      <c r="E316" s="79">
        <f t="shared" si="9"/>
        <v>4.6420673382872949E-4</v>
      </c>
    </row>
    <row r="317" spans="1:8" x14ac:dyDescent="0.3">
      <c r="A317" s="85" t="s">
        <v>1378</v>
      </c>
      <c r="B317" s="86"/>
      <c r="C317" s="85" t="s">
        <v>621</v>
      </c>
      <c r="D317" s="68">
        <v>2050000</v>
      </c>
      <c r="E317" s="74">
        <f t="shared" si="9"/>
        <v>4.6420673382872949E-4</v>
      </c>
    </row>
    <row r="318" spans="1:8" x14ac:dyDescent="0.3">
      <c r="A318" s="75" t="s">
        <v>1379</v>
      </c>
      <c r="B318" s="86"/>
      <c r="C318" s="77" t="s">
        <v>633</v>
      </c>
      <c r="D318" s="78">
        <f>SUM(D319:D322)</f>
        <v>0</v>
      </c>
      <c r="E318" s="79">
        <f t="shared" si="9"/>
        <v>0</v>
      </c>
      <c r="G318" s="69">
        <f>+'0BJ PROGR. I-II Y III'!AK48</f>
        <v>371862654.04001796</v>
      </c>
    </row>
    <row r="319" spans="1:8" x14ac:dyDescent="0.3">
      <c r="A319" s="85" t="s">
        <v>1380</v>
      </c>
      <c r="B319" s="86"/>
      <c r="C319" s="71" t="s">
        <v>639</v>
      </c>
      <c r="D319" s="73">
        <v>0</v>
      </c>
      <c r="E319" s="74">
        <f t="shared" si="9"/>
        <v>0</v>
      </c>
    </row>
    <row r="320" spans="1:8" x14ac:dyDescent="0.3">
      <c r="A320" s="85" t="s">
        <v>1381</v>
      </c>
      <c r="B320" s="86"/>
      <c r="C320" s="71" t="s">
        <v>1236</v>
      </c>
      <c r="D320" s="73">
        <v>0</v>
      </c>
      <c r="E320" s="74">
        <f t="shared" si="9"/>
        <v>0</v>
      </c>
    </row>
    <row r="321" spans="1:7" x14ac:dyDescent="0.3">
      <c r="A321" s="85" t="s">
        <v>1382</v>
      </c>
      <c r="B321" s="86"/>
      <c r="C321" s="71" t="s">
        <v>643</v>
      </c>
      <c r="D321" s="73">
        <v>0</v>
      </c>
      <c r="E321" s="74">
        <f t="shared" si="9"/>
        <v>0</v>
      </c>
    </row>
    <row r="322" spans="1:7" x14ac:dyDescent="0.3">
      <c r="A322" s="85" t="s">
        <v>1383</v>
      </c>
      <c r="B322" s="86"/>
      <c r="C322" s="71" t="s">
        <v>645</v>
      </c>
      <c r="D322" s="73">
        <v>0</v>
      </c>
      <c r="E322" s="74">
        <f t="shared" si="9"/>
        <v>0</v>
      </c>
    </row>
    <row r="323" spans="1:7" x14ac:dyDescent="0.3">
      <c r="A323" s="75" t="s">
        <v>1384</v>
      </c>
      <c r="B323" s="86"/>
      <c r="C323" s="77" t="s">
        <v>177</v>
      </c>
      <c r="D323" s="91">
        <f>+D324</f>
        <v>0</v>
      </c>
      <c r="E323" s="79">
        <f t="shared" si="9"/>
        <v>0</v>
      </c>
    </row>
    <row r="324" spans="1:7" x14ac:dyDescent="0.3">
      <c r="A324" s="75" t="s">
        <v>1385</v>
      </c>
      <c r="B324" s="86"/>
      <c r="C324" s="77" t="s">
        <v>798</v>
      </c>
      <c r="D324" s="91">
        <f>+D325</f>
        <v>0</v>
      </c>
      <c r="E324" s="79">
        <f t="shared" si="9"/>
        <v>0</v>
      </c>
    </row>
    <row r="325" spans="1:7" x14ac:dyDescent="0.3">
      <c r="A325" s="85" t="s">
        <v>1386</v>
      </c>
      <c r="B325" s="86"/>
      <c r="C325" s="71" t="s">
        <v>1261</v>
      </c>
      <c r="D325" s="73">
        <v>0</v>
      </c>
      <c r="E325" s="74">
        <f t="shared" si="9"/>
        <v>0</v>
      </c>
    </row>
    <row r="326" spans="1:7" ht="34.5" customHeight="1" x14ac:dyDescent="0.3">
      <c r="A326" s="85"/>
      <c r="B326" s="86"/>
      <c r="C326" s="86"/>
    </row>
    <row r="327" spans="1:7" ht="33" x14ac:dyDescent="0.3">
      <c r="A327" s="75" t="s">
        <v>1387</v>
      </c>
      <c r="B327" s="76"/>
      <c r="C327" s="88" t="s">
        <v>1388</v>
      </c>
      <c r="D327" s="78">
        <f>+D328</f>
        <v>46000000</v>
      </c>
      <c r="E327" s="79">
        <f t="shared" ref="E327:E333" si="10">+D327/$D$512</f>
        <v>1.041634622249832E-2</v>
      </c>
      <c r="G327" s="69">
        <f>+G280-G318</f>
        <v>0</v>
      </c>
    </row>
    <row r="328" spans="1:7" x14ac:dyDescent="0.3">
      <c r="A328" s="75" t="s">
        <v>1389</v>
      </c>
      <c r="B328" s="76"/>
      <c r="C328" s="75" t="s">
        <v>174</v>
      </c>
      <c r="D328" s="78">
        <f>+D329</f>
        <v>46000000</v>
      </c>
      <c r="E328" s="79">
        <f t="shared" si="10"/>
        <v>1.041634622249832E-2</v>
      </c>
    </row>
    <row r="329" spans="1:7" x14ac:dyDescent="0.3">
      <c r="A329" s="75" t="s">
        <v>1390</v>
      </c>
      <c r="B329" s="76"/>
      <c r="C329" s="77" t="s">
        <v>503</v>
      </c>
      <c r="D329" s="78">
        <f>SUM(D330:D333)</f>
        <v>46000000</v>
      </c>
      <c r="E329" s="79">
        <f t="shared" si="10"/>
        <v>1.041634622249832E-2</v>
      </c>
    </row>
    <row r="330" spans="1:7" x14ac:dyDescent="0.3">
      <c r="A330" s="85" t="s">
        <v>1391</v>
      </c>
      <c r="B330" s="76"/>
      <c r="C330" s="85" t="s">
        <v>1169</v>
      </c>
      <c r="D330" s="68">
        <v>5000000</v>
      </c>
      <c r="E330" s="74">
        <f t="shared" si="10"/>
        <v>1.1322115459237304E-3</v>
      </c>
    </row>
    <row r="331" spans="1:7" ht="32.25" customHeight="1" x14ac:dyDescent="0.3">
      <c r="A331" s="85" t="s">
        <v>1392</v>
      </c>
      <c r="B331" s="86"/>
      <c r="C331" s="98" t="s">
        <v>1393</v>
      </c>
      <c r="D331" s="68">
        <v>15000000</v>
      </c>
      <c r="E331" s="74">
        <f t="shared" si="10"/>
        <v>3.3966346377711913E-3</v>
      </c>
    </row>
    <row r="332" spans="1:7" x14ac:dyDescent="0.3">
      <c r="A332" s="85" t="s">
        <v>1394</v>
      </c>
      <c r="B332" s="86"/>
      <c r="C332" s="98" t="s">
        <v>511</v>
      </c>
      <c r="D332" s="68">
        <v>0</v>
      </c>
      <c r="E332" s="74">
        <f t="shared" si="10"/>
        <v>0</v>
      </c>
    </row>
    <row r="333" spans="1:7" x14ac:dyDescent="0.3">
      <c r="A333" s="85" t="s">
        <v>1395</v>
      </c>
      <c r="B333" s="86"/>
      <c r="C333" s="71" t="s">
        <v>1175</v>
      </c>
      <c r="D333" s="73">
        <v>26000000</v>
      </c>
      <c r="E333" s="74">
        <f t="shared" si="10"/>
        <v>5.8875000388033984E-3</v>
      </c>
    </row>
    <row r="334" spans="1:7" x14ac:dyDescent="0.3">
      <c r="A334" s="85"/>
      <c r="B334" s="86"/>
      <c r="C334" s="302" t="s">
        <v>1396</v>
      </c>
    </row>
    <row r="335" spans="1:7" x14ac:dyDescent="0.3">
      <c r="A335" s="85"/>
      <c r="B335" s="86"/>
      <c r="C335" s="302"/>
    </row>
    <row r="336" spans="1:7" ht="49.5" x14ac:dyDescent="0.3">
      <c r="A336" s="75" t="s">
        <v>1397</v>
      </c>
      <c r="B336" s="76"/>
      <c r="C336" s="97" t="s">
        <v>1398</v>
      </c>
      <c r="D336" s="91">
        <f>+D338</f>
        <v>35000</v>
      </c>
      <c r="E336" s="79">
        <f>+D336/$D$512</f>
        <v>7.9254808214661125E-6</v>
      </c>
    </row>
    <row r="337" spans="1:10" x14ac:dyDescent="0.3">
      <c r="A337" s="75" t="s">
        <v>1399</v>
      </c>
      <c r="B337" s="86"/>
      <c r="C337" s="77" t="s">
        <v>174</v>
      </c>
      <c r="D337" s="78">
        <f>+D338</f>
        <v>35000</v>
      </c>
      <c r="E337" s="79">
        <f>+D337/$D$512</f>
        <v>7.9254808214661125E-6</v>
      </c>
    </row>
    <row r="338" spans="1:10" x14ac:dyDescent="0.3">
      <c r="A338" s="75" t="s">
        <v>1400</v>
      </c>
      <c r="B338" s="86"/>
      <c r="C338" s="77" t="s">
        <v>503</v>
      </c>
      <c r="D338" s="78">
        <f>+D339</f>
        <v>35000</v>
      </c>
      <c r="E338" s="79">
        <f>+D338/$D$512</f>
        <v>7.9254808214661125E-6</v>
      </c>
    </row>
    <row r="339" spans="1:10" x14ac:dyDescent="0.3">
      <c r="A339" s="85" t="s">
        <v>1401</v>
      </c>
      <c r="B339" s="86"/>
      <c r="C339" s="85" t="s">
        <v>1173</v>
      </c>
      <c r="D339" s="73">
        <v>35000</v>
      </c>
      <c r="E339" s="74">
        <f>+D339/$D$512</f>
        <v>7.9254808214661125E-6</v>
      </c>
    </row>
    <row r="340" spans="1:10" x14ac:dyDescent="0.3">
      <c r="A340" s="85"/>
      <c r="B340" s="86"/>
      <c r="C340" s="71"/>
      <c r="D340" s="68"/>
      <c r="E340" s="79"/>
    </row>
    <row r="341" spans="1:10" ht="49.5" x14ac:dyDescent="0.3">
      <c r="A341" s="75" t="s">
        <v>1402</v>
      </c>
      <c r="B341" s="76"/>
      <c r="C341" s="97" t="s">
        <v>1403</v>
      </c>
      <c r="D341" s="91">
        <f>+D343</f>
        <v>420000</v>
      </c>
      <c r="E341" s="79">
        <f>+D341/$D$512</f>
        <v>9.5105769857593356E-5</v>
      </c>
      <c r="H341" s="263"/>
    </row>
    <row r="342" spans="1:10" x14ac:dyDescent="0.3">
      <c r="A342" s="75" t="s">
        <v>1404</v>
      </c>
      <c r="B342" s="86"/>
      <c r="C342" s="77" t="s">
        <v>174</v>
      </c>
      <c r="D342" s="78">
        <f>+D343</f>
        <v>420000</v>
      </c>
      <c r="E342" s="79">
        <f>+D342/$D$512</f>
        <v>9.5105769857593356E-5</v>
      </c>
      <c r="H342" s="263"/>
      <c r="I342" s="262"/>
    </row>
    <row r="343" spans="1:10" x14ac:dyDescent="0.3">
      <c r="A343" s="75" t="s">
        <v>1405</v>
      </c>
      <c r="B343" s="86"/>
      <c r="C343" s="77" t="s">
        <v>503</v>
      </c>
      <c r="D343" s="78">
        <f>+D344</f>
        <v>420000</v>
      </c>
      <c r="E343" s="79">
        <f>+D343/$D$512</f>
        <v>9.5105769857593356E-5</v>
      </c>
      <c r="H343" s="263"/>
      <c r="I343" s="263"/>
    </row>
    <row r="344" spans="1:10" x14ac:dyDescent="0.3">
      <c r="A344" s="85" t="s">
        <v>1406</v>
      </c>
      <c r="B344" s="86"/>
      <c r="C344" s="85" t="s">
        <v>1173</v>
      </c>
      <c r="D344" s="73">
        <f>290000+130000</f>
        <v>420000</v>
      </c>
      <c r="E344" s="74">
        <f>+D344/$D$512</f>
        <v>9.5105769857593356E-5</v>
      </c>
      <c r="G344" s="419"/>
      <c r="H344" s="393"/>
      <c r="I344" s="4"/>
    </row>
    <row r="345" spans="1:10" x14ac:dyDescent="0.3">
      <c r="A345" s="73"/>
      <c r="B345" s="73"/>
      <c r="C345" s="73"/>
      <c r="G345" s="419"/>
      <c r="H345" s="393"/>
      <c r="I345" s="4"/>
    </row>
    <row r="346" spans="1:10" ht="33" x14ac:dyDescent="0.3">
      <c r="A346" s="75" t="s">
        <v>1407</v>
      </c>
      <c r="B346" s="76"/>
      <c r="C346" s="97" t="s">
        <v>1408</v>
      </c>
      <c r="D346" s="91">
        <f>+D347</f>
        <v>44300000</v>
      </c>
      <c r="E346" s="79">
        <f t="shared" ref="E346:E355" si="11">+D346/$D$512</f>
        <v>1.0031394296884252E-2</v>
      </c>
      <c r="G346" s="419"/>
      <c r="H346" s="393"/>
      <c r="I346" s="4"/>
    </row>
    <row r="347" spans="1:10" x14ac:dyDescent="0.3">
      <c r="A347" s="75" t="s">
        <v>1409</v>
      </c>
      <c r="B347" s="86"/>
      <c r="C347" s="77" t="s">
        <v>177</v>
      </c>
      <c r="D347" s="91">
        <f>+D348+D356</f>
        <v>44300000</v>
      </c>
      <c r="E347" s="79">
        <f t="shared" si="11"/>
        <v>1.0031394296884252E-2</v>
      </c>
      <c r="G347" s="419"/>
      <c r="H347" s="393"/>
      <c r="I347" s="4"/>
    </row>
    <row r="348" spans="1:10" x14ac:dyDescent="0.3">
      <c r="A348" s="75" t="s">
        <v>1410</v>
      </c>
      <c r="B348" s="86"/>
      <c r="C348" s="77" t="s">
        <v>798</v>
      </c>
      <c r="D348" s="91">
        <f>SUM(D349:D355)</f>
        <v>19300000</v>
      </c>
      <c r="E348" s="79">
        <f t="shared" si="11"/>
        <v>4.3703365672655998E-3</v>
      </c>
      <c r="G348" s="419"/>
      <c r="H348" s="393"/>
      <c r="I348" s="4"/>
    </row>
    <row r="349" spans="1:10" x14ac:dyDescent="0.3">
      <c r="A349" s="85" t="s">
        <v>1411</v>
      </c>
      <c r="B349" s="86"/>
      <c r="C349" s="407" t="s">
        <v>1412</v>
      </c>
      <c r="D349" s="68">
        <v>12000000</v>
      </c>
      <c r="E349" s="74">
        <f t="shared" si="11"/>
        <v>2.7173077102169529E-3</v>
      </c>
      <c r="I349" s="70"/>
    </row>
    <row r="350" spans="1:10" x14ac:dyDescent="0.3">
      <c r="A350" s="85" t="s">
        <v>1413</v>
      </c>
      <c r="B350" s="86"/>
      <c r="C350" s="394" t="s">
        <v>802</v>
      </c>
      <c r="D350" s="68">
        <v>0</v>
      </c>
      <c r="E350" s="74">
        <f t="shared" si="11"/>
        <v>0</v>
      </c>
      <c r="I350" s="70"/>
    </row>
    <row r="351" spans="1:10" x14ac:dyDescent="0.3">
      <c r="A351" s="85" t="s">
        <v>1414</v>
      </c>
      <c r="B351" s="86"/>
      <c r="C351" s="71" t="s">
        <v>804</v>
      </c>
      <c r="D351" s="68">
        <v>0</v>
      </c>
      <c r="E351" s="74">
        <f t="shared" si="11"/>
        <v>0</v>
      </c>
      <c r="I351" s="81"/>
      <c r="J351" s="81"/>
    </row>
    <row r="352" spans="1:10" x14ac:dyDescent="0.3">
      <c r="A352" s="85" t="s">
        <v>1415</v>
      </c>
      <c r="C352" s="83" t="s">
        <v>1416</v>
      </c>
      <c r="D352" s="68">
        <f>1800000+3000000</f>
        <v>4800000</v>
      </c>
      <c r="E352" s="74">
        <f t="shared" si="11"/>
        <v>1.0869230840867812E-3</v>
      </c>
      <c r="I352" s="81"/>
      <c r="J352" s="81"/>
    </row>
    <row r="353" spans="1:10" x14ac:dyDescent="0.3">
      <c r="A353" s="85" t="s">
        <v>1417</v>
      </c>
      <c r="C353" s="83" t="s">
        <v>1418</v>
      </c>
      <c r="D353" s="68">
        <v>1000000</v>
      </c>
      <c r="E353" s="74">
        <f t="shared" si="11"/>
        <v>2.264423091847461E-4</v>
      </c>
      <c r="I353" s="81"/>
      <c r="J353" s="81"/>
    </row>
    <row r="354" spans="1:10" x14ac:dyDescent="0.3">
      <c r="A354" s="85" t="s">
        <v>1419</v>
      </c>
      <c r="C354" s="83" t="s">
        <v>810</v>
      </c>
      <c r="D354" s="73">
        <v>500000</v>
      </c>
      <c r="E354" s="74">
        <f t="shared" si="11"/>
        <v>1.1322115459237305E-4</v>
      </c>
    </row>
    <row r="355" spans="1:10" x14ac:dyDescent="0.3">
      <c r="A355" s="85" t="s">
        <v>1420</v>
      </c>
      <c r="C355" s="71" t="s">
        <v>1261</v>
      </c>
      <c r="D355" s="68">
        <v>1000000</v>
      </c>
      <c r="E355" s="74">
        <f t="shared" si="11"/>
        <v>2.264423091847461E-4</v>
      </c>
    </row>
    <row r="356" spans="1:10" x14ac:dyDescent="0.3">
      <c r="A356" s="75" t="s">
        <v>1421</v>
      </c>
      <c r="B356" s="86"/>
      <c r="C356" s="75" t="s">
        <v>780</v>
      </c>
      <c r="D356" s="78">
        <f>+D357</f>
        <v>25000000</v>
      </c>
      <c r="E356" s="79">
        <v>1.1969208318523198E-2</v>
      </c>
    </row>
    <row r="357" spans="1:10" x14ac:dyDescent="0.3">
      <c r="A357" s="85" t="s">
        <v>1422</v>
      </c>
      <c r="B357" s="86"/>
      <c r="C357" s="71" t="s">
        <v>1423</v>
      </c>
      <c r="D357" s="73">
        <v>25000000</v>
      </c>
      <c r="E357" s="74">
        <v>1.1969208318523198E-2</v>
      </c>
    </row>
    <row r="358" spans="1:10" x14ac:dyDescent="0.3">
      <c r="A358" s="85"/>
      <c r="B358" s="86"/>
      <c r="C358" s="424" t="s">
        <v>1424</v>
      </c>
    </row>
    <row r="359" spans="1:10" x14ac:dyDescent="0.3">
      <c r="A359" s="85"/>
      <c r="B359" s="89"/>
      <c r="C359" s="90"/>
      <c r="D359" s="84"/>
      <c r="I359" s="409"/>
      <c r="J359" s="409"/>
    </row>
    <row r="360" spans="1:10" x14ac:dyDescent="0.3">
      <c r="A360" s="400" t="s">
        <v>1425</v>
      </c>
      <c r="B360" s="403"/>
      <c r="C360" s="395" t="s">
        <v>1426</v>
      </c>
      <c r="D360" s="398">
        <f>+D361</f>
        <v>11000000</v>
      </c>
      <c r="E360" s="79">
        <f t="shared" ref="E360:E367" si="12">+D360/$D$512</f>
        <v>2.4908654010322071E-3</v>
      </c>
    </row>
    <row r="361" spans="1:10" x14ac:dyDescent="0.3">
      <c r="A361" s="400" t="s">
        <v>1427</v>
      </c>
      <c r="B361" s="403"/>
      <c r="C361" s="395" t="s">
        <v>174</v>
      </c>
      <c r="D361" s="398">
        <f>+D362+D366</f>
        <v>11000000</v>
      </c>
      <c r="E361" s="79">
        <f t="shared" si="12"/>
        <v>2.4908654010322071E-3</v>
      </c>
    </row>
    <row r="362" spans="1:10" x14ac:dyDescent="0.3">
      <c r="A362" s="400" t="s">
        <v>1428</v>
      </c>
      <c r="B362" s="403"/>
      <c r="C362" s="395" t="s">
        <v>487</v>
      </c>
      <c r="D362" s="398">
        <f>SUM(D363:D365)</f>
        <v>3000000</v>
      </c>
      <c r="E362" s="79">
        <f t="shared" si="12"/>
        <v>6.7932692755423823E-4</v>
      </c>
      <c r="I362" s="262"/>
      <c r="J362" s="262"/>
    </row>
    <row r="363" spans="1:10" x14ac:dyDescent="0.3">
      <c r="A363" s="402" t="s">
        <v>1429</v>
      </c>
      <c r="B363" s="403"/>
      <c r="C363" s="71" t="s">
        <v>1162</v>
      </c>
      <c r="D363" s="405">
        <v>1000000</v>
      </c>
      <c r="E363" s="74">
        <f t="shared" si="12"/>
        <v>2.264423091847461E-4</v>
      </c>
    </row>
    <row r="364" spans="1:10" x14ac:dyDescent="0.3">
      <c r="A364" s="402" t="s">
        <v>1430</v>
      </c>
      <c r="B364" s="403"/>
      <c r="C364" s="71" t="s">
        <v>491</v>
      </c>
      <c r="D364" s="405">
        <v>1000000</v>
      </c>
      <c r="E364" s="74">
        <f t="shared" si="12"/>
        <v>2.264423091847461E-4</v>
      </c>
    </row>
    <row r="365" spans="1:10" x14ac:dyDescent="0.3">
      <c r="A365" s="402" t="s">
        <v>1431</v>
      </c>
      <c r="B365" s="403"/>
      <c r="C365" s="71" t="s">
        <v>493</v>
      </c>
      <c r="D365" s="405">
        <v>1000000</v>
      </c>
      <c r="E365" s="74">
        <f t="shared" si="12"/>
        <v>2.264423091847461E-4</v>
      </c>
    </row>
    <row r="366" spans="1:10" x14ac:dyDescent="0.3">
      <c r="A366" s="400" t="s">
        <v>1432</v>
      </c>
      <c r="B366" s="403"/>
      <c r="C366" s="395" t="s">
        <v>537</v>
      </c>
      <c r="D366" s="398">
        <f>+D367</f>
        <v>8000000</v>
      </c>
      <c r="E366" s="79">
        <f t="shared" si="12"/>
        <v>1.8115384734779688E-3</v>
      </c>
    </row>
    <row r="367" spans="1:10" x14ac:dyDescent="0.3">
      <c r="A367" s="402" t="s">
        <v>1433</v>
      </c>
      <c r="B367" s="403"/>
      <c r="C367" s="404" t="s">
        <v>1434</v>
      </c>
      <c r="D367" s="405">
        <f>3000000+5000000</f>
        <v>8000000</v>
      </c>
      <c r="E367" s="74">
        <f t="shared" si="12"/>
        <v>1.8115384734779688E-3</v>
      </c>
    </row>
    <row r="368" spans="1:10" x14ac:dyDescent="0.3">
      <c r="A368" s="400"/>
      <c r="B368" s="403"/>
      <c r="C368" s="424" t="s">
        <v>1435</v>
      </c>
      <c r="D368" s="424">
        <v>5000000</v>
      </c>
      <c r="E368" s="399"/>
    </row>
    <row r="369" spans="1:11" x14ac:dyDescent="0.3">
      <c r="A369" s="400"/>
      <c r="B369" s="403"/>
      <c r="C369" s="424" t="s">
        <v>1436</v>
      </c>
      <c r="D369" s="424">
        <v>1000000</v>
      </c>
      <c r="E369" s="399"/>
    </row>
    <row r="370" spans="1:11" x14ac:dyDescent="0.3">
      <c r="A370" s="402"/>
      <c r="B370" s="401"/>
      <c r="C370" s="424" t="s">
        <v>1437</v>
      </c>
      <c r="D370" s="424">
        <v>5000000</v>
      </c>
      <c r="E370" s="406"/>
    </row>
    <row r="371" spans="1:11" x14ac:dyDescent="0.3">
      <c r="A371" s="264"/>
      <c r="B371" s="264"/>
      <c r="E371" s="317"/>
    </row>
    <row r="372" spans="1:11" ht="21.75" customHeight="1" x14ac:dyDescent="0.3">
      <c r="A372" s="265" t="s">
        <v>1438</v>
      </c>
      <c r="B372" s="266"/>
      <c r="C372" s="261" t="s">
        <v>1439</v>
      </c>
      <c r="D372" s="267">
        <f>+D373+D378+D382</f>
        <v>114400000</v>
      </c>
      <c r="E372" s="79">
        <f t="shared" ref="E372:E383" si="13">+D372/$D$512</f>
        <v>2.5905000170734951E-2</v>
      </c>
    </row>
    <row r="373" spans="1:11" x14ac:dyDescent="0.3">
      <c r="A373" s="75" t="s">
        <v>1440</v>
      </c>
      <c r="B373" s="76"/>
      <c r="C373" s="75" t="s">
        <v>174</v>
      </c>
      <c r="D373" s="78">
        <f>+D374</f>
        <v>40900000</v>
      </c>
      <c r="E373" s="79">
        <f t="shared" si="13"/>
        <v>9.2614904456561151E-3</v>
      </c>
    </row>
    <row r="374" spans="1:11" x14ac:dyDescent="0.3">
      <c r="A374" s="75" t="s">
        <v>1441</v>
      </c>
      <c r="B374" s="76"/>
      <c r="C374" s="77" t="s">
        <v>503</v>
      </c>
      <c r="D374" s="78">
        <f>SUM(D375:D377)</f>
        <v>40900000</v>
      </c>
      <c r="E374" s="79">
        <f t="shared" si="13"/>
        <v>9.2614904456561151E-3</v>
      </c>
      <c r="G374" s="69">
        <f>+D373+D378</f>
        <v>40900000</v>
      </c>
    </row>
    <row r="375" spans="1:11" x14ac:dyDescent="0.3">
      <c r="A375" s="85" t="s">
        <v>1442</v>
      </c>
      <c r="B375" s="76"/>
      <c r="C375" s="421" t="s">
        <v>505</v>
      </c>
      <c r="D375" s="68">
        <v>6000000</v>
      </c>
      <c r="E375" s="74">
        <f t="shared" si="13"/>
        <v>1.3586538551084765E-3</v>
      </c>
    </row>
    <row r="376" spans="1:11" x14ac:dyDescent="0.3">
      <c r="A376" s="85" t="s">
        <v>1443</v>
      </c>
      <c r="B376" s="86"/>
      <c r="C376" s="421" t="s">
        <v>507</v>
      </c>
      <c r="D376" s="68">
        <v>6000000</v>
      </c>
      <c r="E376" s="74">
        <f t="shared" si="13"/>
        <v>1.3586538551084765E-3</v>
      </c>
    </row>
    <row r="377" spans="1:11" x14ac:dyDescent="0.3">
      <c r="A377" s="85" t="s">
        <v>1444</v>
      </c>
      <c r="B377" s="86"/>
      <c r="C377" s="71" t="s">
        <v>1175</v>
      </c>
      <c r="D377" s="73">
        <v>28900000</v>
      </c>
      <c r="E377" s="74">
        <f t="shared" si="13"/>
        <v>6.5441827354391618E-3</v>
      </c>
    </row>
    <row r="378" spans="1:11" x14ac:dyDescent="0.3">
      <c r="A378" s="75" t="s">
        <v>1445</v>
      </c>
      <c r="B378" s="76"/>
      <c r="C378" s="77" t="s">
        <v>175</v>
      </c>
      <c r="D378" s="78">
        <f>+D379</f>
        <v>0</v>
      </c>
      <c r="E378" s="79">
        <f t="shared" si="13"/>
        <v>0</v>
      </c>
    </row>
    <row r="379" spans="1:11" x14ac:dyDescent="0.3">
      <c r="A379" s="75" t="s">
        <v>1446</v>
      </c>
      <c r="B379" s="76"/>
      <c r="C379" s="316" t="s">
        <v>591</v>
      </c>
      <c r="D379" s="91">
        <f>+D380</f>
        <v>0</v>
      </c>
      <c r="E379" s="79">
        <f t="shared" si="13"/>
        <v>0</v>
      </c>
      <c r="I379" s="70"/>
      <c r="J379" s="70"/>
      <c r="K379" s="426"/>
    </row>
    <row r="380" spans="1:11" x14ac:dyDescent="0.3">
      <c r="A380" s="85" t="s">
        <v>1447</v>
      </c>
      <c r="B380" s="86"/>
      <c r="C380" s="85" t="s">
        <v>597</v>
      </c>
      <c r="D380" s="690">
        <v>0</v>
      </c>
      <c r="E380" s="74">
        <f t="shared" si="13"/>
        <v>0</v>
      </c>
      <c r="K380" s="426"/>
    </row>
    <row r="381" spans="1:11" x14ac:dyDescent="0.3">
      <c r="A381" s="75" t="s">
        <v>1448</v>
      </c>
      <c r="B381" s="86"/>
      <c r="C381" s="77" t="s">
        <v>177</v>
      </c>
      <c r="D381" s="91">
        <f>+D382</f>
        <v>73500000</v>
      </c>
      <c r="I381" s="70"/>
      <c r="J381" s="70"/>
      <c r="K381" s="426"/>
    </row>
    <row r="382" spans="1:11" x14ac:dyDescent="0.3">
      <c r="A382" s="75" t="s">
        <v>1449</v>
      </c>
      <c r="B382" s="86"/>
      <c r="C382" s="77" t="s">
        <v>1450</v>
      </c>
      <c r="D382" s="91">
        <f>+D383</f>
        <v>73500000</v>
      </c>
      <c r="E382" s="79">
        <f t="shared" si="13"/>
        <v>1.6643509725078838E-2</v>
      </c>
      <c r="I382" s="70"/>
      <c r="J382" s="70"/>
      <c r="K382" s="426"/>
    </row>
    <row r="383" spans="1:11" x14ac:dyDescent="0.3">
      <c r="A383" s="85" t="s">
        <v>1451</v>
      </c>
      <c r="B383" s="86"/>
      <c r="C383" s="394" t="s">
        <v>802</v>
      </c>
      <c r="D383" s="68">
        <v>73500000</v>
      </c>
      <c r="E383" s="74">
        <f t="shared" si="13"/>
        <v>1.6643509725078838E-2</v>
      </c>
      <c r="K383" s="426"/>
    </row>
    <row r="384" spans="1:11" x14ac:dyDescent="0.3">
      <c r="A384" s="85"/>
      <c r="B384" s="89"/>
      <c r="C384" s="424" t="s">
        <v>1452</v>
      </c>
      <c r="D384" s="84"/>
      <c r="K384" s="426"/>
    </row>
    <row r="385" spans="1:11" x14ac:dyDescent="0.3">
      <c r="A385" s="85"/>
      <c r="B385" s="89" t="s">
        <v>183</v>
      </c>
      <c r="C385" s="90" t="s">
        <v>1453</v>
      </c>
      <c r="D385" s="84">
        <v>3682376.89</v>
      </c>
      <c r="K385" s="426"/>
    </row>
    <row r="386" spans="1:11" x14ac:dyDescent="0.3">
      <c r="A386" s="85"/>
      <c r="B386" s="89"/>
      <c r="C386" s="90"/>
      <c r="D386" s="84"/>
      <c r="I386" s="425"/>
      <c r="J386" s="425"/>
      <c r="K386" s="426"/>
    </row>
    <row r="387" spans="1:11" ht="33" x14ac:dyDescent="0.3">
      <c r="A387" s="395" t="s">
        <v>1454</v>
      </c>
      <c r="B387" s="396"/>
      <c r="C387" s="397" t="s">
        <v>1455</v>
      </c>
      <c r="D387" s="398">
        <f>+D388+D391</f>
        <v>50000000</v>
      </c>
      <c r="E387" s="79">
        <f t="shared" ref="E387:E395" si="14">+D387/$D$512</f>
        <v>1.1322115459237303E-2</v>
      </c>
      <c r="I387" s="425"/>
      <c r="J387" s="425"/>
      <c r="K387" s="426"/>
    </row>
    <row r="388" spans="1:11" x14ac:dyDescent="0.3">
      <c r="A388" s="400" t="s">
        <v>1456</v>
      </c>
      <c r="B388" s="401"/>
      <c r="C388" s="395" t="s">
        <v>174</v>
      </c>
      <c r="D388" s="398">
        <f>+D389</f>
        <v>32000000</v>
      </c>
      <c r="E388" s="79">
        <f t="shared" si="14"/>
        <v>7.246153893911875E-3</v>
      </c>
      <c r="I388" s="425"/>
      <c r="J388" s="425"/>
      <c r="K388" s="426"/>
    </row>
    <row r="389" spans="1:11" ht="17.25" customHeight="1" x14ac:dyDescent="0.3">
      <c r="A389" s="400" t="s">
        <v>1457</v>
      </c>
      <c r="B389" s="401"/>
      <c r="C389" s="395" t="s">
        <v>84</v>
      </c>
      <c r="D389" s="398">
        <f>+D390</f>
        <v>32000000</v>
      </c>
      <c r="E389" s="79">
        <f t="shared" si="14"/>
        <v>7.246153893911875E-3</v>
      </c>
      <c r="I389" s="425"/>
      <c r="J389" s="425"/>
      <c r="K389" s="426"/>
    </row>
    <row r="390" spans="1:11" ht="17.25" customHeight="1" x14ac:dyDescent="0.3">
      <c r="A390" s="402" t="s">
        <v>1458</v>
      </c>
      <c r="B390" s="403"/>
      <c r="C390" s="404" t="s">
        <v>469</v>
      </c>
      <c r="D390" s="405">
        <v>32000000</v>
      </c>
      <c r="E390" s="74">
        <f t="shared" si="14"/>
        <v>7.246153893911875E-3</v>
      </c>
    </row>
    <row r="391" spans="1:11" ht="17.25" customHeight="1" x14ac:dyDescent="0.3">
      <c r="A391" s="75" t="s">
        <v>1459</v>
      </c>
      <c r="B391" s="86"/>
      <c r="C391" s="77" t="s">
        <v>177</v>
      </c>
      <c r="D391" s="91">
        <f>+D392+D394</f>
        <v>18000000</v>
      </c>
      <c r="E391" s="79">
        <f t="shared" si="14"/>
        <v>4.0759615653254292E-3</v>
      </c>
    </row>
    <row r="392" spans="1:11" ht="17.25" customHeight="1" x14ac:dyDescent="0.3">
      <c r="A392" s="75" t="s">
        <v>1460</v>
      </c>
      <c r="B392" s="86"/>
      <c r="C392" s="77" t="s">
        <v>798</v>
      </c>
      <c r="D392" s="91">
        <f>+D393</f>
        <v>4500000</v>
      </c>
      <c r="E392" s="79">
        <f t="shared" si="14"/>
        <v>1.0189903913313573E-3</v>
      </c>
    </row>
    <row r="393" spans="1:11" ht="17.25" customHeight="1" x14ac:dyDescent="0.3">
      <c r="A393" s="85" t="s">
        <v>1461</v>
      </c>
      <c r="B393" s="86"/>
      <c r="C393" s="71" t="s">
        <v>1259</v>
      </c>
      <c r="D393" s="68">
        <v>4500000</v>
      </c>
      <c r="E393" s="74">
        <f t="shared" si="14"/>
        <v>1.0189903913313573E-3</v>
      </c>
    </row>
    <row r="394" spans="1:11" x14ac:dyDescent="0.3">
      <c r="A394" s="75" t="s">
        <v>1462</v>
      </c>
      <c r="B394" s="86"/>
      <c r="C394" s="77" t="s">
        <v>816</v>
      </c>
      <c r="D394" s="91">
        <f>+D395</f>
        <v>13500000</v>
      </c>
      <c r="E394" s="79">
        <f t="shared" si="14"/>
        <v>3.0569711739940721E-3</v>
      </c>
    </row>
    <row r="395" spans="1:11" ht="17.25" customHeight="1" x14ac:dyDescent="0.3">
      <c r="A395" s="85" t="s">
        <v>1463</v>
      </c>
      <c r="B395" s="86"/>
      <c r="C395" s="410" t="s">
        <v>1464</v>
      </c>
      <c r="D395" s="68">
        <f>6500000+7000000</f>
        <v>13500000</v>
      </c>
      <c r="E395" s="74">
        <f t="shared" si="14"/>
        <v>3.0569711739940721E-3</v>
      </c>
    </row>
    <row r="396" spans="1:11" ht="17.25" customHeight="1" x14ac:dyDescent="0.3">
      <c r="A396" s="85"/>
      <c r="B396" s="86"/>
      <c r="C396" s="423" t="s">
        <v>1465</v>
      </c>
      <c r="D396" s="424"/>
    </row>
    <row r="397" spans="1:11" ht="17.25" customHeight="1" x14ac:dyDescent="0.3">
      <c r="A397" s="264"/>
      <c r="B397" s="268"/>
      <c r="C397" s="269"/>
      <c r="D397" s="270"/>
      <c r="E397" s="318"/>
    </row>
    <row r="398" spans="1:11" ht="49.5" x14ac:dyDescent="0.3">
      <c r="A398" s="75" t="s">
        <v>1466</v>
      </c>
      <c r="B398" s="76"/>
      <c r="C398" s="97" t="s">
        <v>1467</v>
      </c>
      <c r="D398" s="91">
        <f>+D400</f>
        <v>10000000</v>
      </c>
      <c r="E398" s="79">
        <f>+D398/$D$512</f>
        <v>2.2644230918474608E-3</v>
      </c>
    </row>
    <row r="399" spans="1:11" ht="17.25" customHeight="1" x14ac:dyDescent="0.3">
      <c r="A399" s="75" t="s">
        <v>1468</v>
      </c>
      <c r="B399" s="86"/>
      <c r="C399" s="77" t="s">
        <v>175</v>
      </c>
      <c r="D399" s="78">
        <f>+D400</f>
        <v>10000000</v>
      </c>
      <c r="E399" s="79">
        <f>+D399/$D$512</f>
        <v>2.2644230918474608E-3</v>
      </c>
    </row>
    <row r="400" spans="1:11" x14ac:dyDescent="0.3">
      <c r="A400" s="75" t="s">
        <v>1469</v>
      </c>
      <c r="B400" s="86"/>
      <c r="C400" s="77" t="s">
        <v>633</v>
      </c>
      <c r="D400" s="78">
        <f>+D401</f>
        <v>10000000</v>
      </c>
      <c r="E400" s="79">
        <f>+D400/$D$512</f>
        <v>2.2644230918474608E-3</v>
      </c>
    </row>
    <row r="401" spans="1:5" ht="17.25" customHeight="1" x14ac:dyDescent="0.3">
      <c r="A401" s="85" t="s">
        <v>1470</v>
      </c>
      <c r="B401" s="86"/>
      <c r="C401" s="85" t="s">
        <v>1471</v>
      </c>
      <c r="D401" s="73">
        <v>10000000</v>
      </c>
      <c r="E401" s="74">
        <f>+D401/$D$512</f>
        <v>2.2644230918474608E-3</v>
      </c>
    </row>
    <row r="402" spans="1:5" ht="17.25" customHeight="1" x14ac:dyDescent="0.3">
      <c r="A402" s="264"/>
      <c r="B402" s="268"/>
      <c r="C402" s="424" t="s">
        <v>1472</v>
      </c>
      <c r="D402" s="424">
        <v>10000000</v>
      </c>
      <c r="E402" s="318"/>
    </row>
    <row r="403" spans="1:5" ht="17.25" customHeight="1" x14ac:dyDescent="0.3">
      <c r="A403" s="264"/>
      <c r="B403" s="268"/>
      <c r="C403" s="424"/>
      <c r="D403" s="424"/>
      <c r="E403" s="318"/>
    </row>
    <row r="404" spans="1:5" ht="33" x14ac:dyDescent="0.3">
      <c r="A404" s="75" t="s">
        <v>1473</v>
      </c>
      <c r="B404" s="76"/>
      <c r="C404" s="97" t="s">
        <v>1474</v>
      </c>
      <c r="D404" s="91">
        <f>+D406</f>
        <v>45886883.649999999</v>
      </c>
      <c r="E404" s="79">
        <f>+D404/$D$512</f>
        <v>1.0390731894997769E-2</v>
      </c>
    </row>
    <row r="405" spans="1:5" ht="17.25" customHeight="1" x14ac:dyDescent="0.3">
      <c r="A405" s="75" t="s">
        <v>1475</v>
      </c>
      <c r="B405" s="86"/>
      <c r="C405" s="77" t="s">
        <v>175</v>
      </c>
      <c r="D405" s="78">
        <f>+D406</f>
        <v>45886883.649999999</v>
      </c>
      <c r="E405" s="79">
        <f>+D405/$D$512</f>
        <v>1.0390731894997769E-2</v>
      </c>
    </row>
    <row r="406" spans="1:5" x14ac:dyDescent="0.3">
      <c r="A406" s="75" t="s">
        <v>1476</v>
      </c>
      <c r="B406" s="86"/>
      <c r="C406" s="77" t="s">
        <v>591</v>
      </c>
      <c r="D406" s="78">
        <f>+D407</f>
        <v>45886883.649999999</v>
      </c>
      <c r="E406" s="79">
        <f>+D406/$D$512</f>
        <v>1.0390731894997769E-2</v>
      </c>
    </row>
    <row r="407" spans="1:5" ht="17.25" customHeight="1" x14ac:dyDescent="0.3">
      <c r="A407" s="85" t="s">
        <v>1477</v>
      </c>
      <c r="B407" s="86"/>
      <c r="C407" s="85" t="s">
        <v>597</v>
      </c>
      <c r="D407" s="73">
        <f>+D408</f>
        <v>45886883.649999999</v>
      </c>
      <c r="E407" s="74">
        <f>+D407/$D$512</f>
        <v>1.0390731894997769E-2</v>
      </c>
    </row>
    <row r="408" spans="1:5" ht="17.25" customHeight="1" x14ac:dyDescent="0.3">
      <c r="A408" s="264"/>
      <c r="B408" s="268"/>
      <c r="C408" s="424" t="s">
        <v>1478</v>
      </c>
      <c r="D408" s="424">
        <v>45886883.649999999</v>
      </c>
      <c r="E408" s="318"/>
    </row>
    <row r="409" spans="1:5" ht="17.25" customHeight="1" x14ac:dyDescent="0.3">
      <c r="A409" s="264"/>
      <c r="B409" s="268"/>
      <c r="C409" s="269"/>
      <c r="D409" s="270"/>
      <c r="E409" s="318"/>
    </row>
    <row r="410" spans="1:5" ht="33" x14ac:dyDescent="0.3">
      <c r="A410" s="75" t="s">
        <v>1479</v>
      </c>
      <c r="B410" s="76"/>
      <c r="C410" s="97" t="s">
        <v>1480</v>
      </c>
      <c r="D410" s="91">
        <f>+D412</f>
        <v>50000000</v>
      </c>
      <c r="E410" s="79">
        <f>+D410/$D$512</f>
        <v>1.1322115459237303E-2</v>
      </c>
    </row>
    <row r="411" spans="1:5" ht="17.25" customHeight="1" x14ac:dyDescent="0.3">
      <c r="A411" s="75" t="s">
        <v>1481</v>
      </c>
      <c r="B411" s="86"/>
      <c r="C411" s="77" t="s">
        <v>177</v>
      </c>
      <c r="D411" s="78">
        <f>+D412</f>
        <v>50000000</v>
      </c>
      <c r="E411" s="79">
        <f>+D411/$D$512</f>
        <v>1.1322115459237303E-2</v>
      </c>
    </row>
    <row r="412" spans="1:5" ht="17.25" customHeight="1" x14ac:dyDescent="0.3">
      <c r="A412" s="75" t="s">
        <v>1482</v>
      </c>
      <c r="B412" s="86"/>
      <c r="C412" s="77" t="s">
        <v>820</v>
      </c>
      <c r="D412" s="78">
        <f>+D413</f>
        <v>50000000</v>
      </c>
      <c r="E412" s="79">
        <f>+D412/$D$512</f>
        <v>1.1322115459237303E-2</v>
      </c>
    </row>
    <row r="413" spans="1:5" ht="17.25" customHeight="1" x14ac:dyDescent="0.3">
      <c r="A413" s="85" t="s">
        <v>1483</v>
      </c>
      <c r="B413" s="86"/>
      <c r="C413" s="85" t="s">
        <v>822</v>
      </c>
      <c r="D413" s="73">
        <v>50000000</v>
      </c>
      <c r="E413" s="74">
        <f>+D413/$D$512</f>
        <v>1.1322115459237303E-2</v>
      </c>
    </row>
    <row r="414" spans="1:5" ht="17.25" customHeight="1" x14ac:dyDescent="0.3">
      <c r="A414" s="264"/>
      <c r="B414" s="268"/>
      <c r="C414" s="424" t="s">
        <v>1484</v>
      </c>
      <c r="D414" s="424">
        <v>50000000</v>
      </c>
      <c r="E414" s="318"/>
    </row>
    <row r="415" spans="1:5" ht="17.25" customHeight="1" x14ac:dyDescent="0.3">
      <c r="A415" s="264"/>
      <c r="B415" s="268"/>
      <c r="C415" s="269"/>
      <c r="D415" s="270"/>
      <c r="E415" s="318"/>
    </row>
    <row r="416" spans="1:5" ht="33" x14ac:dyDescent="0.3">
      <c r="A416" s="75" t="s">
        <v>1485</v>
      </c>
      <c r="B416" s="76"/>
      <c r="C416" s="97" t="s">
        <v>1486</v>
      </c>
      <c r="D416" s="91">
        <f>+D418</f>
        <v>72000000</v>
      </c>
      <c r="E416" s="79">
        <f>+D416/$D$512</f>
        <v>1.6303846261301717E-2</v>
      </c>
    </row>
    <row r="417" spans="1:9" ht="17.25" customHeight="1" x14ac:dyDescent="0.3">
      <c r="A417" s="75" t="s">
        <v>1487</v>
      </c>
      <c r="B417" s="86"/>
      <c r="C417" s="77" t="s">
        <v>177</v>
      </c>
      <c r="D417" s="78">
        <f>+D418</f>
        <v>72000000</v>
      </c>
      <c r="E417" s="79">
        <f>+D417/$D$512</f>
        <v>1.6303846261301717E-2</v>
      </c>
    </row>
    <row r="418" spans="1:9" ht="17.25" customHeight="1" x14ac:dyDescent="0.3">
      <c r="A418" s="75" t="s">
        <v>1488</v>
      </c>
      <c r="B418" s="86"/>
      <c r="C418" s="75" t="s">
        <v>780</v>
      </c>
      <c r="D418" s="78">
        <f>SUM(D419:D420)</f>
        <v>72000000</v>
      </c>
      <c r="E418" s="79">
        <f>+D418/$D$512</f>
        <v>1.6303846261301717E-2</v>
      </c>
    </row>
    <row r="419" spans="1:9" ht="17.25" customHeight="1" x14ac:dyDescent="0.3">
      <c r="A419" s="85" t="s">
        <v>1489</v>
      </c>
      <c r="B419" s="86"/>
      <c r="C419" s="85" t="s">
        <v>794</v>
      </c>
      <c r="D419" s="73">
        <f>+D422</f>
        <v>9000000</v>
      </c>
      <c r="E419" s="74">
        <f>+D419/$D$512</f>
        <v>2.0379807826627146E-3</v>
      </c>
    </row>
    <row r="420" spans="1:9" ht="17.25" customHeight="1" x14ac:dyDescent="0.3">
      <c r="A420" s="85" t="s">
        <v>1490</v>
      </c>
      <c r="B420" s="86"/>
      <c r="C420" s="85" t="s">
        <v>1491</v>
      </c>
      <c r="D420" s="73">
        <f>+D423+D424+D425+D426+D427</f>
        <v>63000000</v>
      </c>
      <c r="E420" s="74">
        <f>+D420/$D$512</f>
        <v>1.4265865478639003E-2</v>
      </c>
    </row>
    <row r="421" spans="1:9" ht="17.25" customHeight="1" x14ac:dyDescent="0.3">
      <c r="A421" s="264"/>
      <c r="B421" s="268"/>
      <c r="C421" s="424" t="s">
        <v>1492</v>
      </c>
      <c r="D421" s="424"/>
      <c r="E421" s="318"/>
    </row>
    <row r="422" spans="1:9" ht="17.25" customHeight="1" x14ac:dyDescent="0.3">
      <c r="A422" s="264"/>
      <c r="B422" s="89" t="s">
        <v>183</v>
      </c>
      <c r="C422" s="90" t="s">
        <v>1493</v>
      </c>
      <c r="D422" s="84">
        <v>9000000</v>
      </c>
      <c r="E422" s="318"/>
    </row>
    <row r="423" spans="1:9" ht="17.25" customHeight="1" x14ac:dyDescent="0.3">
      <c r="A423" s="264"/>
      <c r="B423" s="89" t="s">
        <v>191</v>
      </c>
      <c r="C423" s="90" t="s">
        <v>1494</v>
      </c>
      <c r="D423" s="84">
        <v>8000000</v>
      </c>
      <c r="E423" s="318"/>
    </row>
    <row r="424" spans="1:9" x14ac:dyDescent="0.3">
      <c r="A424" s="264"/>
      <c r="B424" s="89" t="s">
        <v>194</v>
      </c>
      <c r="C424" s="90" t="s">
        <v>1495</v>
      </c>
      <c r="D424" s="84">
        <v>5000000</v>
      </c>
      <c r="E424" s="318"/>
    </row>
    <row r="425" spans="1:9" x14ac:dyDescent="0.3">
      <c r="A425" s="264"/>
      <c r="B425" s="89" t="s">
        <v>196</v>
      </c>
      <c r="C425" s="90" t="s">
        <v>1496</v>
      </c>
      <c r="D425" s="84">
        <v>7000000</v>
      </c>
      <c r="E425" s="318"/>
    </row>
    <row r="426" spans="1:9" x14ac:dyDescent="0.3">
      <c r="A426" s="264"/>
      <c r="B426" s="89" t="s">
        <v>231</v>
      </c>
      <c r="C426" s="90" t="s">
        <v>1497</v>
      </c>
      <c r="D426" s="84">
        <v>8000000</v>
      </c>
      <c r="E426" s="318"/>
    </row>
    <row r="427" spans="1:9" x14ac:dyDescent="0.3">
      <c r="A427" s="264"/>
      <c r="B427" s="89" t="s">
        <v>232</v>
      </c>
      <c r="C427" s="90" t="s">
        <v>1498</v>
      </c>
      <c r="D427" s="84">
        <v>35000000</v>
      </c>
      <c r="E427" s="318"/>
    </row>
    <row r="428" spans="1:9" ht="17.25" customHeight="1" x14ac:dyDescent="0.3">
      <c r="A428" s="264"/>
      <c r="B428" s="268"/>
      <c r="C428" s="269"/>
      <c r="D428" s="270"/>
      <c r="E428" s="318"/>
    </row>
    <row r="429" spans="1:9" ht="17.25" customHeight="1" x14ac:dyDescent="0.3">
      <c r="A429" s="75" t="s">
        <v>1499</v>
      </c>
      <c r="B429" s="76"/>
      <c r="C429" s="97" t="s">
        <v>1500</v>
      </c>
      <c r="D429" s="91">
        <f>+D431</f>
        <v>14494995.5</v>
      </c>
      <c r="E429" s="79">
        <f>+D429/$D$512</f>
        <v>3.2822802526425031E-3</v>
      </c>
    </row>
    <row r="430" spans="1:9" ht="17.25" customHeight="1" x14ac:dyDescent="0.3">
      <c r="A430" s="75" t="s">
        <v>1501</v>
      </c>
      <c r="B430" s="86"/>
      <c r="C430" s="77" t="s">
        <v>175</v>
      </c>
      <c r="D430" s="78">
        <f>+D431</f>
        <v>14494995.5</v>
      </c>
      <c r="E430" s="79">
        <f>+D430/$D$512</f>
        <v>3.2822802526425031E-3</v>
      </c>
    </row>
    <row r="431" spans="1:9" x14ac:dyDescent="0.3">
      <c r="A431" s="75" t="s">
        <v>1502</v>
      </c>
      <c r="B431" s="86"/>
      <c r="C431" s="77" t="s">
        <v>633</v>
      </c>
      <c r="D431" s="78">
        <f>+D432</f>
        <v>14494995.5</v>
      </c>
      <c r="E431" s="79">
        <f>+D431/$D$512</f>
        <v>3.2822802526425031E-3</v>
      </c>
      <c r="I431" s="428"/>
    </row>
    <row r="432" spans="1:9" ht="17.25" customHeight="1" x14ac:dyDescent="0.3">
      <c r="A432" s="85" t="s">
        <v>1503</v>
      </c>
      <c r="B432" s="86"/>
      <c r="C432" s="85" t="s">
        <v>1504</v>
      </c>
      <c r="D432" s="73">
        <f>SUM(D434:D436)</f>
        <v>14494995.5</v>
      </c>
      <c r="E432" s="74">
        <f>+D432/$D$512</f>
        <v>3.2822802526425031E-3</v>
      </c>
      <c r="I432" s="429"/>
    </row>
    <row r="433" spans="1:9" x14ac:dyDescent="0.3">
      <c r="A433" s="264"/>
      <c r="B433" s="268"/>
      <c r="C433" s="424" t="s">
        <v>1492</v>
      </c>
      <c r="D433" s="424"/>
      <c r="E433" s="318"/>
      <c r="I433" s="428"/>
    </row>
    <row r="434" spans="1:9" x14ac:dyDescent="0.3">
      <c r="A434" s="264"/>
      <c r="B434" s="89" t="s">
        <v>183</v>
      </c>
      <c r="C434" s="90" t="s">
        <v>1505</v>
      </c>
      <c r="D434" s="518">
        <v>4500000</v>
      </c>
      <c r="E434" s="318"/>
      <c r="I434" s="428"/>
    </row>
    <row r="435" spans="1:9" x14ac:dyDescent="0.3">
      <c r="A435" s="264"/>
      <c r="B435" s="89" t="s">
        <v>191</v>
      </c>
      <c r="C435" s="103" t="s">
        <v>1506</v>
      </c>
      <c r="D435" s="518">
        <v>4994995.5</v>
      </c>
      <c r="E435" s="318"/>
    </row>
    <row r="436" spans="1:9" x14ac:dyDescent="0.3">
      <c r="A436" s="264"/>
      <c r="B436" s="89" t="s">
        <v>194</v>
      </c>
      <c r="C436" s="103" t="s">
        <v>1507</v>
      </c>
      <c r="D436" s="518">
        <v>5000000</v>
      </c>
      <c r="E436" s="318"/>
    </row>
    <row r="437" spans="1:9" x14ac:dyDescent="0.3">
      <c r="A437" s="264"/>
      <c r="B437" s="268"/>
      <c r="C437" s="269"/>
      <c r="D437" s="270"/>
      <c r="E437" s="318"/>
    </row>
    <row r="438" spans="1:9" ht="33" x14ac:dyDescent="0.3">
      <c r="A438" s="75" t="s">
        <v>1508</v>
      </c>
      <c r="B438" s="76"/>
      <c r="C438" s="97" t="s">
        <v>1509</v>
      </c>
      <c r="D438" s="91">
        <f>+D440</f>
        <v>86500000</v>
      </c>
      <c r="E438" s="79">
        <f>+D438/$D$512</f>
        <v>1.9587259744480535E-2</v>
      </c>
    </row>
    <row r="439" spans="1:9" x14ac:dyDescent="0.3">
      <c r="A439" s="75" t="s">
        <v>1510</v>
      </c>
      <c r="B439" s="86"/>
      <c r="C439" s="77" t="s">
        <v>177</v>
      </c>
      <c r="D439" s="78">
        <f>+D440</f>
        <v>86500000</v>
      </c>
      <c r="E439" s="79">
        <f>+D439/$D$512</f>
        <v>1.9587259744480535E-2</v>
      </c>
    </row>
    <row r="440" spans="1:9" x14ac:dyDescent="0.3">
      <c r="A440" s="75" t="s">
        <v>1511</v>
      </c>
      <c r="B440" s="86"/>
      <c r="C440" s="75" t="s">
        <v>780</v>
      </c>
      <c r="D440" s="78">
        <f>+D441</f>
        <v>86500000</v>
      </c>
      <c r="E440" s="79">
        <f>+D440/$D$512</f>
        <v>1.9587259744480535E-2</v>
      </c>
    </row>
    <row r="441" spans="1:9" x14ac:dyDescent="0.3">
      <c r="A441" s="85" t="s">
        <v>1512</v>
      </c>
      <c r="B441" s="86"/>
      <c r="C441" s="85" t="s">
        <v>1491</v>
      </c>
      <c r="D441" s="73">
        <f>SUM(D443:D446)</f>
        <v>86500000</v>
      </c>
      <c r="E441" s="74">
        <f>+D441/$D$512</f>
        <v>1.9587259744480535E-2</v>
      </c>
    </row>
    <row r="442" spans="1:9" x14ac:dyDescent="0.3">
      <c r="A442" s="264"/>
      <c r="B442" s="268"/>
      <c r="C442" s="424" t="s">
        <v>1513</v>
      </c>
      <c r="D442" s="424"/>
      <c r="E442" s="318"/>
    </row>
    <row r="443" spans="1:9" x14ac:dyDescent="0.3">
      <c r="A443" s="264"/>
      <c r="B443" s="89" t="s">
        <v>183</v>
      </c>
      <c r="C443" s="90" t="s">
        <v>1514</v>
      </c>
      <c r="D443" s="84">
        <v>64500000</v>
      </c>
      <c r="E443" s="318"/>
    </row>
    <row r="444" spans="1:9" x14ac:dyDescent="0.3">
      <c r="A444" s="264"/>
      <c r="B444" s="89" t="s">
        <v>191</v>
      </c>
      <c r="C444" s="90" t="s">
        <v>1515</v>
      </c>
      <c r="D444" s="84">
        <v>2000000</v>
      </c>
      <c r="E444" s="318"/>
    </row>
    <row r="445" spans="1:9" x14ac:dyDescent="0.3">
      <c r="A445" s="264"/>
      <c r="B445" s="89" t="s">
        <v>194</v>
      </c>
      <c r="C445" s="90" t="s">
        <v>1516</v>
      </c>
      <c r="D445" s="84">
        <v>20000000</v>
      </c>
      <c r="E445" s="318"/>
    </row>
    <row r="446" spans="1:9" x14ac:dyDescent="0.3">
      <c r="A446" s="264"/>
      <c r="B446" s="268"/>
      <c r="C446" s="269"/>
      <c r="D446" s="270"/>
      <c r="E446" s="318"/>
    </row>
    <row r="447" spans="1:9" ht="49.5" x14ac:dyDescent="0.3">
      <c r="A447" s="75" t="s">
        <v>1517</v>
      </c>
      <c r="B447" s="76"/>
      <c r="C447" s="97" t="s">
        <v>1518</v>
      </c>
      <c r="D447" s="91">
        <f>+D449</f>
        <v>1536592</v>
      </c>
      <c r="E447" s="79">
        <f>+D447/$D$512</f>
        <v>3.4794944075480734E-4</v>
      </c>
    </row>
    <row r="448" spans="1:9" x14ac:dyDescent="0.3">
      <c r="A448" s="75" t="s">
        <v>1519</v>
      </c>
      <c r="B448" s="86"/>
      <c r="C448" s="77" t="s">
        <v>177</v>
      </c>
      <c r="D448" s="78">
        <f>+D449</f>
        <v>1536592</v>
      </c>
      <c r="E448" s="79">
        <f>+D448/$D$512</f>
        <v>3.4794944075480734E-4</v>
      </c>
    </row>
    <row r="449" spans="1:5" x14ac:dyDescent="0.3">
      <c r="A449" s="75" t="s">
        <v>1520</v>
      </c>
      <c r="B449" s="86"/>
      <c r="C449" s="75" t="s">
        <v>798</v>
      </c>
      <c r="D449" s="78">
        <f>+D450</f>
        <v>1536592</v>
      </c>
      <c r="E449" s="79">
        <f>+D449/$D$512</f>
        <v>3.4794944075480734E-4</v>
      </c>
    </row>
    <row r="450" spans="1:5" x14ac:dyDescent="0.3">
      <c r="A450" s="85" t="s">
        <v>1521</v>
      </c>
      <c r="B450" s="86"/>
      <c r="C450" s="85" t="s">
        <v>814</v>
      </c>
      <c r="D450" s="73">
        <v>1536592</v>
      </c>
      <c r="E450" s="74">
        <f>+D450/$D$512</f>
        <v>3.4794944075480734E-4</v>
      </c>
    </row>
    <row r="451" spans="1:5" x14ac:dyDescent="0.3">
      <c r="A451" s="264"/>
      <c r="B451" s="268"/>
      <c r="C451" s="424"/>
      <c r="D451" s="424"/>
      <c r="E451" s="318"/>
    </row>
    <row r="452" spans="1:5" ht="33" x14ac:dyDescent="0.3">
      <c r="A452" s="75" t="s">
        <v>1522</v>
      </c>
      <c r="B452" s="76"/>
      <c r="C452" s="97" t="s">
        <v>1523</v>
      </c>
      <c r="D452" s="91">
        <f>+D454</f>
        <v>6780000</v>
      </c>
      <c r="E452" s="79">
        <f>+D452/$D$512</f>
        <v>1.5352788562725784E-3</v>
      </c>
    </row>
    <row r="453" spans="1:5" x14ac:dyDescent="0.3">
      <c r="A453" s="75" t="s">
        <v>1524</v>
      </c>
      <c r="B453" s="86"/>
      <c r="C453" s="77" t="s">
        <v>177</v>
      </c>
      <c r="D453" s="78">
        <f>+D454</f>
        <v>6780000</v>
      </c>
      <c r="E453" s="79">
        <f>+D453/$D$512</f>
        <v>1.5352788562725784E-3</v>
      </c>
    </row>
    <row r="454" spans="1:5" x14ac:dyDescent="0.3">
      <c r="A454" s="75" t="s">
        <v>1525</v>
      </c>
      <c r="B454" s="86"/>
      <c r="C454" s="75" t="s">
        <v>780</v>
      </c>
      <c r="D454" s="78">
        <f>+D455</f>
        <v>6780000</v>
      </c>
      <c r="E454" s="79">
        <f>+D454/$D$512</f>
        <v>1.5352788562725784E-3</v>
      </c>
    </row>
    <row r="455" spans="1:5" x14ac:dyDescent="0.3">
      <c r="A455" s="85" t="s">
        <v>1526</v>
      </c>
      <c r="B455" s="86"/>
      <c r="C455" s="85" t="s">
        <v>1491</v>
      </c>
      <c r="D455" s="73">
        <f>+D457</f>
        <v>6780000</v>
      </c>
      <c r="E455" s="74">
        <f>+D455/$D$512</f>
        <v>1.5352788562725784E-3</v>
      </c>
    </row>
    <row r="456" spans="1:5" x14ac:dyDescent="0.3">
      <c r="A456" s="85"/>
      <c r="B456" s="86"/>
      <c r="C456" s="424" t="s">
        <v>1492</v>
      </c>
    </row>
    <row r="457" spans="1:5" x14ac:dyDescent="0.3">
      <c r="A457" s="264"/>
      <c r="B457" s="89" t="s">
        <v>183</v>
      </c>
      <c r="C457" s="90" t="s">
        <v>1527</v>
      </c>
      <c r="D457" s="84">
        <v>6780000</v>
      </c>
      <c r="E457" s="318"/>
    </row>
    <row r="458" spans="1:5" x14ac:dyDescent="0.3">
      <c r="A458" s="264"/>
      <c r="B458" s="268"/>
      <c r="C458" s="519"/>
      <c r="D458" s="270"/>
      <c r="E458" s="318"/>
    </row>
    <row r="459" spans="1:5" ht="49.5" x14ac:dyDescent="0.3">
      <c r="A459" s="75" t="s">
        <v>1528</v>
      </c>
      <c r="B459" s="76"/>
      <c r="C459" s="97" t="s">
        <v>1529</v>
      </c>
      <c r="D459" s="91">
        <f>+D460</f>
        <v>5500000</v>
      </c>
      <c r="E459" s="79">
        <f t="shared" ref="E459:E464" si="15">+D459/$D$512</f>
        <v>1.2454327005161036E-3</v>
      </c>
    </row>
    <row r="460" spans="1:5" x14ac:dyDescent="0.3">
      <c r="A460" s="75" t="s">
        <v>1530</v>
      </c>
      <c r="B460" s="86"/>
      <c r="C460" s="77" t="s">
        <v>177</v>
      </c>
      <c r="D460" s="78">
        <f>+D461+D463</f>
        <v>5500000</v>
      </c>
      <c r="E460" s="79">
        <f t="shared" si="15"/>
        <v>1.2454327005161036E-3</v>
      </c>
    </row>
    <row r="461" spans="1:5" x14ac:dyDescent="0.3">
      <c r="A461" s="75" t="s">
        <v>1531</v>
      </c>
      <c r="B461" s="86"/>
      <c r="C461" s="75" t="s">
        <v>798</v>
      </c>
      <c r="D461" s="78">
        <f>+D462</f>
        <v>500000</v>
      </c>
      <c r="E461" s="79">
        <f t="shared" si="15"/>
        <v>1.1322115459237305E-4</v>
      </c>
    </row>
    <row r="462" spans="1:5" x14ac:dyDescent="0.3">
      <c r="A462" s="85" t="s">
        <v>1532</v>
      </c>
      <c r="B462" s="86"/>
      <c r="C462" s="85" t="s">
        <v>814</v>
      </c>
      <c r="D462" s="73">
        <v>500000</v>
      </c>
      <c r="E462" s="74">
        <f t="shared" si="15"/>
        <v>1.1322115459237305E-4</v>
      </c>
    </row>
    <row r="463" spans="1:5" x14ac:dyDescent="0.3">
      <c r="A463" s="75" t="s">
        <v>1533</v>
      </c>
      <c r="B463" s="86"/>
      <c r="C463" s="75" t="s">
        <v>780</v>
      </c>
      <c r="D463" s="78">
        <f>+D464</f>
        <v>5000000</v>
      </c>
      <c r="E463" s="79">
        <f t="shared" si="15"/>
        <v>1.1322115459237304E-3</v>
      </c>
    </row>
    <row r="464" spans="1:5" x14ac:dyDescent="0.3">
      <c r="A464" s="85" t="s">
        <v>1534</v>
      </c>
      <c r="B464" s="86"/>
      <c r="C464" s="85" t="s">
        <v>1491</v>
      </c>
      <c r="D464" s="73">
        <v>5000000</v>
      </c>
      <c r="E464" s="74">
        <f t="shared" si="15"/>
        <v>1.1322115459237304E-3</v>
      </c>
    </row>
    <row r="465" spans="1:9" x14ac:dyDescent="0.3">
      <c r="A465" s="85"/>
      <c r="B465" s="86"/>
      <c r="C465" s="424" t="s">
        <v>1535</v>
      </c>
    </row>
    <row r="466" spans="1:9" x14ac:dyDescent="0.3">
      <c r="A466" s="264"/>
      <c r="B466" s="89"/>
      <c r="C466" s="519"/>
      <c r="D466" s="519"/>
      <c r="E466" s="519"/>
      <c r="I466" s="517"/>
    </row>
    <row r="467" spans="1:9" ht="49.5" x14ac:dyDescent="0.3">
      <c r="A467" s="75" t="s">
        <v>1536</v>
      </c>
      <c r="B467" s="76"/>
      <c r="C467" s="97" t="s">
        <v>1537</v>
      </c>
      <c r="D467" s="91">
        <f>+D468</f>
        <v>5582535.6099999994</v>
      </c>
      <c r="E467" s="79">
        <f>+D467/$D$512</f>
        <v>1.2641222546344749E-3</v>
      </c>
    </row>
    <row r="468" spans="1:9" x14ac:dyDescent="0.3">
      <c r="A468" s="75" t="s">
        <v>1538</v>
      </c>
      <c r="B468" s="86"/>
      <c r="C468" s="77" t="s">
        <v>177</v>
      </c>
      <c r="D468" s="78">
        <f>+D469+D473</f>
        <v>5582535.6099999994</v>
      </c>
      <c r="E468" s="79">
        <f>+D468/$D$512</f>
        <v>1.2641222546344749E-3</v>
      </c>
    </row>
    <row r="469" spans="1:9" x14ac:dyDescent="0.3">
      <c r="A469" s="75" t="s">
        <v>1539</v>
      </c>
      <c r="B469" s="86"/>
      <c r="C469" s="75" t="s">
        <v>798</v>
      </c>
      <c r="D469" s="78">
        <f>SUM(D470:D472)</f>
        <v>5582535.6099999994</v>
      </c>
      <c r="E469" s="79">
        <f>+D469/$D$512</f>
        <v>1.2641222546344749E-3</v>
      </c>
    </row>
    <row r="470" spans="1:9" x14ac:dyDescent="0.3">
      <c r="A470" s="85" t="s">
        <v>1540</v>
      </c>
      <c r="B470" s="86"/>
      <c r="C470" s="85" t="s">
        <v>804</v>
      </c>
      <c r="D470" s="73">
        <f>544247.79+597345.13</f>
        <v>1141592.92</v>
      </c>
      <c r="E470" s="74">
        <f t="shared" ref="E470:E471" si="16">+D470/$D$512</f>
        <v>2.585049369537571E-4</v>
      </c>
      <c r="G470" s="85"/>
    </row>
    <row r="471" spans="1:9" x14ac:dyDescent="0.3">
      <c r="A471" s="85" t="s">
        <v>1541</v>
      </c>
      <c r="B471" s="86"/>
      <c r="C471" s="85" t="s">
        <v>806</v>
      </c>
      <c r="D471" s="73">
        <f>137677.2+1327433.63+345132.74+398230.09</f>
        <v>2208473.6599999997</v>
      </c>
      <c r="E471" s="74">
        <f t="shared" si="16"/>
        <v>5.0009187534408772E-4</v>
      </c>
      <c r="G471" s="85"/>
    </row>
    <row r="472" spans="1:9" x14ac:dyDescent="0.3">
      <c r="A472" s="85" t="s">
        <v>1542</v>
      </c>
      <c r="B472" s="86"/>
      <c r="C472" s="85" t="s">
        <v>814</v>
      </c>
      <c r="D472" s="73">
        <f>309690.27+379646.02+123000+1420132.74</f>
        <v>2232469.0300000003</v>
      </c>
      <c r="E472" s="74">
        <f>+D472/$D$512</f>
        <v>5.0552544233663026E-4</v>
      </c>
      <c r="G472" s="85"/>
    </row>
    <row r="473" spans="1:9" x14ac:dyDescent="0.3">
      <c r="A473" s="264"/>
      <c r="B473" s="268"/>
      <c r="C473" s="519"/>
      <c r="D473" s="519"/>
      <c r="E473" s="519"/>
    </row>
    <row r="474" spans="1:9" ht="49.5" x14ac:dyDescent="0.3">
      <c r="A474" s="75" t="s">
        <v>1543</v>
      </c>
      <c r="B474" s="76"/>
      <c r="C474" s="97" t="s">
        <v>1544</v>
      </c>
      <c r="D474" s="91">
        <f>+D475</f>
        <v>62423500</v>
      </c>
      <c r="E474" s="79">
        <f>+D474/$D$512</f>
        <v>1.4135321487393998E-2</v>
      </c>
    </row>
    <row r="475" spans="1:9" x14ac:dyDescent="0.3">
      <c r="A475" s="75" t="s">
        <v>1545</v>
      </c>
      <c r="B475" s="86"/>
      <c r="C475" s="77" t="s">
        <v>177</v>
      </c>
      <c r="D475" s="78">
        <f>+D476</f>
        <v>62423500</v>
      </c>
      <c r="E475" s="79">
        <f>+D475/$D$512</f>
        <v>1.4135321487393998E-2</v>
      </c>
    </row>
    <row r="476" spans="1:9" x14ac:dyDescent="0.3">
      <c r="A476" s="75" t="s">
        <v>1546</v>
      </c>
      <c r="B476" s="86"/>
      <c r="C476" s="75" t="s">
        <v>798</v>
      </c>
      <c r="D476" s="78">
        <f>+D477</f>
        <v>62423500</v>
      </c>
      <c r="E476" s="79">
        <f>+D476/$D$512</f>
        <v>1.4135321487393998E-2</v>
      </c>
    </row>
    <row r="477" spans="1:9" x14ac:dyDescent="0.3">
      <c r="A477" s="85" t="s">
        <v>1547</v>
      </c>
      <c r="B477" s="86"/>
      <c r="C477" s="85" t="s">
        <v>812</v>
      </c>
      <c r="D477" s="73">
        <f>SUM(D479:D482)</f>
        <v>62423500</v>
      </c>
      <c r="E477" s="74">
        <f t="shared" ref="E477" si="17">+D477/$D$512</f>
        <v>1.4135321487393998E-2</v>
      </c>
    </row>
    <row r="478" spans="1:9" x14ac:dyDescent="0.3">
      <c r="A478" s="85"/>
      <c r="B478" s="86"/>
      <c r="C478" s="424" t="s">
        <v>1548</v>
      </c>
    </row>
    <row r="479" spans="1:9" ht="33" x14ac:dyDescent="0.3">
      <c r="A479" s="264"/>
      <c r="B479" s="89" t="s">
        <v>183</v>
      </c>
      <c r="C479" s="513" t="s">
        <v>1549</v>
      </c>
      <c r="D479" s="84">
        <v>14434000</v>
      </c>
      <c r="E479" s="318"/>
    </row>
    <row r="480" spans="1:9" ht="33" x14ac:dyDescent="0.3">
      <c r="A480" s="264"/>
      <c r="B480" s="89" t="s">
        <v>191</v>
      </c>
      <c r="C480" s="513" t="s">
        <v>1550</v>
      </c>
      <c r="D480" s="270">
        <v>37989500</v>
      </c>
      <c r="E480" s="318"/>
    </row>
    <row r="481" spans="1:7" x14ac:dyDescent="0.3">
      <c r="A481" s="264"/>
      <c r="B481" s="89" t="s">
        <v>194</v>
      </c>
      <c r="C481" s="513" t="s">
        <v>1551</v>
      </c>
      <c r="D481" s="270">
        <v>5000000</v>
      </c>
      <c r="E481" s="318"/>
    </row>
    <row r="482" spans="1:7" x14ac:dyDescent="0.3">
      <c r="A482" s="264"/>
      <c r="B482" s="89" t="s">
        <v>196</v>
      </c>
      <c r="C482" s="513" t="s">
        <v>1552</v>
      </c>
      <c r="D482" s="270">
        <v>5000000</v>
      </c>
      <c r="E482" s="318"/>
    </row>
    <row r="483" spans="1:7" x14ac:dyDescent="0.3">
      <c r="A483" s="264"/>
      <c r="B483" s="76"/>
      <c r="C483" s="269"/>
      <c r="D483" s="270"/>
      <c r="E483" s="318"/>
    </row>
    <row r="484" spans="1:7" ht="33" x14ac:dyDescent="0.3">
      <c r="A484" s="75" t="s">
        <v>1553</v>
      </c>
      <c r="B484" s="76"/>
      <c r="C484" s="97" t="s">
        <v>1554</v>
      </c>
      <c r="D484" s="91">
        <f>+D486</f>
        <v>25000000</v>
      </c>
      <c r="E484" s="79">
        <f>+D484/$D$512</f>
        <v>5.6610577296186517E-3</v>
      </c>
    </row>
    <row r="485" spans="1:7" x14ac:dyDescent="0.3">
      <c r="A485" s="75" t="s">
        <v>1555</v>
      </c>
      <c r="B485" s="86"/>
      <c r="C485" s="77" t="s">
        <v>177</v>
      </c>
      <c r="D485" s="78">
        <f>+D486</f>
        <v>25000000</v>
      </c>
      <c r="E485" s="79">
        <f>+D485/$D$512</f>
        <v>5.6610577296186517E-3</v>
      </c>
    </row>
    <row r="486" spans="1:7" x14ac:dyDescent="0.3">
      <c r="A486" s="75" t="s">
        <v>1556</v>
      </c>
      <c r="B486" s="86"/>
      <c r="C486" s="75" t="s">
        <v>780</v>
      </c>
      <c r="D486" s="78">
        <f>+D487</f>
        <v>25000000</v>
      </c>
      <c r="E486" s="79">
        <f>+D486/$D$512</f>
        <v>5.6610577296186517E-3</v>
      </c>
    </row>
    <row r="487" spans="1:7" x14ac:dyDescent="0.3">
      <c r="A487" s="85" t="s">
        <v>1557</v>
      </c>
      <c r="B487" s="86"/>
      <c r="C487" s="85" t="s">
        <v>1491</v>
      </c>
      <c r="D487" s="73">
        <v>25000000</v>
      </c>
      <c r="E487" s="74">
        <f>+D487/$D$512</f>
        <v>5.6610577296186517E-3</v>
      </c>
    </row>
    <row r="488" spans="1:7" x14ac:dyDescent="0.3">
      <c r="A488" s="264"/>
      <c r="B488" s="76"/>
      <c r="C488" s="269"/>
      <c r="D488" s="270"/>
      <c r="E488" s="318"/>
    </row>
    <row r="489" spans="1:7" x14ac:dyDescent="0.3">
      <c r="A489" s="264"/>
      <c r="B489" s="76"/>
      <c r="C489" s="269"/>
      <c r="D489" s="270"/>
      <c r="E489" s="318"/>
    </row>
    <row r="490" spans="1:7" ht="33" x14ac:dyDescent="0.3">
      <c r="A490" s="75" t="s">
        <v>1558</v>
      </c>
      <c r="B490" s="76"/>
      <c r="C490" s="97" t="s">
        <v>1559</v>
      </c>
      <c r="D490" s="91">
        <f>+D492</f>
        <v>7000000</v>
      </c>
      <c r="E490" s="79">
        <f>+D490/$D$512</f>
        <v>1.5850961642932225E-3</v>
      </c>
    </row>
    <row r="491" spans="1:7" x14ac:dyDescent="0.3">
      <c r="A491" s="75" t="s">
        <v>1560</v>
      </c>
      <c r="B491" s="86"/>
      <c r="C491" s="77" t="s">
        <v>177</v>
      </c>
      <c r="D491" s="78">
        <f>+D492</f>
        <v>7000000</v>
      </c>
      <c r="E491" s="79">
        <f>+D491/$D$512</f>
        <v>1.5850961642932225E-3</v>
      </c>
    </row>
    <row r="492" spans="1:7" x14ac:dyDescent="0.3">
      <c r="A492" s="75" t="s">
        <v>1561</v>
      </c>
      <c r="B492" s="86"/>
      <c r="C492" s="75" t="s">
        <v>780</v>
      </c>
      <c r="D492" s="78">
        <f>+D493</f>
        <v>7000000</v>
      </c>
      <c r="E492" s="79">
        <f>+D492/$D$512</f>
        <v>1.5850961642932225E-3</v>
      </c>
    </row>
    <row r="493" spans="1:7" x14ac:dyDescent="0.3">
      <c r="A493" s="85" t="s">
        <v>1562</v>
      </c>
      <c r="B493" s="86"/>
      <c r="C493" s="85" t="s">
        <v>794</v>
      </c>
      <c r="D493" s="73">
        <v>7000000</v>
      </c>
      <c r="E493" s="74">
        <f>+D493/$D$512</f>
        <v>1.5850961642932225E-3</v>
      </c>
    </row>
    <row r="494" spans="1:7" x14ac:dyDescent="0.3">
      <c r="A494" s="264"/>
      <c r="B494" s="76"/>
      <c r="C494" s="424" t="s">
        <v>1563</v>
      </c>
      <c r="D494" s="270"/>
      <c r="E494" s="318"/>
      <c r="G494" s="517"/>
    </row>
    <row r="495" spans="1:7" x14ac:dyDescent="0.3">
      <c r="A495" s="264"/>
      <c r="B495" s="76"/>
      <c r="C495" s="424"/>
      <c r="D495" s="270"/>
      <c r="E495" s="318"/>
      <c r="G495" s="517"/>
    </row>
    <row r="496" spans="1:7" ht="33" x14ac:dyDescent="0.3">
      <c r="A496" s="75" t="s">
        <v>1564</v>
      </c>
      <c r="B496" s="76"/>
      <c r="C496" s="97" t="s">
        <v>1565</v>
      </c>
      <c r="D496" s="91">
        <f>+D498</f>
        <v>3500000</v>
      </c>
      <c r="E496" s="79">
        <f>+D496/$D$512</f>
        <v>7.9254808214661125E-4</v>
      </c>
      <c r="G496" s="68"/>
    </row>
    <row r="497" spans="1:7" x14ac:dyDescent="0.3">
      <c r="A497" s="75" t="s">
        <v>1566</v>
      </c>
      <c r="B497" s="86"/>
      <c r="C497" s="77" t="s">
        <v>177</v>
      </c>
      <c r="D497" s="78">
        <f>+D498</f>
        <v>3500000</v>
      </c>
      <c r="E497" s="79">
        <f>+D497/$D$512</f>
        <v>7.9254808214661125E-4</v>
      </c>
      <c r="G497" s="68"/>
    </row>
    <row r="498" spans="1:7" x14ac:dyDescent="0.3">
      <c r="A498" s="75" t="s">
        <v>1567</v>
      </c>
      <c r="B498" s="86"/>
      <c r="C498" s="75" t="s">
        <v>798</v>
      </c>
      <c r="D498" s="78">
        <f>+D499</f>
        <v>3500000</v>
      </c>
      <c r="E498" s="79">
        <f>+D498/$D$512</f>
        <v>7.9254808214661125E-4</v>
      </c>
      <c r="G498" s="68"/>
    </row>
    <row r="499" spans="1:7" x14ac:dyDescent="0.3">
      <c r="A499" s="85" t="s">
        <v>1568</v>
      </c>
      <c r="B499" s="86"/>
      <c r="C499" s="85" t="s">
        <v>806</v>
      </c>
      <c r="D499" s="73">
        <f>SUM(D500:D501)</f>
        <v>3500000</v>
      </c>
      <c r="E499" s="74">
        <f>+D499/$D$512</f>
        <v>7.9254808214661125E-4</v>
      </c>
      <c r="G499" s="68"/>
    </row>
    <row r="500" spans="1:7" x14ac:dyDescent="0.3">
      <c r="A500" s="264"/>
      <c r="B500" s="89" t="s">
        <v>183</v>
      </c>
      <c r="C500" s="513" t="s">
        <v>1569</v>
      </c>
      <c r="D500" s="270">
        <v>2500000</v>
      </c>
      <c r="E500" s="318"/>
      <c r="G500" s="68"/>
    </row>
    <row r="501" spans="1:7" x14ac:dyDescent="0.3">
      <c r="A501" s="264"/>
      <c r="B501" s="89" t="s">
        <v>191</v>
      </c>
      <c r="C501" s="513" t="s">
        <v>1570</v>
      </c>
      <c r="D501" s="270">
        <v>1000000</v>
      </c>
      <c r="E501" s="318"/>
      <c r="G501" s="68"/>
    </row>
    <row r="502" spans="1:7" x14ac:dyDescent="0.3">
      <c r="A502" s="264"/>
      <c r="B502" s="427"/>
      <c r="C502" s="269"/>
      <c r="D502" s="270"/>
      <c r="E502" s="318"/>
      <c r="G502" s="68"/>
    </row>
    <row r="503" spans="1:7" x14ac:dyDescent="0.3">
      <c r="A503" s="400" t="s">
        <v>1571</v>
      </c>
      <c r="B503" s="403"/>
      <c r="C503" s="696" t="s">
        <v>1572</v>
      </c>
      <c r="D503" s="398">
        <f t="shared" ref="D503:D505" si="18">+D504</f>
        <v>60427614.960000001</v>
      </c>
      <c r="E503" s="79">
        <f>+D503/$D$512</f>
        <v>1.3683368670069107E-2</v>
      </c>
      <c r="G503" s="68"/>
    </row>
    <row r="504" spans="1:7" x14ac:dyDescent="0.3">
      <c r="A504" s="400" t="s">
        <v>1573</v>
      </c>
      <c r="B504" s="403"/>
      <c r="C504" s="395" t="s">
        <v>1574</v>
      </c>
      <c r="D504" s="398">
        <f t="shared" si="18"/>
        <v>60427614.960000001</v>
      </c>
      <c r="E504" s="79">
        <f>+D504/$D$512</f>
        <v>1.3683368670069107E-2</v>
      </c>
      <c r="G504" s="68"/>
    </row>
    <row r="505" spans="1:7" x14ac:dyDescent="0.3">
      <c r="A505" s="400" t="s">
        <v>1575</v>
      </c>
      <c r="B505" s="403"/>
      <c r="C505" s="400" t="s">
        <v>179</v>
      </c>
      <c r="D505" s="398">
        <f t="shared" si="18"/>
        <v>60427614.960000001</v>
      </c>
      <c r="E505" s="79">
        <f>+D505/$D$512</f>
        <v>1.3683368670069107E-2</v>
      </c>
      <c r="G505" s="68"/>
    </row>
    <row r="506" spans="1:7" x14ac:dyDescent="0.3">
      <c r="A506" s="400" t="s">
        <v>1576</v>
      </c>
      <c r="B506" s="403"/>
      <c r="C506" s="422" t="s">
        <v>950</v>
      </c>
      <c r="D506" s="398">
        <f>SUM(D507:D508)</f>
        <v>60427614.960000001</v>
      </c>
      <c r="E506" s="79">
        <f>+D506/$D$512</f>
        <v>1.3683368670069107E-2</v>
      </c>
      <c r="G506" s="68"/>
    </row>
    <row r="507" spans="1:7" x14ac:dyDescent="0.3">
      <c r="A507" s="402" t="s">
        <v>1577</v>
      </c>
      <c r="B507" s="403"/>
      <c r="C507" s="698" t="s">
        <v>952</v>
      </c>
      <c r="D507" s="697">
        <v>60427614.960000001</v>
      </c>
      <c r="E507" s="74">
        <f>+D507/$D$512</f>
        <v>1.3683368670069107E-2</v>
      </c>
      <c r="G507" s="68"/>
    </row>
    <row r="508" spans="1:7" x14ac:dyDescent="0.3">
      <c r="A508" s="264"/>
      <c r="B508" s="427"/>
      <c r="C508" s="269"/>
      <c r="D508" s="270"/>
      <c r="E508" s="318"/>
      <c r="G508" s="68"/>
    </row>
    <row r="509" spans="1:7" x14ac:dyDescent="0.3">
      <c r="A509" s="264"/>
      <c r="B509" s="427"/>
      <c r="C509" s="269"/>
      <c r="D509" s="270"/>
      <c r="E509" s="318"/>
      <c r="G509" s="68"/>
    </row>
    <row r="510" spans="1:7" x14ac:dyDescent="0.3">
      <c r="A510" s="85"/>
      <c r="B510" s="71"/>
      <c r="C510" s="85"/>
      <c r="D510" s="68"/>
    </row>
    <row r="511" spans="1:7" x14ac:dyDescent="0.3">
      <c r="A511" s="71"/>
      <c r="B511" s="72"/>
      <c r="C511" s="92"/>
    </row>
    <row r="512" spans="1:7" x14ac:dyDescent="0.3">
      <c r="A512" s="71"/>
      <c r="B512" s="72"/>
      <c r="C512" s="99" t="s">
        <v>263</v>
      </c>
      <c r="D512" s="78">
        <f>+D9+D21+D33+0.01</f>
        <v>4416135851.9981184</v>
      </c>
      <c r="E512" s="100">
        <f>+E9+E21+E33</f>
        <v>0.99999999999773537</v>
      </c>
    </row>
    <row r="513" spans="1:5" x14ac:dyDescent="0.3">
      <c r="A513" s="71"/>
      <c r="D513" s="78">
        <f>+INGRESOS!C8</f>
        <v>4416135852</v>
      </c>
      <c r="E513" s="79"/>
    </row>
    <row r="514" spans="1:5" x14ac:dyDescent="0.3">
      <c r="A514" s="71"/>
      <c r="B514" s="520"/>
      <c r="C514" s="99"/>
      <c r="D514" s="78">
        <f>+D513-D512</f>
        <v>1.8815994262695313E-3</v>
      </c>
      <c r="E514" s="79"/>
    </row>
    <row r="515" spans="1:5" x14ac:dyDescent="0.3">
      <c r="B515" s="494"/>
    </row>
    <row r="516" spans="1:5" x14ac:dyDescent="0.3">
      <c r="A516" s="520"/>
      <c r="B516" s="520"/>
      <c r="C516" s="520"/>
      <c r="D516" s="521"/>
    </row>
    <row r="517" spans="1:5" x14ac:dyDescent="0.3">
      <c r="A517" s="522"/>
      <c r="B517" s="520"/>
      <c r="C517" s="494"/>
      <c r="D517" s="405"/>
    </row>
    <row r="518" spans="1:5" x14ac:dyDescent="0.3">
      <c r="A518" s="520"/>
      <c r="B518" s="494"/>
      <c r="C518" s="520"/>
      <c r="D518" s="102"/>
    </row>
    <row r="519" spans="1:5" x14ac:dyDescent="0.3">
      <c r="A519" s="520"/>
      <c r="B519" s="102"/>
      <c r="C519" s="520"/>
      <c r="D519" s="102"/>
    </row>
    <row r="520" spans="1:5" x14ac:dyDescent="0.3">
      <c r="A520" s="522"/>
      <c r="C520" s="494"/>
      <c r="D520" s="494"/>
    </row>
    <row r="521" spans="1:5" x14ac:dyDescent="0.3">
      <c r="A521" s="102"/>
      <c r="C521" s="102"/>
      <c r="D521" s="102"/>
    </row>
  </sheetData>
  <autoFilter ref="A32:E516" xr:uid="{C5BC365A-F55C-4270-9D42-FDEF535DD4AA}"/>
  <mergeCells count="4">
    <mergeCell ref="A1:E1"/>
    <mergeCell ref="A3:E3"/>
    <mergeCell ref="A5:E5"/>
    <mergeCell ref="A6:E6"/>
  </mergeCells>
  <conditionalFormatting sqref="C375:C376">
    <cfRule type="top10" priority="5" stopIfTrue="1" rank="1"/>
  </conditionalFormatting>
  <conditionalFormatting sqref="C160">
    <cfRule type="top10" priority="4" stopIfTrue="1" rank="1"/>
  </conditionalFormatting>
  <conditionalFormatting sqref="B77">
    <cfRule type="top10" priority="2" stopIfTrue="1" rank="1"/>
  </conditionalFormatting>
  <pageMargins left="0.43307086614173229" right="0.19685039370078741" top="0.62992125984251968" bottom="0.62992125984251968" header="0.35433070866141736" footer="0.9055118110236221"/>
  <pageSetup scale="95" orientation="portrait" cellComments="asDisplayed" r:id="rId1"/>
  <headerFooter alignWithMargins="0">
    <oddHeader xml:space="preserve">&amp;L
&amp;R
</oddHeader>
    <oddFooter xml:space="preserve">&amp;C&amp;12
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I98"/>
  <sheetViews>
    <sheetView topLeftCell="B4" zoomScale="80" zoomScaleNormal="80" workbookViewId="0">
      <pane xSplit="9" topLeftCell="W1" activePane="topRight" state="frozen"/>
      <selection activeCell="B1" sqref="B1"/>
      <selection pane="topRight" activeCell="AI25" sqref="AI25"/>
    </sheetView>
  </sheetViews>
  <sheetFormatPr baseColWidth="10" defaultColWidth="11.42578125" defaultRowHeight="15" x14ac:dyDescent="0.25"/>
  <cols>
    <col min="1" max="1" width="2" bestFit="1" customWidth="1"/>
    <col min="2" max="2" width="2.7109375" customWidth="1"/>
    <col min="3" max="3" width="3" customWidth="1"/>
    <col min="4" max="4" width="23.28515625" customWidth="1"/>
    <col min="5" max="5" width="2.7109375" customWidth="1"/>
    <col min="6" max="6" width="3.7109375" customWidth="1"/>
    <col min="7" max="7" width="2.28515625" customWidth="1"/>
    <col min="8" max="8" width="6.140625" customWidth="1"/>
    <col min="9" max="9" width="3.5703125" customWidth="1"/>
    <col min="10" max="10" width="29.7109375" customWidth="1"/>
    <col min="11" max="11" width="2.28515625" style="185" customWidth="1"/>
    <col min="12" max="15" width="17.7109375" style="185" customWidth="1"/>
    <col min="16" max="22" width="20.140625" style="185" customWidth="1"/>
    <col min="23" max="23" width="2.28515625" style="185" customWidth="1"/>
    <col min="24" max="24" width="18.140625" style="185" customWidth="1"/>
    <col min="25" max="33" width="17.5703125" style="185" customWidth="1"/>
    <col min="34" max="34" width="3.28515625" style="185" customWidth="1"/>
    <col min="35" max="35" width="17.5703125" style="185" customWidth="1"/>
    <col min="36" max="36" width="17.85546875" style="184" customWidth="1"/>
    <col min="37" max="37" width="18.140625" style="184" customWidth="1"/>
    <col min="38" max="39" width="15.28515625" style="184" customWidth="1"/>
    <col min="40" max="40" width="18" style="184" customWidth="1"/>
    <col min="41" max="41" width="16.85546875" style="184" customWidth="1"/>
    <col min="42" max="42" width="18.5703125" style="184" customWidth="1"/>
    <col min="43" max="43" width="17.85546875" style="184" customWidth="1"/>
    <col min="44" max="44" width="19.42578125" style="184" customWidth="1"/>
    <col min="45" max="45" width="18.140625" style="184" customWidth="1"/>
    <col min="46" max="57" width="17.7109375" style="184" customWidth="1"/>
    <col min="58" max="58" width="3.28515625" style="184" customWidth="1"/>
    <col min="59" max="59" width="21.42578125" style="184" customWidth="1"/>
    <col min="60" max="60" width="19.5703125" bestFit="1" customWidth="1"/>
    <col min="62" max="62" width="11.5703125" customWidth="1"/>
  </cols>
  <sheetData>
    <row r="1" spans="1:61" ht="16.5" x14ac:dyDescent="0.3">
      <c r="A1" s="38" t="s">
        <v>1</v>
      </c>
      <c r="B1" s="35"/>
      <c r="C1" s="494"/>
      <c r="D1" s="494"/>
      <c r="E1" s="494"/>
      <c r="F1" s="494"/>
      <c r="G1" s="494"/>
      <c r="H1" s="494"/>
      <c r="I1" s="494"/>
      <c r="J1" s="494"/>
      <c r="K1" s="495"/>
      <c r="L1" s="495"/>
      <c r="M1" s="495"/>
      <c r="N1" s="495"/>
      <c r="O1" s="495"/>
      <c r="P1" s="495"/>
      <c r="Q1" s="495"/>
      <c r="R1" s="495"/>
      <c r="S1" s="495"/>
      <c r="T1" s="495"/>
      <c r="U1" s="495"/>
      <c r="V1" s="495"/>
      <c r="W1" s="495"/>
      <c r="X1" s="495"/>
      <c r="Y1" s="495"/>
      <c r="Z1" s="495"/>
      <c r="AA1" s="495"/>
      <c r="AB1" s="495"/>
      <c r="AC1" s="495"/>
      <c r="AD1" s="495"/>
      <c r="AE1" s="495"/>
      <c r="AF1" s="495"/>
      <c r="AG1" s="495"/>
      <c r="AH1" s="495"/>
      <c r="AI1" s="495"/>
      <c r="AJ1" s="405"/>
      <c r="AK1" s="405"/>
      <c r="AL1" s="405"/>
      <c r="AM1" s="405"/>
      <c r="AN1" s="405"/>
      <c r="AO1" s="405"/>
      <c r="AP1" s="405"/>
      <c r="AQ1" s="405"/>
      <c r="AR1" s="405"/>
      <c r="AS1" s="405"/>
      <c r="AT1" s="405"/>
      <c r="AU1" s="405"/>
      <c r="AV1" s="405"/>
      <c r="AW1" s="405"/>
      <c r="AX1" s="405"/>
      <c r="AY1" s="405"/>
      <c r="AZ1" s="405"/>
      <c r="BA1" s="405"/>
      <c r="BB1" s="405"/>
      <c r="BC1" s="405"/>
      <c r="BD1" s="405"/>
      <c r="BE1" s="405"/>
      <c r="BF1" s="405"/>
      <c r="BG1" s="405"/>
      <c r="BH1" s="494"/>
    </row>
    <row r="2" spans="1:61" ht="16.5" x14ac:dyDescent="0.3">
      <c r="A2" s="39" t="str">
        <f>INGRESOS!$A$3</f>
        <v>PRESUPUESTO ORDINARIO 2022</v>
      </c>
      <c r="B2" s="37"/>
      <c r="C2" s="494"/>
      <c r="D2" s="494"/>
      <c r="E2" s="494"/>
      <c r="F2" s="494"/>
      <c r="G2" s="494"/>
      <c r="H2" s="494"/>
      <c r="I2" s="494"/>
      <c r="J2" s="494"/>
      <c r="K2" s="495"/>
      <c r="L2" s="495"/>
      <c r="M2" s="495"/>
      <c r="N2" s="495"/>
      <c r="O2" s="495"/>
      <c r="P2" s="495"/>
      <c r="Q2" s="495"/>
      <c r="R2" s="495"/>
      <c r="S2" s="495"/>
      <c r="T2" s="495"/>
      <c r="U2" s="495"/>
      <c r="V2" s="495"/>
      <c r="W2" s="495"/>
      <c r="X2" s="495"/>
      <c r="Y2" s="495"/>
      <c r="Z2" s="495"/>
      <c r="AA2" s="495"/>
      <c r="AB2" s="495"/>
      <c r="AC2" s="495"/>
      <c r="AD2" s="495"/>
      <c r="AE2" s="495"/>
      <c r="AF2" s="495"/>
      <c r="AG2" s="710"/>
      <c r="AH2" s="495"/>
      <c r="AI2" s="495"/>
      <c r="AJ2" s="405"/>
      <c r="AK2" s="405"/>
      <c r="AL2" s="405"/>
      <c r="AM2" s="405"/>
      <c r="AN2" s="405"/>
      <c r="AO2" s="405"/>
      <c r="AP2" s="405"/>
      <c r="AQ2" s="405"/>
      <c r="AR2" s="405"/>
      <c r="AS2" s="405"/>
      <c r="AT2" s="405"/>
      <c r="AU2" s="405"/>
      <c r="AV2" s="405"/>
      <c r="AW2" s="405"/>
      <c r="AX2" s="405"/>
      <c r="AY2" s="405"/>
      <c r="AZ2" s="405"/>
      <c r="BA2" s="405"/>
      <c r="BB2" s="405"/>
      <c r="BC2" s="405"/>
      <c r="BD2" s="405"/>
      <c r="BE2" s="405"/>
      <c r="BF2" s="405"/>
      <c r="BG2" s="405"/>
      <c r="BH2" s="494"/>
    </row>
    <row r="3" spans="1:61" ht="16.5" x14ac:dyDescent="0.3">
      <c r="A3" s="39" t="s">
        <v>391</v>
      </c>
      <c r="B3" s="37"/>
      <c r="C3" s="494"/>
      <c r="D3" s="494"/>
      <c r="E3" s="494"/>
      <c r="F3" s="494"/>
      <c r="G3" s="494"/>
      <c r="H3" s="494"/>
      <c r="I3" s="494"/>
      <c r="J3" s="494"/>
      <c r="K3" s="495"/>
      <c r="L3" s="495"/>
      <c r="M3" s="495"/>
      <c r="N3" s="495"/>
      <c r="O3" s="495"/>
      <c r="P3" s="495"/>
      <c r="Q3" s="495"/>
      <c r="R3" s="495"/>
      <c r="S3" s="495"/>
      <c r="T3" s="495"/>
      <c r="U3" s="495"/>
      <c r="V3" s="495"/>
      <c r="W3" s="495"/>
      <c r="X3" s="495"/>
      <c r="Y3" s="495"/>
      <c r="Z3" s="495"/>
      <c r="AA3" s="495"/>
      <c r="AB3" s="495"/>
      <c r="AC3" s="495"/>
      <c r="AD3" s="495"/>
      <c r="AE3" s="495"/>
      <c r="AF3" s="495"/>
      <c r="AG3" s="710"/>
      <c r="AH3" s="495"/>
      <c r="AI3" s="495"/>
      <c r="AJ3" s="405"/>
      <c r="AK3" s="405"/>
      <c r="AL3" s="405"/>
      <c r="AM3" s="405"/>
      <c r="AN3" s="405"/>
      <c r="AO3" s="405"/>
      <c r="AP3" s="405"/>
      <c r="AQ3" s="405"/>
      <c r="AR3" s="405"/>
      <c r="AS3" s="405"/>
      <c r="AT3" s="405"/>
      <c r="AU3" s="405"/>
      <c r="AV3" s="405"/>
      <c r="AW3" s="405"/>
      <c r="AX3" s="405"/>
      <c r="AY3" s="405"/>
      <c r="AZ3" s="405"/>
      <c r="BA3" s="405"/>
      <c r="BB3" s="405"/>
      <c r="BC3" s="405"/>
      <c r="BD3" s="405"/>
      <c r="BE3" s="405"/>
      <c r="BF3" s="405"/>
      <c r="BG3" s="405"/>
      <c r="BH3" s="494"/>
    </row>
    <row r="4" spans="1:61" ht="9.75" customHeight="1" x14ac:dyDescent="0.3">
      <c r="C4" s="494"/>
      <c r="D4" s="494"/>
      <c r="E4" s="494"/>
      <c r="F4" s="494"/>
      <c r="G4" s="494"/>
      <c r="H4" s="494"/>
      <c r="I4" s="494"/>
      <c r="J4" s="494"/>
      <c r="K4" s="495"/>
      <c r="L4" s="495"/>
      <c r="M4" s="495"/>
      <c r="N4" s="495"/>
      <c r="O4" s="495"/>
      <c r="P4" s="495"/>
      <c r="Q4" s="495"/>
      <c r="R4" s="495"/>
      <c r="S4" s="495"/>
      <c r="T4" s="495"/>
      <c r="U4" s="495"/>
      <c r="V4" s="495"/>
      <c r="W4" s="495"/>
      <c r="X4" s="495"/>
      <c r="Y4" s="495"/>
      <c r="Z4" s="495"/>
      <c r="AA4" s="495"/>
      <c r="AB4" s="495"/>
      <c r="AC4" s="495"/>
      <c r="AD4" s="495"/>
      <c r="AE4" s="495"/>
      <c r="AF4" s="495"/>
      <c r="AG4" s="495"/>
      <c r="AH4" s="495"/>
      <c r="AI4" s="495"/>
      <c r="AJ4" s="405"/>
      <c r="AK4" s="405"/>
      <c r="AL4" s="405"/>
      <c r="AM4" s="405"/>
      <c r="AN4" s="405"/>
      <c r="AO4" s="405"/>
      <c r="AP4" s="405"/>
      <c r="AQ4" s="405"/>
      <c r="AR4" s="405"/>
      <c r="AS4" s="405"/>
      <c r="AT4" s="405"/>
      <c r="AU4" s="405"/>
      <c r="AV4" s="405"/>
      <c r="AW4" s="405"/>
      <c r="AX4" s="405"/>
      <c r="AY4" s="405"/>
      <c r="AZ4" s="405"/>
      <c r="BA4" s="405"/>
      <c r="BB4" s="405"/>
      <c r="BC4" s="405"/>
      <c r="BD4" s="405"/>
      <c r="BE4" s="405"/>
      <c r="BF4" s="405"/>
      <c r="BG4" s="405"/>
      <c r="BH4" s="494"/>
    </row>
    <row r="5" spans="1:61" ht="17.25" thickBot="1" x14ac:dyDescent="0.35">
      <c r="A5" s="186" t="s">
        <v>1578</v>
      </c>
      <c r="C5" s="496"/>
      <c r="D5" s="496"/>
      <c r="E5" s="496"/>
      <c r="F5" s="496"/>
      <c r="G5" s="496"/>
      <c r="H5" s="496"/>
      <c r="I5" s="496"/>
      <c r="J5" s="496"/>
      <c r="K5" s="495"/>
      <c r="L5" s="495"/>
      <c r="M5" s="495"/>
      <c r="N5" s="495"/>
      <c r="O5" s="495"/>
      <c r="P5" s="495"/>
      <c r="Q5" s="495"/>
      <c r="R5" s="495"/>
      <c r="S5" s="495"/>
      <c r="T5" s="495"/>
      <c r="U5" s="495"/>
      <c r="V5" s="495"/>
      <c r="W5" s="495"/>
      <c r="X5" s="497">
        <f>+'DETALLE PROG. III'!D102</f>
        <v>587586408.48001802</v>
      </c>
      <c r="Y5" s="497">
        <f>+X5-X9</f>
        <v>4000000.0000180006</v>
      </c>
      <c r="Z5" s="497"/>
      <c r="AA5" s="497"/>
      <c r="AB5" s="497"/>
      <c r="AC5" s="497"/>
      <c r="AD5" s="497"/>
      <c r="AE5" s="497"/>
      <c r="AF5" s="497"/>
      <c r="AG5" s="497"/>
      <c r="AH5" s="495"/>
      <c r="AI5" s="497"/>
      <c r="AJ5" s="405"/>
      <c r="AK5" s="405"/>
      <c r="AL5" s="405"/>
      <c r="AM5" s="405"/>
      <c r="AN5" s="405"/>
      <c r="AO5" s="405"/>
      <c r="AP5" s="405"/>
      <c r="AQ5" s="405"/>
      <c r="AR5" s="405"/>
      <c r="AS5" s="405"/>
      <c r="AT5" s="405"/>
      <c r="AU5" s="405"/>
      <c r="AV5" s="405"/>
      <c r="AW5" s="405"/>
      <c r="AX5" s="405"/>
      <c r="AY5" s="405"/>
      <c r="AZ5" s="405"/>
      <c r="BA5" s="405"/>
      <c r="BB5" s="405"/>
      <c r="BC5" s="405"/>
      <c r="BD5" s="405"/>
      <c r="BE5" s="405"/>
      <c r="BF5" s="405"/>
      <c r="BG5" s="405"/>
      <c r="BH5" s="494"/>
    </row>
    <row r="6" spans="1:61" s="186" customFormat="1" ht="18" customHeight="1" thickBot="1" x14ac:dyDescent="0.35">
      <c r="A6" s="802" t="s">
        <v>1579</v>
      </c>
      <c r="B6" s="802"/>
      <c r="C6" s="802"/>
      <c r="D6" s="802"/>
      <c r="E6" s="802"/>
      <c r="F6" s="802"/>
      <c r="G6" s="802"/>
      <c r="H6" s="802"/>
      <c r="I6" s="802"/>
      <c r="J6" s="802"/>
      <c r="K6" s="497"/>
      <c r="L6" s="803" t="s">
        <v>1580</v>
      </c>
      <c r="M6" s="804"/>
      <c r="N6" s="804"/>
      <c r="O6" s="804"/>
      <c r="P6" s="804"/>
      <c r="Q6" s="804"/>
      <c r="R6" s="804"/>
      <c r="S6" s="804"/>
      <c r="T6" s="804"/>
      <c r="U6" s="804"/>
      <c r="V6" s="805"/>
      <c r="W6" s="497"/>
      <c r="X6" s="803" t="s">
        <v>1581</v>
      </c>
      <c r="Y6" s="804"/>
      <c r="Z6" s="804"/>
      <c r="AA6" s="804"/>
      <c r="AB6" s="804"/>
      <c r="AC6" s="804"/>
      <c r="AD6" s="804"/>
      <c r="AE6" s="804"/>
      <c r="AF6" s="804"/>
      <c r="AG6" s="805"/>
      <c r="AH6" s="497"/>
      <c r="AI6" s="803" t="s">
        <v>1582</v>
      </c>
      <c r="AJ6" s="804"/>
      <c r="AK6" s="804"/>
      <c r="AL6" s="804"/>
      <c r="AM6" s="804"/>
      <c r="AN6" s="804"/>
      <c r="AO6" s="804"/>
      <c r="AP6" s="804"/>
      <c r="AQ6" s="804"/>
      <c r="AR6" s="804"/>
      <c r="AS6" s="804"/>
      <c r="AT6" s="804"/>
      <c r="AU6" s="804"/>
      <c r="AV6" s="804"/>
      <c r="AW6" s="804"/>
      <c r="AX6" s="804"/>
      <c r="AY6" s="804"/>
      <c r="AZ6" s="804"/>
      <c r="BA6" s="804"/>
      <c r="BB6" s="804"/>
      <c r="BC6" s="804"/>
      <c r="BD6" s="804"/>
      <c r="BE6" s="805"/>
      <c r="BF6" s="405"/>
      <c r="BG6" s="800" t="s">
        <v>170</v>
      </c>
      <c r="BH6" s="496"/>
    </row>
    <row r="7" spans="1:61" s="186" customFormat="1" ht="28.9" customHeight="1" thickBot="1" x14ac:dyDescent="0.35">
      <c r="A7" s="802"/>
      <c r="B7" s="802"/>
      <c r="C7" s="802"/>
      <c r="D7" s="802"/>
      <c r="E7" s="802"/>
      <c r="F7" s="802"/>
      <c r="G7" s="802"/>
      <c r="H7" s="802"/>
      <c r="I7" s="802"/>
      <c r="J7" s="802"/>
      <c r="K7" s="497"/>
      <c r="L7" s="546" t="s">
        <v>1583</v>
      </c>
      <c r="M7" s="545" t="s">
        <v>1584</v>
      </c>
      <c r="N7" s="545" t="s">
        <v>1585</v>
      </c>
      <c r="O7" s="545" t="s">
        <v>1586</v>
      </c>
      <c r="P7" s="545" t="s">
        <v>1587</v>
      </c>
      <c r="Q7" s="545" t="s">
        <v>1588</v>
      </c>
      <c r="R7" s="545" t="s">
        <v>1589</v>
      </c>
      <c r="S7" s="545" t="s">
        <v>1590</v>
      </c>
      <c r="T7" s="545" t="s">
        <v>1591</v>
      </c>
      <c r="U7" s="545" t="s">
        <v>1592</v>
      </c>
      <c r="V7" s="537" t="s">
        <v>1593</v>
      </c>
      <c r="W7" s="497"/>
      <c r="X7" s="546" t="s">
        <v>1594</v>
      </c>
      <c r="Y7" s="545" t="s">
        <v>1595</v>
      </c>
      <c r="Z7" s="545" t="s">
        <v>1596</v>
      </c>
      <c r="AA7" s="545" t="s">
        <v>1597</v>
      </c>
      <c r="AB7" s="545" t="s">
        <v>1598</v>
      </c>
      <c r="AC7" s="545" t="s">
        <v>1599</v>
      </c>
      <c r="AD7" s="545" t="s">
        <v>1600</v>
      </c>
      <c r="AE7" s="545" t="s">
        <v>1601</v>
      </c>
      <c r="AF7" s="545" t="s">
        <v>1602</v>
      </c>
      <c r="AG7" s="537" t="s">
        <v>1603</v>
      </c>
      <c r="AH7" s="497"/>
      <c r="AI7" s="546" t="s">
        <v>1604</v>
      </c>
      <c r="AJ7" s="545" t="s">
        <v>1605</v>
      </c>
      <c r="AK7" s="545" t="s">
        <v>1606</v>
      </c>
      <c r="AL7" s="545" t="s">
        <v>1607</v>
      </c>
      <c r="AM7" s="545" t="s">
        <v>1608</v>
      </c>
      <c r="AN7" s="545" t="s">
        <v>1609</v>
      </c>
      <c r="AO7" s="498" t="s">
        <v>1610</v>
      </c>
      <c r="AP7" s="545" t="s">
        <v>1611</v>
      </c>
      <c r="AQ7" s="545" t="s">
        <v>1612</v>
      </c>
      <c r="AR7" s="545" t="s">
        <v>1613</v>
      </c>
      <c r="AS7" s="545" t="s">
        <v>1614</v>
      </c>
      <c r="AT7" s="545" t="s">
        <v>1615</v>
      </c>
      <c r="AU7" s="545" t="s">
        <v>1616</v>
      </c>
      <c r="AV7" s="545" t="s">
        <v>1617</v>
      </c>
      <c r="AW7" s="545" t="s">
        <v>1618</v>
      </c>
      <c r="AX7" s="545" t="s">
        <v>1619</v>
      </c>
      <c r="AY7" s="545" t="s">
        <v>1620</v>
      </c>
      <c r="AZ7" s="545" t="s">
        <v>1621</v>
      </c>
      <c r="BA7" s="545" t="s">
        <v>1622</v>
      </c>
      <c r="BB7" s="545" t="s">
        <v>1623</v>
      </c>
      <c r="BC7" s="545" t="s">
        <v>1624</v>
      </c>
      <c r="BD7" s="545" t="s">
        <v>1625</v>
      </c>
      <c r="BE7" s="537" t="s">
        <v>1626</v>
      </c>
      <c r="BF7" s="405"/>
      <c r="BG7" s="801"/>
      <c r="BH7" s="496"/>
    </row>
    <row r="8" spans="1:61" s="492" customFormat="1" ht="84.6" customHeight="1" thickBot="1" x14ac:dyDescent="0.35">
      <c r="J8" s="397"/>
      <c r="K8" s="397"/>
      <c r="L8" s="538" t="s">
        <v>1627</v>
      </c>
      <c r="M8" s="538" t="s">
        <v>1628</v>
      </c>
      <c r="N8" s="538" t="s">
        <v>1629</v>
      </c>
      <c r="O8" s="538" t="s">
        <v>1630</v>
      </c>
      <c r="P8" s="538" t="s">
        <v>1631</v>
      </c>
      <c r="Q8" s="538" t="s">
        <v>1632</v>
      </c>
      <c r="R8" s="538" t="s">
        <v>1633</v>
      </c>
      <c r="S8" s="538" t="s">
        <v>1634</v>
      </c>
      <c r="T8" s="538" t="s">
        <v>1635</v>
      </c>
      <c r="U8" s="538" t="s">
        <v>1636</v>
      </c>
      <c r="V8" s="538" t="s">
        <v>1637</v>
      </c>
      <c r="W8" s="397"/>
      <c r="X8" s="559" t="s">
        <v>1638</v>
      </c>
      <c r="Y8" s="548" t="s">
        <v>1639</v>
      </c>
      <c r="Z8" s="548" t="s">
        <v>1640</v>
      </c>
      <c r="AA8" s="548" t="s">
        <v>1641</v>
      </c>
      <c r="AB8" s="548" t="s">
        <v>1642</v>
      </c>
      <c r="AC8" s="547" t="s">
        <v>1643</v>
      </c>
      <c r="AD8" s="548" t="s">
        <v>1644</v>
      </c>
      <c r="AE8" s="550" t="s">
        <v>1645</v>
      </c>
      <c r="AF8" s="548" t="s">
        <v>1646</v>
      </c>
      <c r="AG8" s="548"/>
      <c r="AH8" s="497"/>
      <c r="AI8" s="548" t="s">
        <v>1647</v>
      </c>
      <c r="AJ8" s="548" t="s">
        <v>1648</v>
      </c>
      <c r="AK8" s="548" t="s">
        <v>1649</v>
      </c>
      <c r="AL8" s="548" t="s">
        <v>1650</v>
      </c>
      <c r="AM8" s="550" t="s">
        <v>1651</v>
      </c>
      <c r="AN8" s="550" t="s">
        <v>1652</v>
      </c>
      <c r="AO8" s="499" t="s">
        <v>1653</v>
      </c>
      <c r="AP8" s="550" t="s">
        <v>1654</v>
      </c>
      <c r="AQ8" s="550" t="s">
        <v>1655</v>
      </c>
      <c r="AR8" s="550" t="s">
        <v>1656</v>
      </c>
      <c r="AS8" s="548" t="s">
        <v>1657</v>
      </c>
      <c r="AT8" s="548" t="s">
        <v>1658</v>
      </c>
      <c r="AU8" s="548" t="s">
        <v>1659</v>
      </c>
      <c r="AV8" s="548" t="s">
        <v>1660</v>
      </c>
      <c r="AW8" s="548" t="s">
        <v>1661</v>
      </c>
      <c r="AX8" s="548" t="s">
        <v>1662</v>
      </c>
      <c r="AY8" s="548" t="s">
        <v>1663</v>
      </c>
      <c r="AZ8" s="548" t="s">
        <v>1664</v>
      </c>
      <c r="BA8" s="548" t="s">
        <v>1665</v>
      </c>
      <c r="BB8" s="548" t="s">
        <v>1666</v>
      </c>
      <c r="BC8" s="548" t="s">
        <v>1667</v>
      </c>
      <c r="BD8" s="548" t="s">
        <v>1668</v>
      </c>
      <c r="BE8" s="548" t="s">
        <v>1669</v>
      </c>
      <c r="BF8" s="405"/>
      <c r="BG8" s="503">
        <f>SUM(BG10:BG96)</f>
        <v>2041106056.5</v>
      </c>
      <c r="BH8" s="397">
        <f>+'DETALLE PROG. III'!D33</f>
        <v>2105533671.4600179</v>
      </c>
      <c r="BI8" s="493"/>
    </row>
    <row r="9" spans="1:61" ht="16.5" x14ac:dyDescent="0.3">
      <c r="C9" s="494"/>
      <c r="D9" s="494"/>
      <c r="E9" s="494"/>
      <c r="F9" s="494"/>
      <c r="G9" s="494"/>
      <c r="H9" s="494"/>
      <c r="I9" s="494"/>
      <c r="J9" s="496" t="s">
        <v>1670</v>
      </c>
      <c r="K9" s="497"/>
      <c r="L9" s="539">
        <f t="shared" ref="L9:V9" si="0">SUM(L10:L226)</f>
        <v>3000000</v>
      </c>
      <c r="M9" s="539">
        <f t="shared" si="0"/>
        <v>3000000</v>
      </c>
      <c r="N9" s="539">
        <f t="shared" si="0"/>
        <v>3000000</v>
      </c>
      <c r="O9" s="539">
        <f t="shared" si="0"/>
        <v>47000000</v>
      </c>
      <c r="P9" s="539">
        <f t="shared" si="0"/>
        <v>20000000</v>
      </c>
      <c r="Q9" s="539">
        <f t="shared" si="0"/>
        <v>50000000</v>
      </c>
      <c r="R9" s="539">
        <f t="shared" si="0"/>
        <v>5000000</v>
      </c>
      <c r="S9" s="539">
        <f t="shared" si="0"/>
        <v>2000000</v>
      </c>
      <c r="T9" s="539">
        <f t="shared" si="0"/>
        <v>5000000</v>
      </c>
      <c r="U9" s="539">
        <f t="shared" si="0"/>
        <v>2000000</v>
      </c>
      <c r="V9" s="539">
        <f t="shared" si="0"/>
        <v>0</v>
      </c>
      <c r="W9" s="495"/>
      <c r="X9" s="539">
        <f t="shared" ref="X9:AG9" si="1">SUM(X10:X226)</f>
        <v>583586408.48000002</v>
      </c>
      <c r="Y9" s="539">
        <f t="shared" si="1"/>
        <v>82603654</v>
      </c>
      <c r="Z9" s="539">
        <f t="shared" si="1"/>
        <v>40000000</v>
      </c>
      <c r="AA9" s="539">
        <f t="shared" si="1"/>
        <v>438513887.25999999</v>
      </c>
      <c r="AB9" s="539">
        <f t="shared" si="1"/>
        <v>0</v>
      </c>
      <c r="AC9" s="552">
        <f t="shared" si="1"/>
        <v>0</v>
      </c>
      <c r="AD9" s="539">
        <f t="shared" si="1"/>
        <v>3000000</v>
      </c>
      <c r="AE9" s="539">
        <f t="shared" si="1"/>
        <v>25142600</v>
      </c>
      <c r="AF9" s="539">
        <f t="shared" si="1"/>
        <v>9000000</v>
      </c>
      <c r="AG9" s="539">
        <f t="shared" si="1"/>
        <v>0</v>
      </c>
      <c r="AH9" s="497"/>
      <c r="AI9" s="569">
        <f t="shared" ref="AI9:BE9" si="2">SUM(AI10:AI226)</f>
        <v>9900000</v>
      </c>
      <c r="AJ9" s="539">
        <f t="shared" si="2"/>
        <v>47000000</v>
      </c>
      <c r="AK9" s="539">
        <f t="shared" si="2"/>
        <v>46000000</v>
      </c>
      <c r="AL9" s="539">
        <f t="shared" si="2"/>
        <v>35000</v>
      </c>
      <c r="AM9" s="539">
        <f t="shared" si="2"/>
        <v>420000</v>
      </c>
      <c r="AN9" s="551">
        <f t="shared" si="2"/>
        <v>44300000</v>
      </c>
      <c r="AO9" s="552">
        <f t="shared" si="2"/>
        <v>11000000</v>
      </c>
      <c r="AP9" s="539">
        <f t="shared" si="2"/>
        <v>114400000</v>
      </c>
      <c r="AQ9" s="539">
        <f t="shared" si="2"/>
        <v>50000000</v>
      </c>
      <c r="AR9" s="539">
        <f t="shared" si="2"/>
        <v>10000000</v>
      </c>
      <c r="AS9" s="539">
        <f t="shared" si="2"/>
        <v>45886883.649999999</v>
      </c>
      <c r="AT9" s="539">
        <f t="shared" si="2"/>
        <v>50000000</v>
      </c>
      <c r="AU9" s="539">
        <f t="shared" si="2"/>
        <v>72000000</v>
      </c>
      <c r="AV9" s="539">
        <f t="shared" si="2"/>
        <v>14494995.5</v>
      </c>
      <c r="AW9" s="539">
        <f t="shared" si="2"/>
        <v>86500000</v>
      </c>
      <c r="AX9" s="539">
        <f t="shared" si="2"/>
        <v>1536592</v>
      </c>
      <c r="AY9" s="539">
        <f t="shared" si="2"/>
        <v>6780000</v>
      </c>
      <c r="AZ9" s="539">
        <f t="shared" si="2"/>
        <v>5500000</v>
      </c>
      <c r="BA9" s="539">
        <f t="shared" si="2"/>
        <v>5582535.6099999994</v>
      </c>
      <c r="BB9" s="539">
        <f t="shared" si="2"/>
        <v>62423500</v>
      </c>
      <c r="BC9" s="539">
        <f t="shared" si="2"/>
        <v>25000000</v>
      </c>
      <c r="BD9" s="539">
        <f t="shared" si="2"/>
        <v>7000000</v>
      </c>
      <c r="BE9" s="539">
        <f t="shared" si="2"/>
        <v>3500000</v>
      </c>
      <c r="BF9" s="405"/>
      <c r="BG9" s="500">
        <f>SUM(K9:BF9)</f>
        <v>2041106056.5</v>
      </c>
      <c r="BH9" s="405">
        <f>+BH8-BG8</f>
        <v>64427614.96001792</v>
      </c>
    </row>
    <row r="10" spans="1:61" ht="16.5" x14ac:dyDescent="0.3">
      <c r="A10" s="5" t="s">
        <v>987</v>
      </c>
      <c r="B10" s="6" t="s">
        <v>988</v>
      </c>
      <c r="C10" s="6"/>
      <c r="D10" s="6"/>
      <c r="E10" s="6"/>
      <c r="F10" s="6">
        <v>2</v>
      </c>
      <c r="G10" s="6"/>
      <c r="H10" s="5">
        <v>5</v>
      </c>
      <c r="I10" s="5"/>
      <c r="J10" s="187" t="s">
        <v>177</v>
      </c>
      <c r="K10" s="495"/>
      <c r="L10" s="540"/>
      <c r="M10" s="540"/>
      <c r="N10" s="540"/>
      <c r="O10" s="540"/>
      <c r="P10" s="540"/>
      <c r="Q10" s="540"/>
      <c r="R10" s="540"/>
      <c r="S10" s="540"/>
      <c r="T10" s="540"/>
      <c r="U10" s="540"/>
      <c r="V10" s="540"/>
      <c r="W10" s="495"/>
      <c r="X10" s="549"/>
      <c r="Y10" s="549"/>
      <c r="Z10" s="549"/>
      <c r="AA10" s="549"/>
      <c r="AB10" s="549"/>
      <c r="AC10" s="553"/>
      <c r="AD10" s="549"/>
      <c r="AE10" s="549"/>
      <c r="AF10" s="549"/>
      <c r="AG10" s="549"/>
      <c r="AH10" s="497"/>
      <c r="AI10" s="549"/>
      <c r="AJ10" s="501"/>
      <c r="AK10" s="501"/>
      <c r="AL10" s="501"/>
      <c r="AM10" s="501"/>
      <c r="AN10" s="501"/>
      <c r="AO10" s="564"/>
      <c r="AP10" s="501"/>
      <c r="AQ10" s="501"/>
      <c r="AR10" s="501"/>
      <c r="AS10" s="501"/>
      <c r="AT10" s="501"/>
      <c r="AU10" s="501"/>
      <c r="AV10" s="501"/>
      <c r="AW10" s="501"/>
      <c r="AX10" s="501"/>
      <c r="AY10" s="501"/>
      <c r="AZ10" s="501"/>
      <c r="BA10" s="501"/>
      <c r="BB10" s="501"/>
      <c r="BC10" s="501"/>
      <c r="BD10" s="501"/>
      <c r="BE10" s="501"/>
      <c r="BF10" s="405"/>
      <c r="BG10" s="501"/>
      <c r="BH10" s="405"/>
    </row>
    <row r="11" spans="1:61" ht="12" customHeight="1" x14ac:dyDescent="0.3">
      <c r="A11" s="3"/>
      <c r="B11" s="3"/>
      <c r="C11" s="3"/>
      <c r="D11" s="3"/>
      <c r="E11" s="3"/>
      <c r="F11" s="3"/>
      <c r="G11" s="3"/>
      <c r="H11" s="10"/>
      <c r="I11" s="10"/>
      <c r="J11" s="180"/>
      <c r="K11" s="495"/>
      <c r="L11" s="540"/>
      <c r="M11" s="540"/>
      <c r="N11" s="540"/>
      <c r="O11" s="540"/>
      <c r="P11" s="540"/>
      <c r="Q11" s="540"/>
      <c r="R11" s="540"/>
      <c r="S11" s="540"/>
      <c r="T11" s="540"/>
      <c r="U11" s="540"/>
      <c r="V11" s="540"/>
      <c r="W11" s="495"/>
      <c r="X11" s="540"/>
      <c r="Y11" s="540"/>
      <c r="Z11" s="540"/>
      <c r="AA11" s="540"/>
      <c r="AB11" s="540"/>
      <c r="AC11" s="554"/>
      <c r="AD11" s="540"/>
      <c r="AE11" s="540"/>
      <c r="AF11" s="540"/>
      <c r="AG11" s="540"/>
      <c r="AH11" s="497"/>
      <c r="AI11" s="540"/>
      <c r="AJ11" s="501"/>
      <c r="AK11" s="501"/>
      <c r="AL11" s="501"/>
      <c r="AM11" s="501"/>
      <c r="AN11" s="501"/>
      <c r="AO11" s="564"/>
      <c r="AP11" s="501"/>
      <c r="AQ11" s="501"/>
      <c r="AR11" s="501"/>
      <c r="AS11" s="501"/>
      <c r="AT11" s="501"/>
      <c r="AU11" s="501"/>
      <c r="AV11" s="501"/>
      <c r="AW11" s="501"/>
      <c r="AX11" s="501"/>
      <c r="AY11" s="501"/>
      <c r="AZ11" s="501"/>
      <c r="BA11" s="501"/>
      <c r="BB11" s="501"/>
      <c r="BC11" s="501"/>
      <c r="BD11" s="501"/>
      <c r="BE11" s="501"/>
      <c r="BF11" s="405"/>
      <c r="BG11" s="501"/>
      <c r="BH11" s="184"/>
    </row>
    <row r="12" spans="1:61" ht="16.5" x14ac:dyDescent="0.3">
      <c r="A12" s="3"/>
      <c r="B12" s="5" t="s">
        <v>989</v>
      </c>
      <c r="C12" s="6" t="s">
        <v>990</v>
      </c>
      <c r="D12" s="3"/>
      <c r="E12" s="3"/>
      <c r="F12" s="5" t="s">
        <v>327</v>
      </c>
      <c r="G12" s="5"/>
      <c r="H12" s="5" t="s">
        <v>779</v>
      </c>
      <c r="I12" s="5"/>
      <c r="J12" s="181" t="s">
        <v>780</v>
      </c>
      <c r="K12" s="495"/>
      <c r="L12" s="540"/>
      <c r="M12" s="540"/>
      <c r="N12" s="540"/>
      <c r="O12" s="540"/>
      <c r="P12" s="540"/>
      <c r="Q12" s="540"/>
      <c r="R12" s="540"/>
      <c r="S12" s="540"/>
      <c r="T12" s="540"/>
      <c r="U12" s="540"/>
      <c r="V12" s="540"/>
      <c r="W12" s="495"/>
      <c r="X12" s="540"/>
      <c r="Y12" s="540"/>
      <c r="Z12" s="540"/>
      <c r="AA12" s="540"/>
      <c r="AB12" s="540"/>
      <c r="AC12" s="554"/>
      <c r="AD12" s="540"/>
      <c r="AE12" s="540"/>
      <c r="AF12" s="540"/>
      <c r="AG12" s="540"/>
      <c r="AH12" s="497"/>
      <c r="AI12" s="540"/>
      <c r="AJ12" s="501"/>
      <c r="AK12" s="501"/>
      <c r="AL12" s="501"/>
      <c r="AM12" s="501"/>
      <c r="AN12" s="501"/>
      <c r="AO12" s="564"/>
      <c r="AP12" s="501"/>
      <c r="AQ12" s="501"/>
      <c r="AR12" s="501"/>
      <c r="AS12" s="501"/>
      <c r="AT12" s="501"/>
      <c r="AU12" s="501"/>
      <c r="AV12" s="501"/>
      <c r="AW12" s="501"/>
      <c r="AX12" s="501"/>
      <c r="AY12" s="501"/>
      <c r="AZ12" s="501"/>
      <c r="BA12" s="501"/>
      <c r="BB12" s="501"/>
      <c r="BC12" s="501"/>
      <c r="BD12" s="501"/>
      <c r="BE12" s="501"/>
      <c r="BF12" s="405"/>
      <c r="BG12" s="502"/>
      <c r="BH12" s="405">
        <f>+'DETALLE PROG. III'!D503</f>
        <v>60427614.960000001</v>
      </c>
    </row>
    <row r="13" spans="1:61" ht="16.5" x14ac:dyDescent="0.3">
      <c r="A13" s="3"/>
      <c r="B13" s="5"/>
      <c r="C13" s="6"/>
      <c r="D13" s="3"/>
      <c r="E13" s="3"/>
      <c r="F13" s="5"/>
      <c r="G13" s="5"/>
      <c r="H13" s="5"/>
      <c r="I13" s="5"/>
      <c r="J13" s="181"/>
      <c r="K13" s="495"/>
      <c r="L13" s="540"/>
      <c r="M13" s="540"/>
      <c r="N13" s="540"/>
      <c r="O13" s="540"/>
      <c r="P13" s="540"/>
      <c r="Q13" s="540"/>
      <c r="R13" s="540"/>
      <c r="S13" s="540"/>
      <c r="T13" s="540"/>
      <c r="U13" s="540"/>
      <c r="V13" s="540"/>
      <c r="W13" s="495"/>
      <c r="X13" s="540"/>
      <c r="Y13" s="540"/>
      <c r="Z13" s="540"/>
      <c r="AA13" s="540"/>
      <c r="AB13" s="540"/>
      <c r="AC13" s="554"/>
      <c r="AD13" s="540"/>
      <c r="AE13" s="540"/>
      <c r="AF13" s="540"/>
      <c r="AG13" s="540"/>
      <c r="AH13" s="497"/>
      <c r="AI13" s="540"/>
      <c r="AJ13" s="501"/>
      <c r="AK13" s="501"/>
      <c r="AL13" s="501"/>
      <c r="AM13" s="501"/>
      <c r="AN13" s="501"/>
      <c r="AO13" s="564"/>
      <c r="AP13" s="501"/>
      <c r="AQ13" s="501"/>
      <c r="AR13" s="501"/>
      <c r="AS13" s="501"/>
      <c r="AT13" s="501"/>
      <c r="AU13" s="501"/>
      <c r="AV13" s="501"/>
      <c r="AW13" s="501"/>
      <c r="AX13" s="501"/>
      <c r="AY13" s="501"/>
      <c r="AZ13" s="501"/>
      <c r="BA13" s="501"/>
      <c r="BB13" s="501"/>
      <c r="BC13" s="501"/>
      <c r="BD13" s="501"/>
      <c r="BE13" s="501"/>
      <c r="BF13" s="405"/>
      <c r="BG13" s="502"/>
      <c r="BH13" s="405">
        <f>+BH12-BH9</f>
        <v>-4000000.0000179186</v>
      </c>
    </row>
    <row r="14" spans="1:61" ht="16.5" x14ac:dyDescent="0.3">
      <c r="A14" s="3"/>
      <c r="B14" s="15"/>
      <c r="C14" s="10" t="s">
        <v>991</v>
      </c>
      <c r="D14" s="3" t="s">
        <v>992</v>
      </c>
      <c r="E14" s="3"/>
      <c r="F14" s="10" t="s">
        <v>991</v>
      </c>
      <c r="G14" s="10"/>
      <c r="H14" s="10" t="s">
        <v>781</v>
      </c>
      <c r="I14" s="10"/>
      <c r="J14" s="180" t="s">
        <v>782</v>
      </c>
      <c r="K14" s="495"/>
      <c r="L14" s="540">
        <v>3000000</v>
      </c>
      <c r="M14" s="540">
        <v>3000000</v>
      </c>
      <c r="N14" s="540">
        <v>3000000</v>
      </c>
      <c r="O14" s="540">
        <v>47000000</v>
      </c>
      <c r="P14" s="540">
        <v>20000000</v>
      </c>
      <c r="Q14" s="540">
        <f>+'DETALLE PROG. III'!D67</f>
        <v>49300000</v>
      </c>
      <c r="R14" s="540">
        <v>5000000</v>
      </c>
      <c r="S14" s="540">
        <v>2000000</v>
      </c>
      <c r="T14" s="540">
        <v>5000000</v>
      </c>
      <c r="U14" s="540">
        <v>2000000</v>
      </c>
      <c r="V14" s="540">
        <v>0</v>
      </c>
      <c r="W14" s="495"/>
      <c r="X14" s="540"/>
      <c r="Y14" s="540"/>
      <c r="Z14" s="540"/>
      <c r="AA14" s="540"/>
      <c r="AB14" s="540"/>
      <c r="AC14" s="554"/>
      <c r="AD14" s="540"/>
      <c r="AE14" s="540"/>
      <c r="AF14" s="540"/>
      <c r="AG14" s="540"/>
      <c r="AH14" s="497"/>
      <c r="AI14" s="540"/>
      <c r="AJ14" s="501"/>
      <c r="AK14" s="501"/>
      <c r="AL14" s="501"/>
      <c r="AM14" s="501"/>
      <c r="AN14" s="501"/>
      <c r="AO14" s="564"/>
      <c r="AP14" s="501"/>
      <c r="AQ14" s="501"/>
      <c r="AR14" s="501"/>
      <c r="AS14" s="501"/>
      <c r="AT14" s="501"/>
      <c r="AU14" s="501"/>
      <c r="AV14" s="501"/>
      <c r="AW14" s="501"/>
      <c r="AX14" s="501"/>
      <c r="AY14" s="501"/>
      <c r="AZ14" s="501"/>
      <c r="BA14" s="501"/>
      <c r="BB14" s="501"/>
      <c r="BC14" s="501"/>
      <c r="BD14" s="501"/>
      <c r="BE14" s="501"/>
      <c r="BF14" s="405"/>
      <c r="BG14" s="502">
        <f t="shared" ref="BG14:BG21" si="3">SUM(K14:BF14)</f>
        <v>139300000</v>
      </c>
      <c r="BH14" s="494"/>
    </row>
    <row r="15" spans="1:61" ht="16.5" x14ac:dyDescent="0.3">
      <c r="A15" s="3"/>
      <c r="B15" s="15"/>
      <c r="C15" s="10" t="s">
        <v>993</v>
      </c>
      <c r="D15" s="3" t="s">
        <v>994</v>
      </c>
      <c r="E15" s="3"/>
      <c r="F15" s="10" t="s">
        <v>993</v>
      </c>
      <c r="G15" s="10"/>
      <c r="H15" s="10" t="s">
        <v>783</v>
      </c>
      <c r="I15" s="10"/>
      <c r="J15" s="180" t="s">
        <v>784</v>
      </c>
      <c r="K15" s="495"/>
      <c r="L15" s="540"/>
      <c r="M15" s="540"/>
      <c r="N15" s="540"/>
      <c r="O15" s="540"/>
      <c r="P15" s="540"/>
      <c r="Q15" s="540"/>
      <c r="R15" s="540"/>
      <c r="S15" s="540"/>
      <c r="T15" s="540"/>
      <c r="U15" s="540"/>
      <c r="V15" s="540"/>
      <c r="W15" s="495"/>
      <c r="X15" s="540">
        <f>587586408.48-27496687.03-4000000-X96</f>
        <v>536299912.21000004</v>
      </c>
      <c r="Y15" s="540">
        <v>82603654</v>
      </c>
      <c r="Z15" s="540">
        <v>40000000</v>
      </c>
      <c r="AA15" s="540">
        <v>438513887.25999999</v>
      </c>
      <c r="AB15" s="540">
        <v>0</v>
      </c>
      <c r="AC15" s="554">
        <v>0</v>
      </c>
      <c r="AD15" s="540">
        <v>3000000</v>
      </c>
      <c r="AE15" s="540">
        <v>25142600</v>
      </c>
      <c r="AF15" s="540">
        <v>9000000</v>
      </c>
      <c r="AG15" s="540">
        <v>0</v>
      </c>
      <c r="AH15" s="497"/>
      <c r="AI15" s="540"/>
      <c r="AJ15" s="568"/>
      <c r="AK15" s="501"/>
      <c r="AL15" s="501"/>
      <c r="AM15" s="501"/>
      <c r="AN15" s="501"/>
      <c r="AO15" s="564"/>
      <c r="AP15" s="501"/>
      <c r="AQ15" s="501"/>
      <c r="AR15" s="501"/>
      <c r="AS15" s="501"/>
      <c r="AT15" s="501"/>
      <c r="AU15" s="501"/>
      <c r="AV15" s="501"/>
      <c r="AW15" s="501"/>
      <c r="AX15" s="501"/>
      <c r="AY15" s="501"/>
      <c r="AZ15" s="501"/>
      <c r="BA15" s="501"/>
      <c r="BB15" s="501"/>
      <c r="BC15" s="501"/>
      <c r="BD15" s="501"/>
      <c r="BE15" s="501"/>
      <c r="BF15" s="405"/>
      <c r="BG15" s="502">
        <f t="shared" si="3"/>
        <v>1134560053.47</v>
      </c>
      <c r="BH15" s="494"/>
    </row>
    <row r="16" spans="1:61" ht="16.5" x14ac:dyDescent="0.3">
      <c r="A16" s="3"/>
      <c r="B16" s="15"/>
      <c r="C16" s="3"/>
      <c r="D16" s="3"/>
      <c r="E16" s="3"/>
      <c r="F16" s="10" t="s">
        <v>993</v>
      </c>
      <c r="G16" s="10"/>
      <c r="H16" s="10" t="s">
        <v>785</v>
      </c>
      <c r="I16" s="10"/>
      <c r="J16" s="180" t="s">
        <v>786</v>
      </c>
      <c r="K16" s="495"/>
      <c r="L16" s="540"/>
      <c r="M16" s="540"/>
      <c r="N16" s="540"/>
      <c r="O16" s="540"/>
      <c r="P16" s="540"/>
      <c r="Q16" s="540"/>
      <c r="R16" s="540"/>
      <c r="S16" s="540"/>
      <c r="T16" s="540"/>
      <c r="U16" s="540"/>
      <c r="V16" s="540"/>
      <c r="W16" s="495"/>
      <c r="X16" s="540"/>
      <c r="Y16" s="540"/>
      <c r="Z16" s="540"/>
      <c r="AA16" s="540"/>
      <c r="AB16" s="540"/>
      <c r="AC16" s="554"/>
      <c r="AD16" s="540"/>
      <c r="AE16" s="540"/>
      <c r="AF16" s="540"/>
      <c r="AG16" s="540"/>
      <c r="AH16" s="497"/>
      <c r="AI16" s="540"/>
      <c r="AJ16" s="501"/>
      <c r="AK16" s="501"/>
      <c r="AL16" s="501"/>
      <c r="AM16" s="501"/>
      <c r="AN16" s="501"/>
      <c r="AO16" s="564"/>
      <c r="AP16" s="501"/>
      <c r="AQ16" s="501"/>
      <c r="AR16" s="501"/>
      <c r="AS16" s="501"/>
      <c r="AT16" s="501"/>
      <c r="AU16" s="501"/>
      <c r="AV16" s="501"/>
      <c r="AW16" s="501"/>
      <c r="AX16" s="501"/>
      <c r="AY16" s="501"/>
      <c r="AZ16" s="501"/>
      <c r="BA16" s="501"/>
      <c r="BB16" s="501"/>
      <c r="BC16" s="501"/>
      <c r="BD16" s="501"/>
      <c r="BE16" s="501"/>
      <c r="BF16" s="405"/>
      <c r="BG16" s="502">
        <f t="shared" si="3"/>
        <v>0</v>
      </c>
      <c r="BH16" s="405"/>
    </row>
    <row r="17" spans="1:59" ht="16.5" x14ac:dyDescent="0.3">
      <c r="A17" s="3"/>
      <c r="B17" s="3"/>
      <c r="C17" s="3"/>
      <c r="D17" s="3"/>
      <c r="E17" s="3"/>
      <c r="F17" s="10" t="s">
        <v>993</v>
      </c>
      <c r="G17" s="10"/>
      <c r="H17" s="10" t="s">
        <v>787</v>
      </c>
      <c r="I17" s="10"/>
      <c r="J17" s="180" t="s">
        <v>788</v>
      </c>
      <c r="L17" s="541"/>
      <c r="M17" s="541"/>
      <c r="N17" s="541"/>
      <c r="O17" s="541"/>
      <c r="P17" s="541"/>
      <c r="Q17" s="541"/>
      <c r="R17" s="541"/>
      <c r="S17" s="541"/>
      <c r="T17" s="541"/>
      <c r="U17" s="541"/>
      <c r="V17" s="541"/>
      <c r="X17" s="541"/>
      <c r="Y17" s="541"/>
      <c r="Z17" s="541"/>
      <c r="AA17" s="541"/>
      <c r="AB17" s="541"/>
      <c r="AC17" s="555"/>
      <c r="AD17" s="541"/>
      <c r="AE17" s="541"/>
      <c r="AF17" s="541"/>
      <c r="AG17" s="541"/>
      <c r="AH17" s="497"/>
      <c r="AI17" s="541"/>
      <c r="AJ17" s="188"/>
      <c r="AK17" s="188"/>
      <c r="AL17" s="188"/>
      <c r="AM17" s="188"/>
      <c r="AN17" s="188"/>
      <c r="AO17" s="565"/>
      <c r="AP17" s="188"/>
      <c r="AQ17" s="188"/>
      <c r="AR17" s="188"/>
      <c r="AS17" s="188"/>
      <c r="AT17" s="188"/>
      <c r="AU17" s="188"/>
      <c r="AV17" s="188"/>
      <c r="AW17" s="188"/>
      <c r="AX17" s="188"/>
      <c r="AY17" s="188"/>
      <c r="AZ17" s="188"/>
      <c r="BA17" s="188"/>
      <c r="BB17" s="188"/>
      <c r="BC17" s="188"/>
      <c r="BD17" s="188"/>
      <c r="BE17" s="188"/>
      <c r="BG17" s="502">
        <f t="shared" si="3"/>
        <v>0</v>
      </c>
    </row>
    <row r="18" spans="1:59" ht="16.5" x14ac:dyDescent="0.3">
      <c r="A18" s="3"/>
      <c r="B18" s="3"/>
      <c r="C18" s="3"/>
      <c r="D18" s="3"/>
      <c r="E18" s="3"/>
      <c r="F18" s="10" t="s">
        <v>993</v>
      </c>
      <c r="G18" s="10"/>
      <c r="H18" s="10" t="s">
        <v>789</v>
      </c>
      <c r="I18" s="10"/>
      <c r="J18" s="180" t="s">
        <v>790</v>
      </c>
      <c r="L18" s="541"/>
      <c r="M18" s="541"/>
      <c r="N18" s="541"/>
      <c r="O18" s="541"/>
      <c r="P18" s="541"/>
      <c r="Q18" s="541"/>
      <c r="R18" s="541"/>
      <c r="S18" s="541"/>
      <c r="T18" s="541"/>
      <c r="U18" s="541"/>
      <c r="V18" s="541"/>
      <c r="X18" s="541"/>
      <c r="Y18" s="541"/>
      <c r="Z18" s="541"/>
      <c r="AA18" s="541"/>
      <c r="AB18" s="541"/>
      <c r="AC18" s="555"/>
      <c r="AD18" s="541"/>
      <c r="AE18" s="541"/>
      <c r="AF18" s="541"/>
      <c r="AG18" s="541"/>
      <c r="AH18" s="497"/>
      <c r="AI18" s="541"/>
      <c r="AJ18" s="188"/>
      <c r="AK18" s="188"/>
      <c r="AL18" s="188"/>
      <c r="AM18" s="188"/>
      <c r="AN18" s="188"/>
      <c r="AO18" s="565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8"/>
      <c r="BA18" s="188"/>
      <c r="BB18" s="188"/>
      <c r="BC18" s="188"/>
      <c r="BD18" s="188"/>
      <c r="BE18" s="188"/>
      <c r="BG18" s="502">
        <f t="shared" si="3"/>
        <v>0</v>
      </c>
    </row>
    <row r="19" spans="1:59" ht="16.5" x14ac:dyDescent="0.3">
      <c r="A19" s="3"/>
      <c r="B19" s="3"/>
      <c r="C19" s="10" t="s">
        <v>995</v>
      </c>
      <c r="D19" s="3" t="s">
        <v>792</v>
      </c>
      <c r="E19" s="3"/>
      <c r="F19" s="10" t="s">
        <v>995</v>
      </c>
      <c r="G19" s="10"/>
      <c r="H19" s="10" t="s">
        <v>791</v>
      </c>
      <c r="I19" s="10"/>
      <c r="J19" s="180" t="s">
        <v>792</v>
      </c>
      <c r="L19" s="541"/>
      <c r="M19" s="541"/>
      <c r="N19" s="541"/>
      <c r="O19" s="541"/>
      <c r="P19" s="541"/>
      <c r="Q19" s="541"/>
      <c r="R19" s="541"/>
      <c r="S19" s="541"/>
      <c r="T19" s="541"/>
      <c r="U19" s="541"/>
      <c r="V19" s="541"/>
      <c r="X19" s="541"/>
      <c r="Y19" s="541"/>
      <c r="Z19" s="541"/>
      <c r="AA19" s="541"/>
      <c r="AB19" s="541"/>
      <c r="AC19" s="555"/>
      <c r="AD19" s="541"/>
      <c r="AE19" s="541"/>
      <c r="AF19" s="541"/>
      <c r="AG19" s="541"/>
      <c r="AH19" s="497"/>
      <c r="AI19" s="541">
        <v>9900000</v>
      </c>
      <c r="AJ19" s="188"/>
      <c r="AK19" s="188"/>
      <c r="AL19" s="188"/>
      <c r="AM19" s="188"/>
      <c r="AN19" s="188"/>
      <c r="AO19" s="565"/>
      <c r="AP19" s="188"/>
      <c r="AQ19" s="188"/>
      <c r="AR19" s="188"/>
      <c r="AS19" s="188"/>
      <c r="AT19" s="188"/>
      <c r="AU19" s="188"/>
      <c r="AV19" s="188"/>
      <c r="AW19" s="188"/>
      <c r="AX19" s="188"/>
      <c r="AY19" s="188"/>
      <c r="AZ19" s="188"/>
      <c r="BA19" s="188"/>
      <c r="BB19" s="188"/>
      <c r="BC19" s="188"/>
      <c r="BD19" s="188"/>
      <c r="BE19" s="188"/>
      <c r="BG19" s="502">
        <f t="shared" si="3"/>
        <v>9900000</v>
      </c>
    </row>
    <row r="20" spans="1:59" ht="16.5" x14ac:dyDescent="0.3">
      <c r="A20" s="3"/>
      <c r="B20" s="3"/>
      <c r="C20" s="10" t="s">
        <v>996</v>
      </c>
      <c r="D20" s="3" t="s">
        <v>794</v>
      </c>
      <c r="E20" s="3"/>
      <c r="F20" s="10" t="s">
        <v>996</v>
      </c>
      <c r="G20" s="10"/>
      <c r="H20" s="10" t="s">
        <v>793</v>
      </c>
      <c r="I20" s="10"/>
      <c r="J20" s="180" t="s">
        <v>794</v>
      </c>
      <c r="L20" s="541"/>
      <c r="M20" s="541"/>
      <c r="N20" s="541"/>
      <c r="O20" s="541"/>
      <c r="P20" s="541"/>
      <c r="Q20" s="541"/>
      <c r="R20" s="541"/>
      <c r="S20" s="541"/>
      <c r="T20" s="541"/>
      <c r="U20" s="541"/>
      <c r="V20" s="541"/>
      <c r="X20" s="541"/>
      <c r="Y20" s="541"/>
      <c r="Z20" s="541"/>
      <c r="AA20" s="541"/>
      <c r="AB20" s="541"/>
      <c r="AC20" s="555"/>
      <c r="AD20" s="541"/>
      <c r="AE20" s="541"/>
      <c r="AF20" s="541"/>
      <c r="AG20" s="541"/>
      <c r="AH20" s="497"/>
      <c r="AI20" s="541"/>
      <c r="AJ20" s="541"/>
      <c r="AK20" s="541"/>
      <c r="AL20" s="541"/>
      <c r="AM20" s="541"/>
      <c r="AN20" s="541">
        <v>25000000</v>
      </c>
      <c r="AO20" s="555"/>
      <c r="AP20" s="541"/>
      <c r="AQ20" s="541"/>
      <c r="AR20" s="541"/>
      <c r="AS20" s="541"/>
      <c r="AT20" s="541"/>
      <c r="AU20" s="541">
        <v>9000000</v>
      </c>
      <c r="AV20" s="541"/>
      <c r="AW20" s="541"/>
      <c r="AX20" s="541"/>
      <c r="AY20" s="541"/>
      <c r="AZ20" s="541"/>
      <c r="BA20" s="541"/>
      <c r="BB20" s="541"/>
      <c r="BC20" s="541"/>
      <c r="BD20" s="541">
        <v>7000000</v>
      </c>
      <c r="BE20" s="541"/>
      <c r="BG20" s="502">
        <f t="shared" si="3"/>
        <v>41000000</v>
      </c>
    </row>
    <row r="21" spans="1:59" ht="16.5" x14ac:dyDescent="0.3">
      <c r="A21" s="3"/>
      <c r="B21" s="3"/>
      <c r="C21" s="10" t="s">
        <v>997</v>
      </c>
      <c r="D21" s="3" t="s">
        <v>998</v>
      </c>
      <c r="E21" s="3"/>
      <c r="F21" s="10" t="s">
        <v>997</v>
      </c>
      <c r="G21" s="10"/>
      <c r="H21" s="10" t="s">
        <v>795</v>
      </c>
      <c r="I21" s="10"/>
      <c r="J21" s="180" t="s">
        <v>796</v>
      </c>
      <c r="L21" s="541"/>
      <c r="M21" s="541"/>
      <c r="N21" s="541"/>
      <c r="O21" s="541"/>
      <c r="P21" s="541"/>
      <c r="Q21" s="541"/>
      <c r="R21" s="541"/>
      <c r="S21" s="541"/>
      <c r="T21" s="541"/>
      <c r="U21" s="541"/>
      <c r="V21" s="541"/>
      <c r="X21" s="541"/>
      <c r="Y21" s="541"/>
      <c r="Z21" s="541"/>
      <c r="AA21" s="541"/>
      <c r="AB21" s="541"/>
      <c r="AC21" s="555"/>
      <c r="AD21" s="541"/>
      <c r="AE21" s="541"/>
      <c r="AF21" s="541"/>
      <c r="AG21" s="541"/>
      <c r="AH21" s="497"/>
      <c r="AI21" s="541"/>
      <c r="AJ21" s="541">
        <v>47000000</v>
      </c>
      <c r="AK21" s="541">
        <v>46000000</v>
      </c>
      <c r="AL21" s="541">
        <v>35000</v>
      </c>
      <c r="AM21" s="541">
        <v>420000</v>
      </c>
      <c r="AN21" s="541"/>
      <c r="AO21" s="555">
        <v>11000000</v>
      </c>
      <c r="AP21" s="541">
        <f>+'DETALLE PROG. III'!D372-'DETALLE PROG. III'!D381</f>
        <v>40900000</v>
      </c>
      <c r="AQ21" s="541">
        <v>32000000</v>
      </c>
      <c r="AR21" s="541">
        <v>10000000</v>
      </c>
      <c r="AS21" s="541">
        <v>45886883.649999999</v>
      </c>
      <c r="AT21" s="541"/>
      <c r="AU21" s="541">
        <v>63000000</v>
      </c>
      <c r="AV21" s="541">
        <v>14494995.5</v>
      </c>
      <c r="AW21" s="541">
        <v>86500000</v>
      </c>
      <c r="AX21" s="541"/>
      <c r="AY21" s="541">
        <v>6780000</v>
      </c>
      <c r="AZ21" s="541">
        <v>5000000</v>
      </c>
      <c r="BA21" s="541"/>
      <c r="BB21" s="541"/>
      <c r="BC21" s="541">
        <v>25000000</v>
      </c>
      <c r="BD21" s="541"/>
      <c r="BE21" s="541"/>
      <c r="BG21" s="502">
        <f t="shared" si="3"/>
        <v>434016879.14999998</v>
      </c>
    </row>
    <row r="22" spans="1:59" ht="16.5" x14ac:dyDescent="0.3">
      <c r="A22" s="3"/>
      <c r="B22" s="3"/>
      <c r="C22" s="10"/>
      <c r="D22" s="3"/>
      <c r="E22" s="3"/>
      <c r="F22" s="10"/>
      <c r="G22" s="10"/>
      <c r="H22" s="10"/>
      <c r="I22" s="10"/>
      <c r="J22" s="180"/>
      <c r="L22" s="541"/>
      <c r="M22" s="541"/>
      <c r="N22" s="541"/>
      <c r="O22" s="541"/>
      <c r="P22" s="541"/>
      <c r="Q22" s="541"/>
      <c r="R22" s="541"/>
      <c r="S22" s="541"/>
      <c r="T22" s="541"/>
      <c r="U22" s="541"/>
      <c r="V22" s="541"/>
      <c r="X22" s="541"/>
      <c r="Y22" s="541"/>
      <c r="Z22" s="541"/>
      <c r="AA22" s="541"/>
      <c r="AB22" s="541"/>
      <c r="AC22" s="555"/>
      <c r="AD22" s="541"/>
      <c r="AE22" s="541"/>
      <c r="AF22" s="541"/>
      <c r="AG22" s="541"/>
      <c r="AH22" s="497"/>
      <c r="AI22" s="541"/>
      <c r="AJ22" s="541"/>
      <c r="AK22" s="541"/>
      <c r="AL22" s="541"/>
      <c r="AM22" s="541"/>
      <c r="AN22" s="541"/>
      <c r="AO22" s="555"/>
      <c r="AP22" s="541"/>
      <c r="AQ22" s="541"/>
      <c r="AR22" s="541"/>
      <c r="AS22" s="541"/>
      <c r="AT22" s="541"/>
      <c r="AU22" s="541"/>
      <c r="AV22" s="541"/>
      <c r="AW22" s="541"/>
      <c r="AX22" s="541"/>
      <c r="AY22" s="541"/>
      <c r="AZ22" s="541"/>
      <c r="BA22" s="541"/>
      <c r="BB22" s="541"/>
      <c r="BC22" s="541"/>
      <c r="BD22" s="541"/>
      <c r="BE22" s="541"/>
      <c r="BG22" s="502"/>
    </row>
    <row r="23" spans="1:59" ht="16.5" x14ac:dyDescent="0.3">
      <c r="A23" s="3"/>
      <c r="B23" s="5" t="s">
        <v>999</v>
      </c>
      <c r="C23" s="6" t="s">
        <v>1000</v>
      </c>
      <c r="D23" s="3"/>
      <c r="E23" s="3"/>
      <c r="F23" s="10" t="s">
        <v>327</v>
      </c>
      <c r="G23" s="10"/>
      <c r="H23" s="3"/>
      <c r="I23" s="3"/>
      <c r="J23" s="180"/>
      <c r="L23" s="541"/>
      <c r="M23" s="541"/>
      <c r="N23" s="541"/>
      <c r="O23" s="541"/>
      <c r="P23" s="541"/>
      <c r="Q23" s="541"/>
      <c r="R23" s="541"/>
      <c r="S23" s="541"/>
      <c r="T23" s="541"/>
      <c r="U23" s="541"/>
      <c r="V23" s="541"/>
      <c r="X23" s="541"/>
      <c r="Y23" s="541"/>
      <c r="Z23" s="541"/>
      <c r="AA23" s="541"/>
      <c r="AB23" s="541"/>
      <c r="AC23" s="555"/>
      <c r="AD23" s="541"/>
      <c r="AE23" s="541"/>
      <c r="AF23" s="541"/>
      <c r="AG23" s="541"/>
      <c r="AH23" s="497"/>
      <c r="AI23" s="541"/>
      <c r="AJ23" s="541"/>
      <c r="AK23" s="541"/>
      <c r="AL23" s="541"/>
      <c r="AM23" s="541"/>
      <c r="AN23" s="541"/>
      <c r="AO23" s="555"/>
      <c r="AP23" s="541"/>
      <c r="AQ23" s="541"/>
      <c r="AR23" s="541"/>
      <c r="AS23" s="541"/>
      <c r="AT23" s="541"/>
      <c r="AU23" s="541"/>
      <c r="AV23" s="541"/>
      <c r="AW23" s="541"/>
      <c r="AX23" s="541"/>
      <c r="AY23" s="541"/>
      <c r="AZ23" s="541"/>
      <c r="BA23" s="541"/>
      <c r="BB23" s="541"/>
      <c r="BC23" s="541"/>
      <c r="BD23" s="541"/>
      <c r="BE23" s="541"/>
      <c r="BG23" s="502"/>
    </row>
    <row r="24" spans="1:59" ht="16.5" x14ac:dyDescent="0.3">
      <c r="A24" s="3"/>
      <c r="B24" s="5"/>
      <c r="C24" s="6"/>
      <c r="D24" s="3"/>
      <c r="E24" s="3"/>
      <c r="F24" s="10"/>
      <c r="G24" s="10"/>
      <c r="H24" s="3"/>
      <c r="I24" s="3"/>
      <c r="J24" s="180"/>
      <c r="L24" s="541"/>
      <c r="M24" s="541"/>
      <c r="N24" s="541"/>
      <c r="O24" s="541"/>
      <c r="P24" s="541"/>
      <c r="Q24" s="541"/>
      <c r="R24" s="541"/>
      <c r="S24" s="541"/>
      <c r="T24" s="541"/>
      <c r="U24" s="541"/>
      <c r="V24" s="541"/>
      <c r="X24" s="541"/>
      <c r="Y24" s="541"/>
      <c r="Z24" s="541"/>
      <c r="AA24" s="541"/>
      <c r="AB24" s="541"/>
      <c r="AC24" s="555"/>
      <c r="AD24" s="541"/>
      <c r="AE24" s="541"/>
      <c r="AF24" s="541"/>
      <c r="AG24" s="541"/>
      <c r="AH24" s="497"/>
      <c r="AI24" s="541"/>
      <c r="AJ24" s="541"/>
      <c r="AK24" s="541"/>
      <c r="AL24" s="541"/>
      <c r="AM24" s="541"/>
      <c r="AN24" s="541"/>
      <c r="AO24" s="555"/>
      <c r="AP24" s="541"/>
      <c r="AQ24" s="541"/>
      <c r="AR24" s="541"/>
      <c r="AS24" s="541"/>
      <c r="AT24" s="541"/>
      <c r="AU24" s="541"/>
      <c r="AV24" s="541"/>
      <c r="AW24" s="541"/>
      <c r="AX24" s="541"/>
      <c r="AY24" s="541"/>
      <c r="AZ24" s="541"/>
      <c r="BA24" s="541"/>
      <c r="BB24" s="541"/>
      <c r="BC24" s="541"/>
      <c r="BD24" s="541"/>
      <c r="BE24" s="541"/>
      <c r="BG24" s="502"/>
    </row>
    <row r="25" spans="1:59" ht="16.5" x14ac:dyDescent="0.3">
      <c r="A25" s="3"/>
      <c r="B25" s="3"/>
      <c r="C25" s="10" t="s">
        <v>1001</v>
      </c>
      <c r="D25" s="3" t="s">
        <v>1002</v>
      </c>
      <c r="E25" s="3"/>
      <c r="F25" s="5" t="s">
        <v>1001</v>
      </c>
      <c r="G25" s="5"/>
      <c r="H25" s="5" t="s">
        <v>797</v>
      </c>
      <c r="I25" s="5"/>
      <c r="J25" s="181" t="s">
        <v>798</v>
      </c>
      <c r="L25" s="541"/>
      <c r="M25" s="541"/>
      <c r="N25" s="541"/>
      <c r="O25" s="541"/>
      <c r="P25" s="541"/>
      <c r="Q25" s="541"/>
      <c r="R25" s="541"/>
      <c r="S25" s="541"/>
      <c r="T25" s="541"/>
      <c r="U25" s="541"/>
      <c r="V25" s="541"/>
      <c r="X25" s="541"/>
      <c r="Y25" s="541"/>
      <c r="Z25" s="541"/>
      <c r="AA25" s="541"/>
      <c r="AB25" s="541"/>
      <c r="AC25" s="555"/>
      <c r="AD25" s="541"/>
      <c r="AE25" s="541"/>
      <c r="AF25" s="541"/>
      <c r="AG25" s="541"/>
      <c r="AH25" s="497"/>
      <c r="AI25" s="541"/>
      <c r="AJ25" s="541"/>
      <c r="AK25" s="541"/>
      <c r="AL25" s="541"/>
      <c r="AM25" s="541"/>
      <c r="AN25" s="541"/>
      <c r="AO25" s="555"/>
      <c r="AP25" s="541"/>
      <c r="AQ25" s="541"/>
      <c r="AR25" s="541"/>
      <c r="AS25" s="541"/>
      <c r="AT25" s="541"/>
      <c r="AU25" s="541"/>
      <c r="AV25" s="541"/>
      <c r="AW25" s="541"/>
      <c r="AX25" s="541"/>
      <c r="AY25" s="541"/>
      <c r="AZ25" s="541"/>
      <c r="BA25" s="541"/>
      <c r="BB25" s="541"/>
      <c r="BC25" s="541"/>
      <c r="BD25" s="541"/>
      <c r="BE25" s="541"/>
      <c r="BG25" s="502"/>
    </row>
    <row r="26" spans="1:59" ht="16.5" x14ac:dyDescent="0.3">
      <c r="A26" s="3"/>
      <c r="B26" s="3"/>
      <c r="C26" s="3"/>
      <c r="D26" s="3"/>
      <c r="E26" s="3"/>
      <c r="F26" s="10" t="s">
        <v>1001</v>
      </c>
      <c r="G26" s="10"/>
      <c r="H26" s="10" t="s">
        <v>799</v>
      </c>
      <c r="I26" s="10"/>
      <c r="J26" s="180" t="s">
        <v>800</v>
      </c>
      <c r="L26" s="541"/>
      <c r="M26" s="541"/>
      <c r="N26" s="541"/>
      <c r="O26" s="541"/>
      <c r="P26" s="541"/>
      <c r="Q26" s="541"/>
      <c r="R26" s="541"/>
      <c r="S26" s="541"/>
      <c r="T26" s="541"/>
      <c r="U26" s="541"/>
      <c r="V26" s="541"/>
      <c r="X26" s="541">
        <f>+'DETALLE PROG. III'!D201</f>
        <v>1000000</v>
      </c>
      <c r="Y26" s="541"/>
      <c r="Z26" s="541"/>
      <c r="AA26" s="541"/>
      <c r="AB26" s="541"/>
      <c r="AC26" s="555"/>
      <c r="AD26" s="541"/>
      <c r="AE26" s="541"/>
      <c r="AF26" s="541"/>
      <c r="AG26" s="541"/>
      <c r="AH26" s="497"/>
      <c r="AI26" s="541"/>
      <c r="AJ26" s="541"/>
      <c r="AK26" s="541"/>
      <c r="AL26" s="541"/>
      <c r="AM26" s="541"/>
      <c r="AN26" s="541">
        <v>12000000</v>
      </c>
      <c r="AO26" s="555"/>
      <c r="AP26" s="541"/>
      <c r="AQ26" s="541"/>
      <c r="AR26" s="541"/>
      <c r="AS26" s="541"/>
      <c r="AT26" s="541"/>
      <c r="AU26" s="541"/>
      <c r="AV26" s="541"/>
      <c r="AW26" s="541"/>
      <c r="AX26" s="541"/>
      <c r="AY26" s="541"/>
      <c r="AZ26" s="541"/>
      <c r="BA26" s="541"/>
      <c r="BB26" s="541"/>
      <c r="BC26" s="541"/>
      <c r="BD26" s="541"/>
      <c r="BE26" s="541"/>
      <c r="BG26" s="502">
        <f t="shared" ref="BG26:BG33" si="4">SUM(K26:BF26)</f>
        <v>13000000</v>
      </c>
    </row>
    <row r="27" spans="1:59" ht="16.5" x14ac:dyDescent="0.3">
      <c r="A27" s="3"/>
      <c r="B27" s="3"/>
      <c r="C27" s="3"/>
      <c r="D27" s="3"/>
      <c r="E27" s="3"/>
      <c r="F27" s="10" t="s">
        <v>1001</v>
      </c>
      <c r="G27" s="10"/>
      <c r="H27" s="10" t="s">
        <v>801</v>
      </c>
      <c r="I27" s="10"/>
      <c r="J27" s="180" t="s">
        <v>802</v>
      </c>
      <c r="L27" s="541"/>
      <c r="M27" s="541"/>
      <c r="N27" s="541"/>
      <c r="O27" s="541"/>
      <c r="P27" s="541"/>
      <c r="Q27" s="541"/>
      <c r="R27" s="541"/>
      <c r="S27" s="541"/>
      <c r="T27" s="541"/>
      <c r="U27" s="541"/>
      <c r="V27" s="541"/>
      <c r="X27" s="541">
        <v>15596687.029999999</v>
      </c>
      <c r="Y27" s="541"/>
      <c r="Z27" s="541"/>
      <c r="AA27" s="541"/>
      <c r="AB27" s="541"/>
      <c r="AC27" s="555"/>
      <c r="AD27" s="541"/>
      <c r="AE27" s="541"/>
      <c r="AF27" s="541"/>
      <c r="AG27" s="541"/>
      <c r="AH27" s="497"/>
      <c r="AI27" s="541"/>
      <c r="AJ27" s="541"/>
      <c r="AK27" s="541"/>
      <c r="AL27" s="541"/>
      <c r="AM27" s="541"/>
      <c r="AN27" s="541">
        <v>0</v>
      </c>
      <c r="AO27" s="555"/>
      <c r="AP27" s="541">
        <v>73500000</v>
      </c>
      <c r="AQ27" s="541"/>
      <c r="AR27" s="541"/>
      <c r="AS27" s="541"/>
      <c r="AT27" s="541"/>
      <c r="AU27" s="541"/>
      <c r="AV27" s="541"/>
      <c r="AW27" s="541"/>
      <c r="AX27" s="541"/>
      <c r="AY27" s="541"/>
      <c r="AZ27" s="541"/>
      <c r="BA27" s="541"/>
      <c r="BB27" s="541"/>
      <c r="BC27" s="541"/>
      <c r="BD27" s="541"/>
      <c r="BE27" s="541"/>
      <c r="BG27" s="502">
        <f t="shared" si="4"/>
        <v>89096687.030000001</v>
      </c>
    </row>
    <row r="28" spans="1:59" ht="16.5" x14ac:dyDescent="0.3">
      <c r="A28" s="3"/>
      <c r="B28" s="3"/>
      <c r="C28" s="3"/>
      <c r="D28" s="3"/>
      <c r="E28" s="3"/>
      <c r="F28" s="10" t="s">
        <v>1001</v>
      </c>
      <c r="G28" s="10"/>
      <c r="H28" s="10" t="s">
        <v>803</v>
      </c>
      <c r="I28" s="10"/>
      <c r="J28" s="180" t="s">
        <v>804</v>
      </c>
      <c r="L28" s="541"/>
      <c r="M28" s="541"/>
      <c r="N28" s="541"/>
      <c r="O28" s="541"/>
      <c r="P28" s="541"/>
      <c r="Q28" s="541"/>
      <c r="R28" s="541"/>
      <c r="S28" s="541"/>
      <c r="T28" s="541"/>
      <c r="U28" s="541"/>
      <c r="V28" s="541"/>
      <c r="X28" s="541">
        <v>2500000</v>
      </c>
      <c r="Y28" s="541"/>
      <c r="Z28" s="541"/>
      <c r="AA28" s="541"/>
      <c r="AB28" s="541"/>
      <c r="AC28" s="555"/>
      <c r="AD28" s="541"/>
      <c r="AE28" s="541"/>
      <c r="AF28" s="541"/>
      <c r="AG28" s="541"/>
      <c r="AH28" s="497"/>
      <c r="AI28" s="541"/>
      <c r="AJ28" s="541"/>
      <c r="AK28" s="541"/>
      <c r="AL28" s="541"/>
      <c r="AM28" s="541"/>
      <c r="AN28" s="541">
        <v>0</v>
      </c>
      <c r="AO28" s="555"/>
      <c r="AP28" s="541"/>
      <c r="AQ28" s="541"/>
      <c r="AR28" s="541"/>
      <c r="AS28" s="541"/>
      <c r="AT28" s="541"/>
      <c r="AU28" s="541"/>
      <c r="AV28" s="541"/>
      <c r="AW28" s="541"/>
      <c r="AX28" s="541"/>
      <c r="AY28" s="541"/>
      <c r="AZ28" s="541"/>
      <c r="BA28" s="541">
        <v>1141592.92</v>
      </c>
      <c r="BB28" s="541"/>
      <c r="BC28" s="541"/>
      <c r="BD28" s="541"/>
      <c r="BE28" s="541"/>
      <c r="BG28" s="502">
        <f t="shared" si="4"/>
        <v>3641592.92</v>
      </c>
    </row>
    <row r="29" spans="1:59" ht="16.5" x14ac:dyDescent="0.3">
      <c r="A29" s="3"/>
      <c r="B29" s="3"/>
      <c r="C29" s="3"/>
      <c r="D29" s="3"/>
      <c r="E29" s="3"/>
      <c r="F29" s="10" t="s">
        <v>1001</v>
      </c>
      <c r="G29" s="10"/>
      <c r="H29" s="10" t="s">
        <v>805</v>
      </c>
      <c r="I29" s="10"/>
      <c r="J29" s="180" t="s">
        <v>806</v>
      </c>
      <c r="L29" s="541"/>
      <c r="M29" s="541"/>
      <c r="N29" s="541"/>
      <c r="O29" s="541"/>
      <c r="P29" s="541"/>
      <c r="Q29" s="541"/>
      <c r="R29" s="541"/>
      <c r="S29" s="541"/>
      <c r="T29" s="541"/>
      <c r="U29" s="541"/>
      <c r="V29" s="541"/>
      <c r="X29" s="541">
        <v>0</v>
      </c>
      <c r="Y29" s="541"/>
      <c r="Z29" s="541"/>
      <c r="AA29" s="541"/>
      <c r="AB29" s="541"/>
      <c r="AC29" s="555"/>
      <c r="AD29" s="541"/>
      <c r="AE29" s="541"/>
      <c r="AF29" s="541"/>
      <c r="AG29" s="541"/>
      <c r="AH29" s="497"/>
      <c r="AI29" s="541"/>
      <c r="AJ29" s="541"/>
      <c r="AK29" s="541"/>
      <c r="AL29" s="541"/>
      <c r="AM29" s="541"/>
      <c r="AN29" s="541">
        <v>4800000</v>
      </c>
      <c r="AO29" s="555"/>
      <c r="AP29" s="541"/>
      <c r="AQ29" s="541"/>
      <c r="AR29" s="541"/>
      <c r="AS29" s="541"/>
      <c r="AT29" s="541"/>
      <c r="AU29" s="541"/>
      <c r="AV29" s="541"/>
      <c r="AW29" s="541"/>
      <c r="AX29" s="541"/>
      <c r="AY29" s="541"/>
      <c r="AZ29" s="541"/>
      <c r="BA29" s="541">
        <v>2208473.66</v>
      </c>
      <c r="BB29" s="541"/>
      <c r="BC29" s="541"/>
      <c r="BD29" s="541"/>
      <c r="BE29" s="541">
        <v>3500000</v>
      </c>
      <c r="BG29" s="502">
        <f t="shared" si="4"/>
        <v>10508473.66</v>
      </c>
    </row>
    <row r="30" spans="1:59" ht="16.5" x14ac:dyDescent="0.3">
      <c r="A30" s="3"/>
      <c r="B30" s="3"/>
      <c r="C30" s="3"/>
      <c r="D30" s="3"/>
      <c r="E30" s="3"/>
      <c r="F30" s="10" t="s">
        <v>1001</v>
      </c>
      <c r="G30" s="10"/>
      <c r="H30" s="10" t="s">
        <v>807</v>
      </c>
      <c r="I30" s="10"/>
      <c r="J30" s="190" t="s">
        <v>808</v>
      </c>
      <c r="L30" s="541"/>
      <c r="M30" s="541"/>
      <c r="N30" s="541"/>
      <c r="O30" s="541"/>
      <c r="P30" s="541"/>
      <c r="Q30" s="541"/>
      <c r="R30" s="541"/>
      <c r="S30" s="541"/>
      <c r="T30" s="541"/>
      <c r="U30" s="541"/>
      <c r="V30" s="541"/>
      <c r="X30" s="541">
        <v>600000</v>
      </c>
      <c r="Y30" s="541"/>
      <c r="Z30" s="541"/>
      <c r="AA30" s="541"/>
      <c r="AB30" s="541"/>
      <c r="AC30" s="555"/>
      <c r="AD30" s="541"/>
      <c r="AE30" s="541"/>
      <c r="AF30" s="541"/>
      <c r="AG30" s="541"/>
      <c r="AH30" s="497"/>
      <c r="AI30" s="541"/>
      <c r="AJ30" s="541"/>
      <c r="AK30" s="541"/>
      <c r="AL30" s="541"/>
      <c r="AM30" s="541"/>
      <c r="AN30" s="541">
        <v>1000000</v>
      </c>
      <c r="AO30" s="555"/>
      <c r="AP30" s="541"/>
      <c r="AQ30" s="541">
        <v>4500000</v>
      </c>
      <c r="AR30" s="541"/>
      <c r="AS30" s="541"/>
      <c r="AT30" s="541"/>
      <c r="AU30" s="541"/>
      <c r="AV30" s="541"/>
      <c r="AW30" s="541"/>
      <c r="AX30" s="541"/>
      <c r="AY30" s="541"/>
      <c r="AZ30" s="541"/>
      <c r="BA30" s="541"/>
      <c r="BB30" s="541"/>
      <c r="BC30" s="541"/>
      <c r="BD30" s="188"/>
      <c r="BE30" s="541"/>
      <c r="BG30" s="502">
        <f t="shared" si="4"/>
        <v>6100000</v>
      </c>
    </row>
    <row r="31" spans="1:59" ht="16.5" x14ac:dyDescent="0.3">
      <c r="A31" s="3"/>
      <c r="B31" s="3"/>
      <c r="C31" s="3"/>
      <c r="D31" s="3"/>
      <c r="E31" s="3"/>
      <c r="F31" s="10" t="s">
        <v>1001</v>
      </c>
      <c r="G31" s="10"/>
      <c r="H31" s="10" t="s">
        <v>809</v>
      </c>
      <c r="I31" s="10"/>
      <c r="J31" s="180" t="s">
        <v>810</v>
      </c>
      <c r="L31" s="541"/>
      <c r="M31" s="541"/>
      <c r="N31" s="541"/>
      <c r="O31" s="541"/>
      <c r="P31" s="541"/>
      <c r="Q31" s="541"/>
      <c r="R31" s="541"/>
      <c r="S31" s="541"/>
      <c r="T31" s="541"/>
      <c r="U31" s="541"/>
      <c r="V31" s="541"/>
      <c r="X31" s="541">
        <v>0</v>
      </c>
      <c r="Y31" s="541"/>
      <c r="Z31" s="541"/>
      <c r="AA31" s="541"/>
      <c r="AB31" s="541"/>
      <c r="AC31" s="555"/>
      <c r="AD31" s="541"/>
      <c r="AE31" s="541"/>
      <c r="AF31" s="541"/>
      <c r="AG31" s="541"/>
      <c r="AH31" s="497"/>
      <c r="AI31" s="541"/>
      <c r="AJ31" s="541"/>
      <c r="AK31" s="541"/>
      <c r="AL31" s="541"/>
      <c r="AM31" s="541"/>
      <c r="AN31" s="541">
        <v>500000</v>
      </c>
      <c r="AO31" s="555"/>
      <c r="AP31" s="541"/>
      <c r="AQ31" s="541"/>
      <c r="AR31" s="541"/>
      <c r="AS31" s="541"/>
      <c r="AT31" s="541"/>
      <c r="AU31" s="541"/>
      <c r="AV31" s="541"/>
      <c r="AW31" s="541"/>
      <c r="AX31" s="541"/>
      <c r="AY31" s="541"/>
      <c r="AZ31" s="541"/>
      <c r="BA31" s="541"/>
      <c r="BB31" s="541"/>
      <c r="BC31" s="541"/>
      <c r="BD31" s="188"/>
      <c r="BE31" s="541"/>
      <c r="BG31" s="502">
        <f t="shared" si="4"/>
        <v>500000</v>
      </c>
    </row>
    <row r="32" spans="1:59" ht="16.5" x14ac:dyDescent="0.3">
      <c r="A32" s="3"/>
      <c r="B32" s="3"/>
      <c r="C32" s="3"/>
      <c r="D32" s="3"/>
      <c r="E32" s="3"/>
      <c r="F32" s="10" t="s">
        <v>1001</v>
      </c>
      <c r="G32" s="10"/>
      <c r="H32" s="10" t="s">
        <v>811</v>
      </c>
      <c r="I32" s="10"/>
      <c r="J32" s="180" t="s">
        <v>812</v>
      </c>
      <c r="L32" s="541"/>
      <c r="M32" s="541"/>
      <c r="N32" s="541"/>
      <c r="O32" s="541"/>
      <c r="P32" s="541"/>
      <c r="Q32" s="541"/>
      <c r="R32" s="541"/>
      <c r="S32" s="541"/>
      <c r="T32" s="541"/>
      <c r="U32" s="541"/>
      <c r="V32" s="541"/>
      <c r="X32" s="541">
        <v>0</v>
      </c>
      <c r="Y32" s="541"/>
      <c r="Z32" s="541"/>
      <c r="AA32" s="541"/>
      <c r="AB32" s="541"/>
      <c r="AC32" s="555"/>
      <c r="AD32" s="541"/>
      <c r="AE32" s="541"/>
      <c r="AF32" s="541"/>
      <c r="AG32" s="541"/>
      <c r="AH32" s="497"/>
      <c r="AI32" s="541"/>
      <c r="AJ32" s="188"/>
      <c r="AK32" s="188"/>
      <c r="AL32" s="188"/>
      <c r="AM32" s="188"/>
      <c r="AN32" s="188">
        <v>0</v>
      </c>
      <c r="AO32" s="565"/>
      <c r="AP32" s="188"/>
      <c r="AQ32" s="188"/>
      <c r="AR32" s="188"/>
      <c r="AS32" s="188"/>
      <c r="AT32" s="188"/>
      <c r="AU32" s="188"/>
      <c r="AV32" s="188"/>
      <c r="AW32" s="188"/>
      <c r="AX32" s="188"/>
      <c r="AY32" s="188"/>
      <c r="AZ32" s="188"/>
      <c r="BA32" s="188"/>
      <c r="BB32" s="188">
        <v>62423500</v>
      </c>
      <c r="BC32" s="188"/>
      <c r="BD32" s="188"/>
      <c r="BE32" s="188"/>
      <c r="BG32" s="502">
        <f t="shared" si="4"/>
        <v>62423500</v>
      </c>
    </row>
    <row r="33" spans="1:59" ht="16.5" x14ac:dyDescent="0.3">
      <c r="A33" s="3"/>
      <c r="B33" s="3"/>
      <c r="C33" s="3"/>
      <c r="D33" s="3"/>
      <c r="E33" s="3"/>
      <c r="F33" s="10" t="s">
        <v>1001</v>
      </c>
      <c r="G33" s="10"/>
      <c r="H33" s="10" t="s">
        <v>813</v>
      </c>
      <c r="I33" s="10"/>
      <c r="J33" s="180" t="s">
        <v>814</v>
      </c>
      <c r="L33" s="541"/>
      <c r="M33" s="541"/>
      <c r="N33" s="541"/>
      <c r="O33" s="541"/>
      <c r="P33" s="541"/>
      <c r="Q33" s="541"/>
      <c r="R33" s="541"/>
      <c r="S33" s="541"/>
      <c r="T33" s="541"/>
      <c r="U33" s="541"/>
      <c r="V33" s="541"/>
      <c r="X33" s="541">
        <v>1000000</v>
      </c>
      <c r="Y33" s="541"/>
      <c r="Z33" s="541"/>
      <c r="AA33" s="541"/>
      <c r="AB33" s="541"/>
      <c r="AC33" s="555"/>
      <c r="AD33" s="541"/>
      <c r="AE33" s="541"/>
      <c r="AF33" s="541"/>
      <c r="AG33" s="541"/>
      <c r="AH33" s="497"/>
      <c r="AI33" s="541"/>
      <c r="AJ33" s="188"/>
      <c r="AK33" s="188"/>
      <c r="AL33" s="188"/>
      <c r="AM33" s="188"/>
      <c r="AN33" s="188">
        <v>1000000</v>
      </c>
      <c r="AO33" s="565"/>
      <c r="AP33" s="188"/>
      <c r="AQ33" s="188"/>
      <c r="AR33" s="188"/>
      <c r="AS33" s="188"/>
      <c r="AT33" s="188"/>
      <c r="AU33" s="188"/>
      <c r="AV33" s="188"/>
      <c r="AW33" s="188"/>
      <c r="AX33" s="188">
        <v>1536592</v>
      </c>
      <c r="AY33" s="188"/>
      <c r="AZ33" s="188">
        <v>500000</v>
      </c>
      <c r="BA33" s="188">
        <v>2232469.0299999998</v>
      </c>
      <c r="BB33" s="188"/>
      <c r="BC33" s="188"/>
      <c r="BD33" s="188"/>
      <c r="BE33" s="188"/>
      <c r="BG33" s="502">
        <f t="shared" si="4"/>
        <v>6269061.0299999993</v>
      </c>
    </row>
    <row r="34" spans="1:59" ht="14.45" customHeight="1" x14ac:dyDescent="0.3">
      <c r="A34" s="3"/>
      <c r="B34" s="3"/>
      <c r="C34" s="3"/>
      <c r="D34" s="3"/>
      <c r="E34" s="3"/>
      <c r="F34" s="5" t="s">
        <v>1001</v>
      </c>
      <c r="G34" s="5"/>
      <c r="H34" s="5" t="s">
        <v>815</v>
      </c>
      <c r="I34" s="5"/>
      <c r="J34" s="181" t="s">
        <v>816</v>
      </c>
      <c r="L34" s="541"/>
      <c r="M34" s="541"/>
      <c r="N34" s="541"/>
      <c r="O34" s="541"/>
      <c r="P34" s="541"/>
      <c r="Q34" s="541"/>
      <c r="R34" s="541"/>
      <c r="S34" s="541"/>
      <c r="T34" s="541"/>
      <c r="U34" s="541"/>
      <c r="V34" s="541"/>
      <c r="X34" s="541"/>
      <c r="Y34" s="541"/>
      <c r="Z34" s="541"/>
      <c r="AA34" s="541"/>
      <c r="AB34" s="541"/>
      <c r="AC34" s="555"/>
      <c r="AD34" s="541"/>
      <c r="AE34" s="541"/>
      <c r="AF34" s="541"/>
      <c r="AG34" s="541"/>
      <c r="AH34" s="497"/>
      <c r="AI34" s="541"/>
      <c r="AJ34" s="188"/>
      <c r="AK34" s="188"/>
      <c r="AL34" s="188"/>
      <c r="AM34" s="188"/>
      <c r="AN34" s="188"/>
      <c r="AO34" s="565"/>
      <c r="AP34" s="188"/>
      <c r="AQ34" s="188"/>
      <c r="AR34" s="188"/>
      <c r="AS34" s="188"/>
      <c r="AT34" s="188"/>
      <c r="AU34" s="188"/>
      <c r="AV34" s="188"/>
      <c r="AW34" s="188"/>
      <c r="AX34" s="188"/>
      <c r="AY34" s="188"/>
      <c r="AZ34" s="188"/>
      <c r="BA34" s="188"/>
      <c r="BB34" s="188"/>
      <c r="BC34" s="188"/>
      <c r="BD34" s="188"/>
      <c r="BE34" s="188"/>
      <c r="BG34" s="502"/>
    </row>
    <row r="35" spans="1:59" ht="14.45" customHeight="1" x14ac:dyDescent="0.3">
      <c r="A35" s="3"/>
      <c r="B35" s="3"/>
      <c r="C35" s="3"/>
      <c r="D35" s="3"/>
      <c r="E35" s="3"/>
      <c r="F35" s="10" t="s">
        <v>1001</v>
      </c>
      <c r="G35" s="10"/>
      <c r="H35" s="10" t="s">
        <v>817</v>
      </c>
      <c r="I35" s="10"/>
      <c r="J35" s="180" t="s">
        <v>818</v>
      </c>
      <c r="L35" s="541"/>
      <c r="M35" s="541"/>
      <c r="N35" s="541"/>
      <c r="O35" s="541"/>
      <c r="P35" s="541"/>
      <c r="Q35" s="541"/>
      <c r="R35" s="541"/>
      <c r="S35" s="541"/>
      <c r="T35" s="541"/>
      <c r="U35" s="541"/>
      <c r="V35" s="541"/>
      <c r="X35" s="541"/>
      <c r="Y35" s="541"/>
      <c r="Z35" s="541"/>
      <c r="AA35" s="541"/>
      <c r="AB35" s="541"/>
      <c r="AC35" s="555"/>
      <c r="AD35" s="541"/>
      <c r="AE35" s="541"/>
      <c r="AF35" s="541"/>
      <c r="AG35" s="541"/>
      <c r="AH35" s="497"/>
      <c r="AI35" s="541"/>
      <c r="AJ35" s="188"/>
      <c r="AK35" s="188"/>
      <c r="AL35" s="188"/>
      <c r="AM35" s="188"/>
      <c r="AN35" s="188"/>
      <c r="AO35" s="565"/>
      <c r="AP35" s="188"/>
      <c r="AQ35" s="188"/>
      <c r="AR35" s="188"/>
      <c r="AS35" s="188"/>
      <c r="AT35" s="188"/>
      <c r="AU35" s="188"/>
      <c r="AV35" s="188"/>
      <c r="AW35" s="188"/>
      <c r="AX35" s="188"/>
      <c r="AY35" s="188"/>
      <c r="AZ35" s="188"/>
      <c r="BA35" s="188"/>
      <c r="BB35" s="188"/>
      <c r="BC35" s="188"/>
      <c r="BD35" s="188"/>
      <c r="BE35" s="188"/>
      <c r="BG35" s="502">
        <f>SUM(K35:BF35)</f>
        <v>0</v>
      </c>
    </row>
    <row r="36" spans="1:59" ht="14.45" customHeight="1" x14ac:dyDescent="0.3">
      <c r="A36" s="3"/>
      <c r="B36" s="3"/>
      <c r="C36" s="3"/>
      <c r="D36" s="3"/>
      <c r="E36" s="3"/>
      <c r="F36" s="10" t="s">
        <v>327</v>
      </c>
      <c r="G36" s="10"/>
      <c r="H36" s="10"/>
      <c r="I36" s="10"/>
      <c r="J36" s="180"/>
      <c r="L36" s="541"/>
      <c r="M36" s="541"/>
      <c r="N36" s="541"/>
      <c r="O36" s="541"/>
      <c r="P36" s="541"/>
      <c r="Q36" s="541"/>
      <c r="R36" s="541"/>
      <c r="S36" s="541"/>
      <c r="T36" s="541"/>
      <c r="U36" s="541"/>
      <c r="V36" s="541"/>
      <c r="X36" s="541"/>
      <c r="Y36" s="541"/>
      <c r="Z36" s="541"/>
      <c r="AA36" s="541"/>
      <c r="AB36" s="541"/>
      <c r="AC36" s="555"/>
      <c r="AD36" s="541"/>
      <c r="AE36" s="541"/>
      <c r="AF36" s="541"/>
      <c r="AG36" s="541"/>
      <c r="AH36" s="497"/>
      <c r="AI36" s="541"/>
      <c r="AJ36" s="188"/>
      <c r="AK36" s="188"/>
      <c r="AL36" s="188"/>
      <c r="AM36" s="188"/>
      <c r="AN36" s="188"/>
      <c r="AO36" s="565"/>
      <c r="AP36" s="188"/>
      <c r="AQ36" s="188"/>
      <c r="AR36" s="188"/>
      <c r="AS36" s="188"/>
      <c r="AT36" s="188"/>
      <c r="AU36" s="188"/>
      <c r="AV36" s="188"/>
      <c r="AW36" s="188"/>
      <c r="AX36" s="188"/>
      <c r="AY36" s="188"/>
      <c r="AZ36" s="188"/>
      <c r="BA36" s="188"/>
      <c r="BB36" s="188"/>
      <c r="BC36" s="188"/>
      <c r="BD36" s="188"/>
      <c r="BE36" s="188"/>
      <c r="BG36" s="502"/>
    </row>
    <row r="37" spans="1:59" ht="14.45" customHeight="1" x14ac:dyDescent="0.3">
      <c r="A37" s="3"/>
      <c r="B37" s="3"/>
      <c r="C37" s="3"/>
      <c r="D37" s="3"/>
      <c r="E37" s="3"/>
      <c r="F37" s="10" t="s">
        <v>327</v>
      </c>
      <c r="G37" s="10"/>
      <c r="H37" s="5" t="s">
        <v>819</v>
      </c>
      <c r="I37" s="5"/>
      <c r="J37" s="181" t="s">
        <v>820</v>
      </c>
      <c r="L37" s="541"/>
      <c r="M37" s="541"/>
      <c r="N37" s="541"/>
      <c r="O37" s="541"/>
      <c r="P37" s="541"/>
      <c r="Q37" s="541"/>
      <c r="R37" s="541"/>
      <c r="S37" s="541"/>
      <c r="T37" s="541"/>
      <c r="U37" s="541"/>
      <c r="V37" s="541"/>
      <c r="X37" s="541"/>
      <c r="Y37" s="541"/>
      <c r="Z37" s="541"/>
      <c r="AA37" s="541"/>
      <c r="AB37" s="541"/>
      <c r="AC37" s="555"/>
      <c r="AD37" s="541"/>
      <c r="AE37" s="541"/>
      <c r="AF37" s="541"/>
      <c r="AG37" s="541"/>
      <c r="AH37" s="497"/>
      <c r="AI37" s="541"/>
      <c r="AJ37" s="188"/>
      <c r="AK37" s="188"/>
      <c r="AL37" s="188"/>
      <c r="AM37" s="188"/>
      <c r="AN37" s="188"/>
      <c r="AO37" s="565"/>
      <c r="AP37" s="188"/>
      <c r="AQ37" s="188"/>
      <c r="AR37" s="188"/>
      <c r="AS37" s="188"/>
      <c r="AT37" s="188"/>
      <c r="AU37" s="188"/>
      <c r="AV37" s="188"/>
      <c r="AW37" s="188"/>
      <c r="AX37" s="188"/>
      <c r="AY37" s="188"/>
      <c r="AZ37" s="188"/>
      <c r="BA37" s="188"/>
      <c r="BB37" s="188"/>
      <c r="BC37" s="188"/>
      <c r="BD37" s="188"/>
      <c r="BE37" s="188"/>
      <c r="BG37" s="502"/>
    </row>
    <row r="38" spans="1:59" ht="14.45" customHeight="1" x14ac:dyDescent="0.3">
      <c r="A38" s="3"/>
      <c r="B38" s="3"/>
      <c r="C38" s="10" t="s">
        <v>1003</v>
      </c>
      <c r="D38" s="3" t="s">
        <v>822</v>
      </c>
      <c r="E38" s="3"/>
      <c r="F38" s="10" t="s">
        <v>1003</v>
      </c>
      <c r="G38" s="10"/>
      <c r="H38" s="10" t="s">
        <v>821</v>
      </c>
      <c r="I38" s="10"/>
      <c r="J38" s="180" t="s">
        <v>822</v>
      </c>
      <c r="L38" s="541"/>
      <c r="M38" s="541"/>
      <c r="N38" s="541"/>
      <c r="O38" s="541"/>
      <c r="P38" s="541"/>
      <c r="Q38" s="541"/>
      <c r="R38" s="541"/>
      <c r="S38" s="541"/>
      <c r="T38" s="541"/>
      <c r="U38" s="541"/>
      <c r="V38" s="541"/>
      <c r="X38" s="541"/>
      <c r="Y38" s="541"/>
      <c r="Z38" s="541"/>
      <c r="AA38" s="541"/>
      <c r="AB38" s="541"/>
      <c r="AC38" s="555"/>
      <c r="AD38" s="541"/>
      <c r="AE38" s="541"/>
      <c r="AF38" s="541"/>
      <c r="AG38" s="541"/>
      <c r="AH38" s="497"/>
      <c r="AI38" s="541"/>
      <c r="AJ38" s="188"/>
      <c r="AK38" s="188"/>
      <c r="AL38" s="188"/>
      <c r="AM38" s="188"/>
      <c r="AN38" s="188"/>
      <c r="AO38" s="565"/>
      <c r="AP38" s="188"/>
      <c r="AQ38" s="188"/>
      <c r="AR38" s="188"/>
      <c r="AS38" s="188"/>
      <c r="AT38" s="188">
        <v>50000000</v>
      </c>
      <c r="AU38" s="188"/>
      <c r="AV38" s="188"/>
      <c r="AW38" s="188"/>
      <c r="AX38" s="188"/>
      <c r="AY38" s="188"/>
      <c r="AZ38" s="188"/>
      <c r="BA38" s="188"/>
      <c r="BB38" s="188"/>
      <c r="BC38" s="188"/>
      <c r="BD38" s="188"/>
      <c r="BE38" s="188"/>
      <c r="BG38" s="502">
        <f>SUM(K38:BF38)</f>
        <v>50000000</v>
      </c>
    </row>
    <row r="39" spans="1:59" ht="14.45" customHeight="1" x14ac:dyDescent="0.3">
      <c r="A39" s="3"/>
      <c r="B39" s="3"/>
      <c r="C39" s="10" t="s">
        <v>1004</v>
      </c>
      <c r="D39" s="3" t="s">
        <v>782</v>
      </c>
      <c r="E39" s="3"/>
      <c r="F39" s="10" t="s">
        <v>1004</v>
      </c>
      <c r="G39" s="10"/>
      <c r="H39" s="10" t="s">
        <v>823</v>
      </c>
      <c r="I39" s="10"/>
      <c r="J39" s="180" t="s">
        <v>824</v>
      </c>
      <c r="L39" s="541"/>
      <c r="M39" s="541"/>
      <c r="N39" s="541"/>
      <c r="O39" s="541"/>
      <c r="P39" s="541"/>
      <c r="Q39" s="541"/>
      <c r="R39" s="541"/>
      <c r="S39" s="541"/>
      <c r="T39" s="541"/>
      <c r="U39" s="541"/>
      <c r="V39" s="541"/>
      <c r="X39" s="541"/>
      <c r="Y39" s="541"/>
      <c r="Z39" s="541"/>
      <c r="AA39" s="541"/>
      <c r="AB39" s="541"/>
      <c r="AC39" s="555"/>
      <c r="AD39" s="541"/>
      <c r="AE39" s="541"/>
      <c r="AF39" s="541"/>
      <c r="AG39" s="541"/>
      <c r="AH39" s="497"/>
      <c r="AI39" s="541"/>
      <c r="AJ39" s="188"/>
      <c r="AK39" s="188"/>
      <c r="AL39" s="188"/>
      <c r="AM39" s="188"/>
      <c r="AN39" s="188"/>
      <c r="AO39" s="565"/>
      <c r="AP39" s="188"/>
      <c r="AQ39" s="188">
        <v>13500000</v>
      </c>
      <c r="AR39" s="188"/>
      <c r="AS39" s="188"/>
      <c r="AT39" s="188"/>
      <c r="AU39" s="188"/>
      <c r="AV39" s="188"/>
      <c r="AW39" s="188"/>
      <c r="AX39" s="188"/>
      <c r="AY39" s="188"/>
      <c r="AZ39" s="188"/>
      <c r="BA39" s="188"/>
      <c r="BB39" s="188"/>
      <c r="BC39" s="188"/>
      <c r="BD39" s="188"/>
      <c r="BE39" s="188"/>
      <c r="BG39" s="502">
        <f>SUM(K39:BF39)</f>
        <v>13500000</v>
      </c>
    </row>
    <row r="40" spans="1:59" ht="14.45" customHeight="1" x14ac:dyDescent="0.3">
      <c r="A40" s="3"/>
      <c r="B40" s="3"/>
      <c r="C40" s="10"/>
      <c r="D40" s="3"/>
      <c r="E40" s="3"/>
      <c r="F40" s="10" t="s">
        <v>1004</v>
      </c>
      <c r="G40" s="10"/>
      <c r="H40" s="10" t="s">
        <v>825</v>
      </c>
      <c r="I40" s="10"/>
      <c r="J40" s="180" t="s">
        <v>826</v>
      </c>
      <c r="L40" s="541"/>
      <c r="M40" s="541"/>
      <c r="N40" s="541"/>
      <c r="O40" s="541"/>
      <c r="P40" s="541"/>
      <c r="Q40" s="541"/>
      <c r="R40" s="541"/>
      <c r="S40" s="541"/>
      <c r="T40" s="541"/>
      <c r="U40" s="541"/>
      <c r="V40" s="541"/>
      <c r="X40" s="541"/>
      <c r="Y40" s="541"/>
      <c r="Z40" s="541"/>
      <c r="AA40" s="541"/>
      <c r="AB40" s="541"/>
      <c r="AC40" s="555"/>
      <c r="AD40" s="541"/>
      <c r="AE40" s="541"/>
      <c r="AF40" s="541"/>
      <c r="AG40" s="541"/>
      <c r="AH40" s="497"/>
      <c r="AI40" s="541"/>
      <c r="AJ40" s="188"/>
      <c r="AK40" s="188"/>
      <c r="AL40" s="188"/>
      <c r="AM40" s="188"/>
      <c r="AN40" s="188"/>
      <c r="AO40" s="565"/>
      <c r="AP40" s="188"/>
      <c r="AQ40" s="188"/>
      <c r="AR40" s="188"/>
      <c r="AS40" s="188"/>
      <c r="AT40" s="188"/>
      <c r="AU40" s="188"/>
      <c r="AV40" s="188"/>
      <c r="AW40" s="188"/>
      <c r="AX40" s="188"/>
      <c r="AY40" s="188"/>
      <c r="AZ40" s="188"/>
      <c r="BA40" s="188"/>
      <c r="BB40" s="188"/>
      <c r="BC40" s="188"/>
      <c r="BD40" s="188"/>
      <c r="BE40" s="188"/>
      <c r="BG40" s="502">
        <f>SUM(K40:BF40)</f>
        <v>0</v>
      </c>
    </row>
    <row r="41" spans="1:59" ht="13.5" customHeight="1" x14ac:dyDescent="0.3">
      <c r="A41" s="3"/>
      <c r="B41" s="3"/>
      <c r="C41" s="10"/>
      <c r="D41" s="3"/>
      <c r="E41" s="3"/>
      <c r="F41" s="3"/>
      <c r="G41" s="3"/>
      <c r="H41" s="3"/>
      <c r="I41" s="3"/>
      <c r="J41" s="180"/>
      <c r="L41" s="541"/>
      <c r="M41" s="541"/>
      <c r="N41" s="541"/>
      <c r="O41" s="541"/>
      <c r="P41" s="541"/>
      <c r="Q41" s="541"/>
      <c r="R41" s="541"/>
      <c r="S41" s="541"/>
      <c r="T41" s="541"/>
      <c r="U41" s="541"/>
      <c r="V41" s="541"/>
      <c r="X41" s="541"/>
      <c r="Y41" s="541"/>
      <c r="Z41" s="541"/>
      <c r="AA41" s="541"/>
      <c r="AB41" s="541"/>
      <c r="AC41" s="555"/>
      <c r="AD41" s="541"/>
      <c r="AE41" s="541"/>
      <c r="AF41" s="541"/>
      <c r="AG41" s="541"/>
      <c r="AH41" s="497"/>
      <c r="AI41" s="541"/>
      <c r="AJ41" s="188"/>
      <c r="AK41" s="188"/>
      <c r="AL41" s="188"/>
      <c r="AM41" s="188"/>
      <c r="AN41" s="188"/>
      <c r="AO41" s="565"/>
      <c r="AP41" s="188"/>
      <c r="AQ41" s="188"/>
      <c r="AR41" s="188"/>
      <c r="AS41" s="188"/>
      <c r="AT41" s="188"/>
      <c r="AU41" s="188"/>
      <c r="AV41" s="188"/>
      <c r="AW41" s="188"/>
      <c r="AX41" s="188"/>
      <c r="AY41" s="188"/>
      <c r="AZ41" s="188"/>
      <c r="BA41" s="188"/>
      <c r="BB41" s="188"/>
      <c r="BC41" s="188"/>
      <c r="BD41" s="188"/>
      <c r="BE41" s="188"/>
      <c r="BG41" s="502"/>
    </row>
    <row r="42" spans="1:59" ht="16.5" x14ac:dyDescent="0.3">
      <c r="A42" s="3"/>
      <c r="B42" s="3"/>
      <c r="C42" s="3"/>
      <c r="D42" s="3"/>
      <c r="E42" s="3"/>
      <c r="F42" s="3" t="s">
        <v>327</v>
      </c>
      <c r="G42" s="3"/>
      <c r="H42" s="5" t="s">
        <v>815</v>
      </c>
      <c r="I42" s="5"/>
      <c r="J42" s="181" t="s">
        <v>816</v>
      </c>
      <c r="L42" s="541"/>
      <c r="M42" s="541"/>
      <c r="N42" s="541"/>
      <c r="O42" s="541"/>
      <c r="P42" s="541"/>
      <c r="Q42" s="541"/>
      <c r="R42" s="541"/>
      <c r="S42" s="541"/>
      <c r="T42" s="541"/>
      <c r="U42" s="541"/>
      <c r="V42" s="541"/>
      <c r="X42" s="541"/>
      <c r="Y42" s="541"/>
      <c r="Z42" s="541"/>
      <c r="AA42" s="541"/>
      <c r="AB42" s="541"/>
      <c r="AC42" s="555"/>
      <c r="AD42" s="541"/>
      <c r="AE42" s="541"/>
      <c r="AF42" s="541"/>
      <c r="AG42" s="541"/>
      <c r="AH42" s="497"/>
      <c r="AI42" s="541"/>
      <c r="AJ42" s="188"/>
      <c r="AK42" s="188"/>
      <c r="AL42" s="188"/>
      <c r="AM42" s="188"/>
      <c r="AN42" s="188"/>
      <c r="AO42" s="565"/>
      <c r="AP42" s="188"/>
      <c r="AQ42" s="188"/>
      <c r="AR42" s="188"/>
      <c r="AS42" s="188"/>
      <c r="AT42" s="188"/>
      <c r="AU42" s="188"/>
      <c r="AV42" s="188"/>
      <c r="AW42" s="188"/>
      <c r="AX42" s="188"/>
      <c r="AY42" s="188"/>
      <c r="AZ42" s="188"/>
      <c r="BA42" s="188"/>
      <c r="BB42" s="188"/>
      <c r="BC42" s="188"/>
      <c r="BD42" s="188"/>
      <c r="BE42" s="188"/>
      <c r="BG42" s="502"/>
    </row>
    <row r="43" spans="1:59" ht="16.5" x14ac:dyDescent="0.3">
      <c r="A43" s="3"/>
      <c r="B43" s="3"/>
      <c r="C43" s="10" t="s">
        <v>1005</v>
      </c>
      <c r="D43" s="3" t="s">
        <v>1006</v>
      </c>
      <c r="E43" s="3"/>
      <c r="F43" s="10" t="s">
        <v>1005</v>
      </c>
      <c r="G43" s="10"/>
      <c r="H43" s="10" t="s">
        <v>827</v>
      </c>
      <c r="I43" s="10"/>
      <c r="J43" s="180" t="s">
        <v>828</v>
      </c>
      <c r="L43" s="541"/>
      <c r="M43" s="541"/>
      <c r="N43" s="541"/>
      <c r="O43" s="541"/>
      <c r="P43" s="541"/>
      <c r="Q43" s="541"/>
      <c r="R43" s="541"/>
      <c r="S43" s="541"/>
      <c r="T43" s="541"/>
      <c r="U43" s="541"/>
      <c r="V43" s="541"/>
      <c r="X43" s="541">
        <v>6800000</v>
      </c>
      <c r="Y43" s="541"/>
      <c r="Z43" s="541"/>
      <c r="AA43" s="541"/>
      <c r="AB43" s="541"/>
      <c r="AC43" s="555"/>
      <c r="AD43" s="541"/>
      <c r="AE43" s="541"/>
      <c r="AF43" s="541"/>
      <c r="AG43" s="541"/>
      <c r="AH43" s="497"/>
      <c r="AI43" s="541"/>
      <c r="AJ43" s="188"/>
      <c r="AK43" s="188"/>
      <c r="AL43" s="188"/>
      <c r="AM43" s="188"/>
      <c r="AN43" s="188"/>
      <c r="AO43" s="565"/>
      <c r="AP43" s="188"/>
      <c r="AQ43" s="188"/>
      <c r="AR43" s="188"/>
      <c r="AS43" s="188"/>
      <c r="AT43" s="188"/>
      <c r="AU43" s="188"/>
      <c r="AV43" s="188"/>
      <c r="AW43" s="188"/>
      <c r="AX43" s="188"/>
      <c r="AY43" s="188"/>
      <c r="AZ43" s="188"/>
      <c r="BA43" s="188"/>
      <c r="BB43" s="188"/>
      <c r="BC43" s="188"/>
      <c r="BD43" s="188"/>
      <c r="BE43" s="188"/>
      <c r="BG43" s="502">
        <f>SUM(K43:BF43)</f>
        <v>6800000</v>
      </c>
    </row>
    <row r="44" spans="1:59" ht="16.5" x14ac:dyDescent="0.3">
      <c r="A44" s="3"/>
      <c r="B44" s="3"/>
      <c r="C44" s="10" t="s">
        <v>1007</v>
      </c>
      <c r="D44" s="3" t="s">
        <v>1008</v>
      </c>
      <c r="E44" s="3"/>
      <c r="F44" s="10" t="s">
        <v>1007</v>
      </c>
      <c r="G44" s="10"/>
      <c r="H44" s="10" t="s">
        <v>829</v>
      </c>
      <c r="I44" s="10"/>
      <c r="J44" s="180" t="s">
        <v>830</v>
      </c>
      <c r="L44" s="541"/>
      <c r="M44" s="541"/>
      <c r="N44" s="541"/>
      <c r="O44" s="541"/>
      <c r="P44" s="541"/>
      <c r="Q44" s="541">
        <f>+'DETALLE PROG. III'!D69</f>
        <v>700000</v>
      </c>
      <c r="R44" s="541"/>
      <c r="S44" s="541"/>
      <c r="T44" s="541"/>
      <c r="U44" s="541"/>
      <c r="V44" s="541"/>
      <c r="X44" s="541"/>
      <c r="Y44" s="541"/>
      <c r="Z44" s="541"/>
      <c r="AA44" s="541"/>
      <c r="AB44" s="541"/>
      <c r="AC44" s="555"/>
      <c r="AD44" s="541"/>
      <c r="AE44" s="541"/>
      <c r="AF44" s="541"/>
      <c r="AG44" s="541"/>
      <c r="AH44" s="497"/>
      <c r="AI44" s="541"/>
      <c r="AJ44" s="188"/>
      <c r="AK44" s="188"/>
      <c r="AL44" s="188"/>
      <c r="AM44" s="188"/>
      <c r="AN44" s="188"/>
      <c r="AO44" s="565"/>
      <c r="AP44" s="188"/>
      <c r="AQ44" s="188"/>
      <c r="AR44" s="188"/>
      <c r="AS44" s="188"/>
      <c r="AT44" s="188"/>
      <c r="AU44" s="188"/>
      <c r="AV44" s="188"/>
      <c r="AW44" s="188"/>
      <c r="AX44" s="188"/>
      <c r="AY44" s="188"/>
      <c r="AZ44" s="188"/>
      <c r="BA44" s="188"/>
      <c r="BB44" s="188"/>
      <c r="BC44" s="188"/>
      <c r="BD44" s="188"/>
      <c r="BE44" s="188"/>
      <c r="BG44" s="502">
        <f>SUM(K44:BF44)</f>
        <v>700000</v>
      </c>
    </row>
    <row r="45" spans="1:59" ht="16.5" x14ac:dyDescent="0.3">
      <c r="A45" s="3"/>
      <c r="B45" s="3"/>
      <c r="C45" s="3"/>
      <c r="D45" s="3"/>
      <c r="E45" s="3"/>
      <c r="F45" s="10" t="s">
        <v>1007</v>
      </c>
      <c r="G45" s="10"/>
      <c r="H45" s="10" t="s">
        <v>831</v>
      </c>
      <c r="I45" s="10"/>
      <c r="J45" s="180" t="s">
        <v>832</v>
      </c>
      <c r="L45" s="541"/>
      <c r="M45" s="541"/>
      <c r="N45" s="541"/>
      <c r="O45" s="541"/>
      <c r="P45" s="541"/>
      <c r="Q45" s="541"/>
      <c r="R45" s="541"/>
      <c r="S45" s="541"/>
      <c r="T45" s="541"/>
      <c r="U45" s="541"/>
      <c r="V45" s="541"/>
      <c r="X45" s="541"/>
      <c r="Y45" s="541"/>
      <c r="Z45" s="541"/>
      <c r="AA45" s="541"/>
      <c r="AB45" s="541"/>
      <c r="AC45" s="555"/>
      <c r="AD45" s="541"/>
      <c r="AE45" s="541"/>
      <c r="AF45" s="541"/>
      <c r="AG45" s="541"/>
      <c r="AH45" s="497"/>
      <c r="AI45" s="541"/>
      <c r="AJ45" s="188"/>
      <c r="AK45" s="188"/>
      <c r="AL45" s="188"/>
      <c r="AM45" s="188"/>
      <c r="AN45" s="188"/>
      <c r="AO45" s="565"/>
      <c r="AP45" s="188"/>
      <c r="AQ45" s="188"/>
      <c r="AR45" s="188"/>
      <c r="AS45" s="188"/>
      <c r="AT45" s="188"/>
      <c r="AU45" s="188"/>
      <c r="AV45" s="188"/>
      <c r="AW45" s="188"/>
      <c r="AX45" s="188"/>
      <c r="AY45" s="188"/>
      <c r="AZ45" s="188"/>
      <c r="BA45" s="188"/>
      <c r="BB45" s="188"/>
      <c r="BC45" s="188"/>
      <c r="BD45" s="188"/>
      <c r="BE45" s="188"/>
      <c r="BG45" s="502">
        <f>SUM(K45:BF45)</f>
        <v>0</v>
      </c>
    </row>
    <row r="46" spans="1:59" ht="16.5" x14ac:dyDescent="0.3">
      <c r="A46" s="3"/>
      <c r="B46" s="3"/>
      <c r="C46" s="3"/>
      <c r="D46" s="3"/>
      <c r="E46" s="3"/>
      <c r="F46" s="3"/>
      <c r="G46" s="3"/>
      <c r="H46" s="10"/>
      <c r="I46" s="10"/>
      <c r="J46" s="180"/>
      <c r="L46" s="541"/>
      <c r="M46" s="541"/>
      <c r="N46" s="541"/>
      <c r="O46" s="541"/>
      <c r="P46" s="541"/>
      <c r="Q46" s="541"/>
      <c r="R46" s="541"/>
      <c r="S46" s="541"/>
      <c r="T46" s="541"/>
      <c r="U46" s="541"/>
      <c r="V46" s="541"/>
      <c r="X46" s="541"/>
      <c r="Y46" s="541"/>
      <c r="Z46" s="541"/>
      <c r="AA46" s="541"/>
      <c r="AB46" s="541"/>
      <c r="AC46" s="555"/>
      <c r="AD46" s="541"/>
      <c r="AE46" s="541"/>
      <c r="AF46" s="541"/>
      <c r="AG46" s="541"/>
      <c r="AH46" s="497"/>
      <c r="AI46" s="541"/>
      <c r="AJ46" s="188"/>
      <c r="AK46" s="188"/>
      <c r="AL46" s="188"/>
      <c r="AM46" s="188"/>
      <c r="AN46" s="188"/>
      <c r="AO46" s="565"/>
      <c r="AP46" s="188"/>
      <c r="AQ46" s="188"/>
      <c r="AR46" s="188"/>
      <c r="AS46" s="188"/>
      <c r="AT46" s="188"/>
      <c r="AU46" s="188"/>
      <c r="AV46" s="188"/>
      <c r="AW46" s="188"/>
      <c r="AX46" s="188"/>
      <c r="AY46" s="188"/>
      <c r="AZ46" s="188"/>
      <c r="BA46" s="188"/>
      <c r="BB46" s="188"/>
      <c r="BC46" s="188"/>
      <c r="BD46" s="188"/>
      <c r="BE46" s="188"/>
      <c r="BG46" s="502"/>
    </row>
    <row r="47" spans="1:59" ht="16.5" x14ac:dyDescent="0.3">
      <c r="A47" s="3"/>
      <c r="B47" s="5" t="s">
        <v>1009</v>
      </c>
      <c r="C47" s="6" t="s">
        <v>150</v>
      </c>
      <c r="D47" s="3"/>
      <c r="E47" s="3"/>
      <c r="F47" s="5" t="s">
        <v>1009</v>
      </c>
      <c r="G47" s="5"/>
      <c r="H47" s="5">
        <v>7</v>
      </c>
      <c r="I47" s="5"/>
      <c r="J47" s="181" t="s">
        <v>150</v>
      </c>
      <c r="L47" s="542"/>
      <c r="M47" s="542"/>
      <c r="N47" s="542"/>
      <c r="O47" s="542"/>
      <c r="P47" s="542"/>
      <c r="Q47" s="542"/>
      <c r="R47" s="542"/>
      <c r="S47" s="542"/>
      <c r="T47" s="542"/>
      <c r="U47" s="542"/>
      <c r="V47" s="542"/>
      <c r="X47" s="542"/>
      <c r="Y47" s="542"/>
      <c r="Z47" s="542"/>
      <c r="AA47" s="542"/>
      <c r="AB47" s="542"/>
      <c r="AC47" s="556"/>
      <c r="AD47" s="542"/>
      <c r="AE47" s="542"/>
      <c r="AF47" s="542"/>
      <c r="AG47" s="542"/>
      <c r="AH47" s="497"/>
      <c r="AI47" s="542"/>
      <c r="AJ47" s="563"/>
      <c r="AK47" s="563"/>
      <c r="AL47" s="563"/>
      <c r="AM47" s="563"/>
      <c r="AN47" s="563"/>
      <c r="AO47" s="566"/>
      <c r="AP47" s="563"/>
      <c r="AQ47" s="563"/>
      <c r="AR47" s="563"/>
      <c r="AS47" s="563"/>
      <c r="AT47" s="563"/>
      <c r="AU47" s="563"/>
      <c r="AV47" s="563"/>
      <c r="AW47" s="563"/>
      <c r="AX47" s="563"/>
      <c r="AY47" s="563"/>
      <c r="AZ47" s="563"/>
      <c r="BA47" s="563"/>
      <c r="BB47" s="563"/>
      <c r="BC47" s="563"/>
      <c r="BD47" s="563"/>
      <c r="BE47" s="563"/>
      <c r="BG47" s="536">
        <f>SUM(K47:BF47)</f>
        <v>0</v>
      </c>
    </row>
    <row r="48" spans="1:59" ht="16.5" x14ac:dyDescent="0.3">
      <c r="A48" s="3"/>
      <c r="B48" s="3"/>
      <c r="C48" s="3"/>
      <c r="D48" s="3"/>
      <c r="E48" s="3"/>
      <c r="F48" s="3"/>
      <c r="G48" s="3"/>
      <c r="H48" s="10"/>
      <c r="I48" s="10"/>
      <c r="J48" s="180"/>
      <c r="L48" s="541"/>
      <c r="M48" s="541"/>
      <c r="N48" s="541"/>
      <c r="O48" s="541"/>
      <c r="P48" s="541"/>
      <c r="Q48" s="541"/>
      <c r="R48" s="541"/>
      <c r="S48" s="541"/>
      <c r="T48" s="541"/>
      <c r="U48" s="541"/>
      <c r="V48" s="541"/>
      <c r="X48" s="541"/>
      <c r="Y48" s="541"/>
      <c r="Z48" s="541"/>
      <c r="AA48" s="541"/>
      <c r="AB48" s="541"/>
      <c r="AC48" s="555"/>
      <c r="AD48" s="541"/>
      <c r="AE48" s="541"/>
      <c r="AF48" s="541"/>
      <c r="AG48" s="541"/>
      <c r="AH48" s="497"/>
      <c r="AI48" s="541"/>
      <c r="AJ48" s="188"/>
      <c r="AK48" s="188"/>
      <c r="AL48" s="188"/>
      <c r="AM48" s="188"/>
      <c r="AN48" s="188"/>
      <c r="AO48" s="565"/>
      <c r="AP48" s="188"/>
      <c r="AQ48" s="188"/>
      <c r="AR48" s="188"/>
      <c r="AS48" s="188"/>
      <c r="AT48" s="188"/>
      <c r="AU48" s="188"/>
      <c r="AV48" s="188"/>
      <c r="AW48" s="188"/>
      <c r="AX48" s="188"/>
      <c r="AY48" s="188"/>
      <c r="AZ48" s="188"/>
      <c r="BA48" s="188"/>
      <c r="BB48" s="188"/>
      <c r="BC48" s="188"/>
      <c r="BD48" s="188"/>
      <c r="BE48" s="188"/>
      <c r="BG48" s="502"/>
    </row>
    <row r="49" spans="1:59" ht="16.5" x14ac:dyDescent="0.3">
      <c r="A49" s="3"/>
      <c r="B49" s="3"/>
      <c r="C49" s="10" t="s">
        <v>1010</v>
      </c>
      <c r="D49" s="3" t="s">
        <v>1011</v>
      </c>
      <c r="E49" s="3"/>
      <c r="F49" s="5" t="s">
        <v>1010</v>
      </c>
      <c r="G49" s="5"/>
      <c r="H49" s="5" t="s">
        <v>833</v>
      </c>
      <c r="I49" s="5"/>
      <c r="J49" s="181" t="s">
        <v>834</v>
      </c>
      <c r="L49" s="541"/>
      <c r="M49" s="541"/>
      <c r="N49" s="541"/>
      <c r="O49" s="541"/>
      <c r="P49" s="541"/>
      <c r="Q49" s="541"/>
      <c r="R49" s="541"/>
      <c r="S49" s="541"/>
      <c r="T49" s="541"/>
      <c r="U49" s="541"/>
      <c r="V49" s="541"/>
      <c r="X49" s="541"/>
      <c r="Y49" s="541"/>
      <c r="Z49" s="541"/>
      <c r="AA49" s="541"/>
      <c r="AB49" s="541"/>
      <c r="AC49" s="555"/>
      <c r="AD49" s="541"/>
      <c r="AE49" s="541"/>
      <c r="AF49" s="541"/>
      <c r="AG49" s="541"/>
      <c r="AH49" s="497"/>
      <c r="AI49" s="541"/>
      <c r="AJ49" s="188"/>
      <c r="AK49" s="188"/>
      <c r="AL49" s="188"/>
      <c r="AM49" s="188"/>
      <c r="AN49" s="188"/>
      <c r="AO49" s="565"/>
      <c r="AP49" s="188"/>
      <c r="AQ49" s="188"/>
      <c r="AR49" s="188"/>
      <c r="AS49" s="188"/>
      <c r="AT49" s="188"/>
      <c r="AU49" s="188"/>
      <c r="AV49" s="188"/>
      <c r="AW49" s="188"/>
      <c r="AX49" s="188"/>
      <c r="AY49" s="188"/>
      <c r="AZ49" s="188"/>
      <c r="BA49" s="188"/>
      <c r="BB49" s="188"/>
      <c r="BC49" s="188"/>
      <c r="BD49" s="188"/>
      <c r="BE49" s="188"/>
      <c r="BG49" s="502">
        <f t="shared" ref="BG49:BG56" si="5">SUM(K49:BF49)</f>
        <v>0</v>
      </c>
    </row>
    <row r="50" spans="1:59" ht="14.45" customHeight="1" x14ac:dyDescent="0.3">
      <c r="A50" s="3"/>
      <c r="B50" s="3"/>
      <c r="C50" s="10"/>
      <c r="D50" s="3"/>
      <c r="E50" s="3"/>
      <c r="F50" s="10" t="s">
        <v>1010</v>
      </c>
      <c r="G50" s="10"/>
      <c r="H50" s="10" t="s">
        <v>835</v>
      </c>
      <c r="I50" s="10"/>
      <c r="J50" s="180" t="s">
        <v>836</v>
      </c>
      <c r="L50" s="541"/>
      <c r="M50" s="541"/>
      <c r="N50" s="541"/>
      <c r="O50" s="541"/>
      <c r="P50" s="541"/>
      <c r="Q50" s="541"/>
      <c r="R50" s="541"/>
      <c r="S50" s="541"/>
      <c r="T50" s="541"/>
      <c r="U50" s="541"/>
      <c r="V50" s="541"/>
      <c r="X50" s="541"/>
      <c r="Y50" s="541"/>
      <c r="Z50" s="541"/>
      <c r="AA50" s="541"/>
      <c r="AB50" s="541"/>
      <c r="AC50" s="555"/>
      <c r="AD50" s="541"/>
      <c r="AE50" s="541"/>
      <c r="AF50" s="541"/>
      <c r="AG50" s="541"/>
      <c r="AH50" s="497"/>
      <c r="AI50" s="541"/>
      <c r="AJ50" s="188"/>
      <c r="AK50" s="188"/>
      <c r="AL50" s="188"/>
      <c r="AM50" s="188"/>
      <c r="AN50" s="188"/>
      <c r="AO50" s="565"/>
      <c r="AP50" s="188"/>
      <c r="AQ50" s="188"/>
      <c r="AR50" s="188"/>
      <c r="AS50" s="188"/>
      <c r="AT50" s="188"/>
      <c r="AU50" s="188"/>
      <c r="AV50" s="188"/>
      <c r="AW50" s="188"/>
      <c r="AX50" s="188"/>
      <c r="AY50" s="188"/>
      <c r="AZ50" s="188"/>
      <c r="BA50" s="188"/>
      <c r="BB50" s="188"/>
      <c r="BC50" s="188"/>
      <c r="BD50" s="188"/>
      <c r="BE50" s="188"/>
      <c r="BG50" s="502">
        <f t="shared" si="5"/>
        <v>0</v>
      </c>
    </row>
    <row r="51" spans="1:59" ht="14.45" customHeight="1" x14ac:dyDescent="0.3">
      <c r="A51" s="3"/>
      <c r="B51" s="3"/>
      <c r="C51" s="10"/>
      <c r="D51" s="3"/>
      <c r="E51" s="3"/>
      <c r="F51" s="10" t="s">
        <v>1010</v>
      </c>
      <c r="G51" s="10"/>
      <c r="H51" s="10" t="s">
        <v>837</v>
      </c>
      <c r="I51" s="10"/>
      <c r="J51" s="180" t="s">
        <v>838</v>
      </c>
      <c r="L51" s="541"/>
      <c r="M51" s="541"/>
      <c r="N51" s="541"/>
      <c r="O51" s="541"/>
      <c r="P51" s="541"/>
      <c r="Q51" s="541"/>
      <c r="R51" s="541"/>
      <c r="S51" s="541"/>
      <c r="T51" s="541"/>
      <c r="U51" s="541"/>
      <c r="V51" s="541"/>
      <c r="X51" s="541"/>
      <c r="Y51" s="541"/>
      <c r="Z51" s="541"/>
      <c r="AA51" s="541"/>
      <c r="AB51" s="541"/>
      <c r="AC51" s="555"/>
      <c r="AD51" s="541"/>
      <c r="AE51" s="541"/>
      <c r="AF51" s="541"/>
      <c r="AG51" s="541"/>
      <c r="AH51" s="497"/>
      <c r="AI51" s="541"/>
      <c r="AJ51" s="188"/>
      <c r="AK51" s="188"/>
      <c r="AL51" s="188"/>
      <c r="AM51" s="188"/>
      <c r="AN51" s="188"/>
      <c r="AO51" s="565"/>
      <c r="AP51" s="188"/>
      <c r="AQ51" s="188"/>
      <c r="AR51" s="188"/>
      <c r="AS51" s="188"/>
      <c r="AT51" s="188"/>
      <c r="AU51" s="188"/>
      <c r="AV51" s="188"/>
      <c r="AW51" s="188"/>
      <c r="AX51" s="188"/>
      <c r="AY51" s="188"/>
      <c r="AZ51" s="188"/>
      <c r="BA51" s="188"/>
      <c r="BB51" s="188"/>
      <c r="BC51" s="188"/>
      <c r="BD51" s="188"/>
      <c r="BE51" s="188"/>
      <c r="BG51" s="502">
        <f t="shared" si="5"/>
        <v>0</v>
      </c>
    </row>
    <row r="52" spans="1:59" ht="16.5" x14ac:dyDescent="0.3">
      <c r="A52" s="3"/>
      <c r="B52" s="3"/>
      <c r="C52" s="10"/>
      <c r="D52" s="3"/>
      <c r="E52" s="3"/>
      <c r="F52" s="10" t="s">
        <v>1010</v>
      </c>
      <c r="G52" s="10"/>
      <c r="H52" s="10" t="s">
        <v>839</v>
      </c>
      <c r="I52" s="10"/>
      <c r="J52" s="180" t="s">
        <v>840</v>
      </c>
      <c r="L52" s="541"/>
      <c r="M52" s="541"/>
      <c r="N52" s="541"/>
      <c r="O52" s="541"/>
      <c r="P52" s="541"/>
      <c r="Q52" s="541"/>
      <c r="R52" s="541"/>
      <c r="S52" s="541"/>
      <c r="T52" s="541"/>
      <c r="U52" s="541"/>
      <c r="V52" s="541"/>
      <c r="X52" s="541"/>
      <c r="Y52" s="541"/>
      <c r="Z52" s="541"/>
      <c r="AA52" s="541"/>
      <c r="AB52" s="541"/>
      <c r="AC52" s="555"/>
      <c r="AD52" s="541"/>
      <c r="AE52" s="541"/>
      <c r="AF52" s="541"/>
      <c r="AG52" s="541"/>
      <c r="AH52" s="497"/>
      <c r="AI52" s="541"/>
      <c r="AJ52" s="188"/>
      <c r="AK52" s="188"/>
      <c r="AL52" s="188"/>
      <c r="AM52" s="188"/>
      <c r="AN52" s="188"/>
      <c r="AO52" s="565"/>
      <c r="AP52" s="188"/>
      <c r="AQ52" s="188"/>
      <c r="AR52" s="188"/>
      <c r="AS52" s="188"/>
      <c r="AT52" s="188"/>
      <c r="AU52" s="188"/>
      <c r="AV52" s="188"/>
      <c r="AW52" s="188"/>
      <c r="AX52" s="188"/>
      <c r="AY52" s="188"/>
      <c r="AZ52" s="188"/>
      <c r="BA52" s="188"/>
      <c r="BB52" s="188"/>
      <c r="BC52" s="188"/>
      <c r="BD52" s="188"/>
      <c r="BE52" s="188"/>
      <c r="BG52" s="502">
        <f t="shared" si="5"/>
        <v>0</v>
      </c>
    </row>
    <row r="53" spans="1:59" ht="16.5" x14ac:dyDescent="0.3">
      <c r="A53" s="3"/>
      <c r="B53" s="3"/>
      <c r="C53" s="10"/>
      <c r="D53" s="3"/>
      <c r="E53" s="3"/>
      <c r="F53" s="10" t="s">
        <v>1010</v>
      </c>
      <c r="G53" s="10"/>
      <c r="H53" s="10" t="s">
        <v>841</v>
      </c>
      <c r="I53" s="10"/>
      <c r="J53" s="180" t="s">
        <v>842</v>
      </c>
      <c r="L53" s="541"/>
      <c r="M53" s="541"/>
      <c r="N53" s="541"/>
      <c r="O53" s="541"/>
      <c r="P53" s="541"/>
      <c r="Q53" s="541"/>
      <c r="R53" s="541"/>
      <c r="S53" s="541"/>
      <c r="T53" s="541"/>
      <c r="U53" s="541"/>
      <c r="V53" s="541"/>
      <c r="X53" s="541"/>
      <c r="Y53" s="541"/>
      <c r="Z53" s="541"/>
      <c r="AA53" s="541"/>
      <c r="AB53" s="541"/>
      <c r="AC53" s="555"/>
      <c r="AD53" s="541"/>
      <c r="AE53" s="541"/>
      <c r="AF53" s="541"/>
      <c r="AG53" s="541"/>
      <c r="AH53" s="497"/>
      <c r="AI53" s="541"/>
      <c r="AJ53" s="188"/>
      <c r="AK53" s="188"/>
      <c r="AL53" s="188"/>
      <c r="AM53" s="188"/>
      <c r="AN53" s="188"/>
      <c r="AO53" s="565"/>
      <c r="AP53" s="188"/>
      <c r="AQ53" s="188"/>
      <c r="AR53" s="188"/>
      <c r="AS53" s="188"/>
      <c r="AT53" s="188"/>
      <c r="AU53" s="188"/>
      <c r="AV53" s="188"/>
      <c r="AW53" s="188"/>
      <c r="AX53" s="188"/>
      <c r="AY53" s="188"/>
      <c r="AZ53" s="188"/>
      <c r="BA53" s="188"/>
      <c r="BB53" s="188"/>
      <c r="BC53" s="188"/>
      <c r="BD53" s="188"/>
      <c r="BE53" s="188"/>
      <c r="BG53" s="502">
        <f t="shared" si="5"/>
        <v>0</v>
      </c>
    </row>
    <row r="54" spans="1:59" ht="16.5" x14ac:dyDescent="0.3">
      <c r="A54" s="3"/>
      <c r="B54" s="3"/>
      <c r="C54" s="10"/>
      <c r="D54" s="3"/>
      <c r="E54" s="3"/>
      <c r="F54" s="10" t="s">
        <v>1010</v>
      </c>
      <c r="G54" s="10"/>
      <c r="H54" s="10" t="s">
        <v>843</v>
      </c>
      <c r="I54" s="10"/>
      <c r="J54" s="180" t="s">
        <v>844</v>
      </c>
      <c r="L54" s="541"/>
      <c r="M54" s="541"/>
      <c r="N54" s="541"/>
      <c r="O54" s="541"/>
      <c r="P54" s="541"/>
      <c r="Q54" s="541"/>
      <c r="R54" s="541"/>
      <c r="S54" s="541"/>
      <c r="T54" s="541"/>
      <c r="U54" s="541"/>
      <c r="V54" s="541"/>
      <c r="X54" s="541"/>
      <c r="Y54" s="541"/>
      <c r="Z54" s="541"/>
      <c r="AA54" s="541"/>
      <c r="AB54" s="541"/>
      <c r="AC54" s="555"/>
      <c r="AD54" s="541"/>
      <c r="AE54" s="541"/>
      <c r="AF54" s="541"/>
      <c r="AG54" s="541"/>
      <c r="AH54" s="497"/>
      <c r="AI54" s="541"/>
      <c r="AJ54" s="188"/>
      <c r="AK54" s="188"/>
      <c r="AL54" s="188"/>
      <c r="AM54" s="188"/>
      <c r="AN54" s="188"/>
      <c r="AO54" s="565"/>
      <c r="AP54" s="188"/>
      <c r="AQ54" s="188"/>
      <c r="AR54" s="188"/>
      <c r="AS54" s="188"/>
      <c r="AT54" s="188"/>
      <c r="AU54" s="188"/>
      <c r="AV54" s="188"/>
      <c r="AW54" s="188"/>
      <c r="AX54" s="188"/>
      <c r="AY54" s="188"/>
      <c r="AZ54" s="188"/>
      <c r="BA54" s="188"/>
      <c r="BB54" s="188"/>
      <c r="BC54" s="188"/>
      <c r="BD54" s="188"/>
      <c r="BE54" s="188"/>
      <c r="BG54" s="502">
        <f t="shared" si="5"/>
        <v>0</v>
      </c>
    </row>
    <row r="55" spans="1:59" ht="16.5" x14ac:dyDescent="0.3">
      <c r="A55" s="3"/>
      <c r="B55" s="3"/>
      <c r="C55" s="10"/>
      <c r="D55" s="3"/>
      <c r="E55" s="3"/>
      <c r="F55" s="10" t="s">
        <v>1010</v>
      </c>
      <c r="G55" s="10"/>
      <c r="H55" s="10" t="s">
        <v>845</v>
      </c>
      <c r="I55" s="10"/>
      <c r="J55" s="180" t="s">
        <v>846</v>
      </c>
      <c r="L55" s="541"/>
      <c r="M55" s="541"/>
      <c r="N55" s="541"/>
      <c r="O55" s="541"/>
      <c r="P55" s="541"/>
      <c r="Q55" s="541"/>
      <c r="R55" s="541"/>
      <c r="S55" s="541"/>
      <c r="T55" s="541"/>
      <c r="U55" s="541"/>
      <c r="V55" s="541"/>
      <c r="X55" s="541"/>
      <c r="Y55" s="541"/>
      <c r="Z55" s="541"/>
      <c r="AA55" s="541"/>
      <c r="AB55" s="541"/>
      <c r="AC55" s="555"/>
      <c r="AD55" s="541"/>
      <c r="AE55" s="541"/>
      <c r="AF55" s="541"/>
      <c r="AG55" s="541"/>
      <c r="AH55" s="497"/>
      <c r="AI55" s="541"/>
      <c r="AJ55" s="188"/>
      <c r="AK55" s="188"/>
      <c r="AL55" s="188"/>
      <c r="AM55" s="188"/>
      <c r="AN55" s="188"/>
      <c r="AO55" s="565"/>
      <c r="AP55" s="188"/>
      <c r="AQ55" s="188"/>
      <c r="AR55" s="188"/>
      <c r="AS55" s="188"/>
      <c r="AT55" s="188"/>
      <c r="AU55" s="188"/>
      <c r="AV55" s="188"/>
      <c r="AW55" s="188"/>
      <c r="AX55" s="188"/>
      <c r="AY55" s="188"/>
      <c r="AZ55" s="188"/>
      <c r="BA55" s="188"/>
      <c r="BB55" s="188"/>
      <c r="BC55" s="188"/>
      <c r="BD55" s="188"/>
      <c r="BE55" s="188"/>
      <c r="BG55" s="502">
        <f t="shared" si="5"/>
        <v>0</v>
      </c>
    </row>
    <row r="56" spans="1:59" ht="16.5" x14ac:dyDescent="0.3">
      <c r="A56" s="3"/>
      <c r="B56" s="3"/>
      <c r="C56" s="10"/>
      <c r="D56" s="3"/>
      <c r="E56" s="3"/>
      <c r="F56" s="10" t="s">
        <v>1010</v>
      </c>
      <c r="G56" s="10"/>
      <c r="H56" s="10" t="s">
        <v>847</v>
      </c>
      <c r="I56" s="10"/>
      <c r="J56" s="180" t="s">
        <v>848</v>
      </c>
      <c r="L56" s="541"/>
      <c r="M56" s="541"/>
      <c r="N56" s="541"/>
      <c r="O56" s="541"/>
      <c r="P56" s="541"/>
      <c r="Q56" s="541"/>
      <c r="R56" s="541"/>
      <c r="S56" s="541"/>
      <c r="T56" s="541"/>
      <c r="U56" s="541"/>
      <c r="V56" s="541"/>
      <c r="X56" s="541"/>
      <c r="Y56" s="541"/>
      <c r="Z56" s="541"/>
      <c r="AA56" s="541"/>
      <c r="AB56" s="541"/>
      <c r="AC56" s="555"/>
      <c r="AD56" s="541"/>
      <c r="AE56" s="541"/>
      <c r="AF56" s="541"/>
      <c r="AG56" s="541"/>
      <c r="AH56" s="497"/>
      <c r="AI56" s="541"/>
      <c r="AJ56" s="188"/>
      <c r="AK56" s="188"/>
      <c r="AL56" s="188"/>
      <c r="AM56" s="188"/>
      <c r="AN56" s="188"/>
      <c r="AO56" s="565"/>
      <c r="AP56" s="188"/>
      <c r="AQ56" s="188"/>
      <c r="AR56" s="188"/>
      <c r="AS56" s="188"/>
      <c r="AT56" s="188"/>
      <c r="AU56" s="188"/>
      <c r="AV56" s="188"/>
      <c r="AW56" s="188"/>
      <c r="AX56" s="188"/>
      <c r="AY56" s="188"/>
      <c r="AZ56" s="188"/>
      <c r="BA56" s="188"/>
      <c r="BB56" s="188"/>
      <c r="BC56" s="188"/>
      <c r="BD56" s="188"/>
      <c r="BE56" s="188"/>
      <c r="BG56" s="502">
        <f t="shared" si="5"/>
        <v>0</v>
      </c>
    </row>
    <row r="57" spans="1:59" ht="16.5" x14ac:dyDescent="0.3">
      <c r="A57" s="3"/>
      <c r="B57" s="3"/>
      <c r="C57" s="10"/>
      <c r="D57" s="3"/>
      <c r="E57" s="3"/>
      <c r="F57" s="3"/>
      <c r="G57" s="3"/>
      <c r="H57" s="10"/>
      <c r="I57" s="10"/>
      <c r="J57" s="180"/>
      <c r="L57" s="541"/>
      <c r="M57" s="541"/>
      <c r="N57" s="541"/>
      <c r="O57" s="541"/>
      <c r="P57" s="541"/>
      <c r="Q57" s="541"/>
      <c r="R57" s="541"/>
      <c r="S57" s="541"/>
      <c r="T57" s="541"/>
      <c r="U57" s="541"/>
      <c r="V57" s="541"/>
      <c r="X57" s="541"/>
      <c r="Y57" s="541"/>
      <c r="Z57" s="541"/>
      <c r="AA57" s="541"/>
      <c r="AB57" s="541"/>
      <c r="AC57" s="555"/>
      <c r="AD57" s="541"/>
      <c r="AE57" s="541"/>
      <c r="AF57" s="541"/>
      <c r="AG57" s="541"/>
      <c r="AH57" s="497"/>
      <c r="AI57" s="541"/>
      <c r="AJ57" s="188"/>
      <c r="AK57" s="188"/>
      <c r="AL57" s="188"/>
      <c r="AM57" s="188"/>
      <c r="AN57" s="188"/>
      <c r="AO57" s="565"/>
      <c r="AP57" s="188"/>
      <c r="AQ57" s="188"/>
      <c r="AR57" s="188"/>
      <c r="AS57" s="188"/>
      <c r="AT57" s="188"/>
      <c r="AU57" s="188"/>
      <c r="AV57" s="188"/>
      <c r="AW57" s="188"/>
      <c r="AX57" s="188"/>
      <c r="AY57" s="188"/>
      <c r="AZ57" s="188"/>
      <c r="BA57" s="188"/>
      <c r="BB57" s="188"/>
      <c r="BC57" s="188"/>
      <c r="BD57" s="188"/>
      <c r="BE57" s="188"/>
      <c r="BG57" s="502"/>
    </row>
    <row r="58" spans="1:59" ht="18.75" customHeight="1" x14ac:dyDescent="0.3">
      <c r="A58" s="3"/>
      <c r="B58" s="3"/>
      <c r="C58" s="10" t="s">
        <v>1012</v>
      </c>
      <c r="D58" s="3" t="s">
        <v>1013</v>
      </c>
      <c r="E58" s="3"/>
      <c r="F58" s="5" t="s">
        <v>1012</v>
      </c>
      <c r="G58" s="5"/>
      <c r="H58" s="5" t="s">
        <v>849</v>
      </c>
      <c r="I58" s="5"/>
      <c r="J58" s="181" t="s">
        <v>850</v>
      </c>
      <c r="L58" s="541"/>
      <c r="M58" s="541"/>
      <c r="N58" s="541"/>
      <c r="O58" s="541"/>
      <c r="P58" s="541"/>
      <c r="Q58" s="541"/>
      <c r="R58" s="541"/>
      <c r="S58" s="541"/>
      <c r="T58" s="541"/>
      <c r="U58" s="541"/>
      <c r="V58" s="541"/>
      <c r="X58" s="541"/>
      <c r="Y58" s="541"/>
      <c r="Z58" s="541"/>
      <c r="AA58" s="541"/>
      <c r="AB58" s="541"/>
      <c r="AC58" s="555"/>
      <c r="AD58" s="541"/>
      <c r="AE58" s="541"/>
      <c r="AF58" s="541"/>
      <c r="AG58" s="541"/>
      <c r="AH58" s="497"/>
      <c r="AI58" s="541"/>
      <c r="AJ58" s="188"/>
      <c r="AK58" s="188"/>
      <c r="AL58" s="188"/>
      <c r="AM58" s="188"/>
      <c r="AN58" s="188"/>
      <c r="AO58" s="565"/>
      <c r="AP58" s="188"/>
      <c r="AQ58" s="188"/>
      <c r="AR58" s="188"/>
      <c r="AS58" s="188"/>
      <c r="AT58" s="188"/>
      <c r="AU58" s="188"/>
      <c r="AV58" s="188"/>
      <c r="AW58" s="188"/>
      <c r="AX58" s="188"/>
      <c r="AY58" s="188"/>
      <c r="AZ58" s="188"/>
      <c r="BA58" s="188"/>
      <c r="BB58" s="188"/>
      <c r="BC58" s="188"/>
      <c r="BD58" s="188"/>
      <c r="BE58" s="188"/>
      <c r="BG58" s="502">
        <f t="shared" ref="BG58:BG66" si="6">SUM(K58:BF58)</f>
        <v>0</v>
      </c>
    </row>
    <row r="59" spans="1:59" ht="16.5" x14ac:dyDescent="0.3">
      <c r="A59" s="3"/>
      <c r="B59" s="3"/>
      <c r="C59" s="10"/>
      <c r="D59" s="3" t="s">
        <v>327</v>
      </c>
      <c r="E59" s="3"/>
      <c r="F59" s="10" t="s">
        <v>1012</v>
      </c>
      <c r="G59" s="10"/>
      <c r="H59" s="10" t="s">
        <v>851</v>
      </c>
      <c r="I59" s="10"/>
      <c r="J59" s="180" t="s">
        <v>852</v>
      </c>
      <c r="L59" s="541"/>
      <c r="M59" s="541"/>
      <c r="N59" s="541"/>
      <c r="O59" s="541"/>
      <c r="P59" s="541"/>
      <c r="Q59" s="541"/>
      <c r="R59" s="541"/>
      <c r="S59" s="541"/>
      <c r="T59" s="541"/>
      <c r="U59" s="541"/>
      <c r="V59" s="541"/>
      <c r="X59" s="541"/>
      <c r="Y59" s="541"/>
      <c r="Z59" s="541"/>
      <c r="AA59" s="541"/>
      <c r="AB59" s="541"/>
      <c r="AC59" s="555"/>
      <c r="AD59" s="541"/>
      <c r="AE59" s="541"/>
      <c r="AF59" s="541"/>
      <c r="AG59" s="541"/>
      <c r="AH59" s="497"/>
      <c r="AI59" s="541"/>
      <c r="AJ59" s="188"/>
      <c r="AK59" s="188"/>
      <c r="AL59" s="188"/>
      <c r="AM59" s="188"/>
      <c r="AN59" s="188"/>
      <c r="AO59" s="565"/>
      <c r="AP59" s="188"/>
      <c r="AQ59" s="188"/>
      <c r="AR59" s="188"/>
      <c r="AS59" s="188"/>
      <c r="AT59" s="188"/>
      <c r="AU59" s="188"/>
      <c r="AV59" s="188"/>
      <c r="AW59" s="188"/>
      <c r="AX59" s="188"/>
      <c r="AY59" s="188"/>
      <c r="AZ59" s="188"/>
      <c r="BA59" s="188"/>
      <c r="BB59" s="188"/>
      <c r="BC59" s="188"/>
      <c r="BD59" s="188"/>
      <c r="BE59" s="188"/>
      <c r="BG59" s="502">
        <f t="shared" si="6"/>
        <v>0</v>
      </c>
    </row>
    <row r="60" spans="1:59" ht="16.5" x14ac:dyDescent="0.3">
      <c r="A60" s="3"/>
      <c r="B60" s="3"/>
      <c r="C60" s="10"/>
      <c r="D60" s="3"/>
      <c r="E60" s="3"/>
      <c r="F60" s="10" t="s">
        <v>1012</v>
      </c>
      <c r="G60" s="10"/>
      <c r="H60" s="5" t="s">
        <v>853</v>
      </c>
      <c r="I60" s="5"/>
      <c r="J60" s="181" t="s">
        <v>854</v>
      </c>
      <c r="L60" s="541"/>
      <c r="M60" s="541"/>
      <c r="N60" s="541"/>
      <c r="O60" s="541"/>
      <c r="P60" s="541"/>
      <c r="Q60" s="541"/>
      <c r="R60" s="541"/>
      <c r="S60" s="541"/>
      <c r="T60" s="541"/>
      <c r="U60" s="541"/>
      <c r="V60" s="541"/>
      <c r="X60" s="541"/>
      <c r="Y60" s="541"/>
      <c r="Z60" s="541"/>
      <c r="AA60" s="541"/>
      <c r="AB60" s="541"/>
      <c r="AC60" s="555"/>
      <c r="AD60" s="541"/>
      <c r="AE60" s="541"/>
      <c r="AF60" s="541"/>
      <c r="AG60" s="541"/>
      <c r="AH60" s="497"/>
      <c r="AI60" s="541"/>
      <c r="AJ60" s="188"/>
      <c r="AK60" s="188"/>
      <c r="AL60" s="188"/>
      <c r="AM60" s="188"/>
      <c r="AN60" s="188"/>
      <c r="AO60" s="565"/>
      <c r="AP60" s="188"/>
      <c r="AQ60" s="188"/>
      <c r="AR60" s="188"/>
      <c r="AS60" s="188"/>
      <c r="AT60" s="188"/>
      <c r="AU60" s="188"/>
      <c r="AV60" s="188"/>
      <c r="AW60" s="188"/>
      <c r="AX60" s="188"/>
      <c r="AY60" s="188"/>
      <c r="AZ60" s="188"/>
      <c r="BA60" s="188"/>
      <c r="BB60" s="188"/>
      <c r="BC60" s="188"/>
      <c r="BD60" s="188"/>
      <c r="BE60" s="188"/>
      <c r="BG60" s="502">
        <f t="shared" si="6"/>
        <v>0</v>
      </c>
    </row>
    <row r="61" spans="1:59" ht="16.5" hidden="1" x14ac:dyDescent="0.3">
      <c r="A61" s="3"/>
      <c r="B61" s="3"/>
      <c r="C61" s="10"/>
      <c r="D61" s="3"/>
      <c r="E61" s="3"/>
      <c r="F61" s="10" t="s">
        <v>1012</v>
      </c>
      <c r="G61" s="10"/>
      <c r="H61" s="10" t="s">
        <v>855</v>
      </c>
      <c r="I61" s="10"/>
      <c r="J61" s="180" t="s">
        <v>856</v>
      </c>
      <c r="L61" s="541"/>
      <c r="M61" s="541"/>
      <c r="N61" s="541"/>
      <c r="O61" s="541"/>
      <c r="P61" s="541"/>
      <c r="Q61" s="541"/>
      <c r="R61" s="541"/>
      <c r="S61" s="541"/>
      <c r="T61" s="541"/>
      <c r="U61" s="541"/>
      <c r="V61" s="541"/>
      <c r="X61" s="541"/>
      <c r="Y61" s="541"/>
      <c r="Z61" s="541"/>
      <c r="AA61" s="541"/>
      <c r="AB61" s="541"/>
      <c r="AC61" s="555"/>
      <c r="AD61" s="541"/>
      <c r="AE61" s="541"/>
      <c r="AF61" s="541"/>
      <c r="AG61" s="541"/>
      <c r="AH61" s="497"/>
      <c r="AI61" s="541"/>
      <c r="AJ61" s="188"/>
      <c r="AK61" s="188"/>
      <c r="AL61" s="188"/>
      <c r="AM61" s="188"/>
      <c r="AN61" s="188"/>
      <c r="AO61" s="565"/>
      <c r="AP61" s="188"/>
      <c r="AQ61" s="188"/>
      <c r="AR61" s="188"/>
      <c r="AS61" s="188"/>
      <c r="AT61" s="188"/>
      <c r="AU61" s="188"/>
      <c r="AV61" s="188"/>
      <c r="AW61" s="188"/>
      <c r="AX61" s="188"/>
      <c r="AY61" s="188"/>
      <c r="AZ61" s="188"/>
      <c r="BA61" s="188"/>
      <c r="BB61" s="188"/>
      <c r="BC61" s="188"/>
      <c r="BD61" s="188"/>
      <c r="BE61" s="188"/>
      <c r="BG61" s="502">
        <f t="shared" si="6"/>
        <v>0</v>
      </c>
    </row>
    <row r="62" spans="1:59" ht="16.5" hidden="1" x14ac:dyDescent="0.3">
      <c r="A62" s="3"/>
      <c r="B62" s="3"/>
      <c r="C62" s="10"/>
      <c r="D62" s="3"/>
      <c r="E62" s="3"/>
      <c r="F62" s="10" t="s">
        <v>1012</v>
      </c>
      <c r="G62" s="10"/>
      <c r="H62" s="10" t="s">
        <v>857</v>
      </c>
      <c r="I62" s="10"/>
      <c r="J62" s="180" t="s">
        <v>858</v>
      </c>
      <c r="L62" s="541"/>
      <c r="M62" s="541"/>
      <c r="N62" s="541"/>
      <c r="O62" s="541"/>
      <c r="P62" s="541"/>
      <c r="Q62" s="541"/>
      <c r="R62" s="541"/>
      <c r="S62" s="541"/>
      <c r="T62" s="541"/>
      <c r="U62" s="541"/>
      <c r="V62" s="541"/>
      <c r="X62" s="541"/>
      <c r="Y62" s="541"/>
      <c r="Z62" s="541"/>
      <c r="AA62" s="541"/>
      <c r="AB62" s="541"/>
      <c r="AC62" s="555"/>
      <c r="AD62" s="541"/>
      <c r="AE62" s="541"/>
      <c r="AF62" s="541"/>
      <c r="AG62" s="541"/>
      <c r="AH62" s="497"/>
      <c r="AI62" s="541"/>
      <c r="AJ62" s="188"/>
      <c r="AK62" s="188"/>
      <c r="AL62" s="188"/>
      <c r="AM62" s="188"/>
      <c r="AN62" s="188"/>
      <c r="AO62" s="565"/>
      <c r="AP62" s="188"/>
      <c r="AQ62" s="188"/>
      <c r="AR62" s="188"/>
      <c r="AS62" s="188"/>
      <c r="AT62" s="188"/>
      <c r="AU62" s="188"/>
      <c r="AV62" s="188"/>
      <c r="AW62" s="188"/>
      <c r="AX62" s="188"/>
      <c r="AY62" s="188"/>
      <c r="AZ62" s="188"/>
      <c r="BA62" s="188"/>
      <c r="BB62" s="188"/>
      <c r="BC62" s="188"/>
      <c r="BD62" s="188"/>
      <c r="BE62" s="188"/>
      <c r="BG62" s="502">
        <f t="shared" si="6"/>
        <v>0</v>
      </c>
    </row>
    <row r="63" spans="1:59" ht="16.5" hidden="1" x14ac:dyDescent="0.3">
      <c r="A63" s="3"/>
      <c r="B63" s="3"/>
      <c r="C63" s="10"/>
      <c r="D63" s="3"/>
      <c r="E63" s="3"/>
      <c r="F63" s="10" t="s">
        <v>1012</v>
      </c>
      <c r="G63" s="10"/>
      <c r="H63" s="10" t="s">
        <v>859</v>
      </c>
      <c r="I63" s="10"/>
      <c r="J63" s="180" t="s">
        <v>860</v>
      </c>
      <c r="L63" s="541"/>
      <c r="M63" s="541"/>
      <c r="N63" s="541"/>
      <c r="O63" s="541"/>
      <c r="P63" s="541"/>
      <c r="Q63" s="541"/>
      <c r="R63" s="541"/>
      <c r="S63" s="541"/>
      <c r="T63" s="541"/>
      <c r="U63" s="541"/>
      <c r="V63" s="541"/>
      <c r="X63" s="541"/>
      <c r="Y63" s="541"/>
      <c r="Z63" s="541"/>
      <c r="AA63" s="541"/>
      <c r="AB63" s="541"/>
      <c r="AC63" s="555"/>
      <c r="AD63" s="541"/>
      <c r="AE63" s="541"/>
      <c r="AF63" s="541"/>
      <c r="AG63" s="541"/>
      <c r="AH63" s="497"/>
      <c r="AI63" s="541"/>
      <c r="AJ63" s="188"/>
      <c r="AK63" s="188"/>
      <c r="AL63" s="188"/>
      <c r="AM63" s="188"/>
      <c r="AN63" s="188"/>
      <c r="AO63" s="565"/>
      <c r="AP63" s="188"/>
      <c r="AQ63" s="188"/>
      <c r="AR63" s="188"/>
      <c r="AS63" s="188"/>
      <c r="AT63" s="188"/>
      <c r="AU63" s="188"/>
      <c r="AV63" s="188"/>
      <c r="AW63" s="188"/>
      <c r="AX63" s="188"/>
      <c r="AY63" s="188"/>
      <c r="AZ63" s="188"/>
      <c r="BA63" s="188"/>
      <c r="BB63" s="188"/>
      <c r="BC63" s="188"/>
      <c r="BD63" s="188"/>
      <c r="BE63" s="188"/>
      <c r="BG63" s="502">
        <f t="shared" si="6"/>
        <v>0</v>
      </c>
    </row>
    <row r="64" spans="1:59" ht="16.5" hidden="1" x14ac:dyDescent="0.3">
      <c r="A64" s="3"/>
      <c r="B64" s="3"/>
      <c r="C64" s="10"/>
      <c r="D64" s="3" t="s">
        <v>327</v>
      </c>
      <c r="E64" s="3"/>
      <c r="F64" s="10" t="s">
        <v>1012</v>
      </c>
      <c r="G64" s="10"/>
      <c r="H64" s="10" t="s">
        <v>861</v>
      </c>
      <c r="I64" s="10"/>
      <c r="J64" s="180" t="s">
        <v>862</v>
      </c>
      <c r="L64" s="541"/>
      <c r="M64" s="541"/>
      <c r="N64" s="541"/>
      <c r="O64" s="541"/>
      <c r="P64" s="541"/>
      <c r="Q64" s="541"/>
      <c r="R64" s="541"/>
      <c r="S64" s="541"/>
      <c r="T64" s="541"/>
      <c r="U64" s="541"/>
      <c r="V64" s="541"/>
      <c r="X64" s="541"/>
      <c r="Y64" s="541"/>
      <c r="Z64" s="541"/>
      <c r="AA64" s="541"/>
      <c r="AB64" s="541"/>
      <c r="AC64" s="555"/>
      <c r="AD64" s="541"/>
      <c r="AE64" s="541"/>
      <c r="AF64" s="541"/>
      <c r="AG64" s="541"/>
      <c r="AH64" s="497"/>
      <c r="AI64" s="541"/>
      <c r="AJ64" s="188"/>
      <c r="AK64" s="188"/>
      <c r="AL64" s="188"/>
      <c r="AM64" s="188"/>
      <c r="AN64" s="188"/>
      <c r="AO64" s="565"/>
      <c r="AP64" s="188"/>
      <c r="AQ64" s="188"/>
      <c r="AR64" s="188"/>
      <c r="AS64" s="188"/>
      <c r="AT64" s="188"/>
      <c r="AU64" s="188"/>
      <c r="AV64" s="188"/>
      <c r="AW64" s="188"/>
      <c r="AX64" s="188"/>
      <c r="AY64" s="188"/>
      <c r="AZ64" s="188"/>
      <c r="BA64" s="188"/>
      <c r="BB64" s="188"/>
      <c r="BC64" s="188"/>
      <c r="BD64" s="188"/>
      <c r="BE64" s="188"/>
      <c r="BG64" s="502">
        <f t="shared" si="6"/>
        <v>0</v>
      </c>
    </row>
    <row r="65" spans="1:60" ht="16.5" x14ac:dyDescent="0.3">
      <c r="A65" s="3"/>
      <c r="B65" s="3"/>
      <c r="C65" s="10"/>
      <c r="D65" s="3"/>
      <c r="E65" s="3"/>
      <c r="F65" s="10" t="s">
        <v>1012</v>
      </c>
      <c r="G65" s="10"/>
      <c r="H65" s="5" t="s">
        <v>863</v>
      </c>
      <c r="I65" s="5"/>
      <c r="J65" s="181" t="s">
        <v>864</v>
      </c>
      <c r="L65" s="541"/>
      <c r="M65" s="541"/>
      <c r="N65" s="541"/>
      <c r="O65" s="541"/>
      <c r="P65" s="541"/>
      <c r="Q65" s="541"/>
      <c r="R65" s="541"/>
      <c r="S65" s="541"/>
      <c r="T65" s="541"/>
      <c r="U65" s="541"/>
      <c r="V65" s="541"/>
      <c r="X65" s="541"/>
      <c r="Y65" s="541"/>
      <c r="Z65" s="541"/>
      <c r="AA65" s="541"/>
      <c r="AB65" s="541"/>
      <c r="AC65" s="555"/>
      <c r="AD65" s="541"/>
      <c r="AE65" s="541"/>
      <c r="AF65" s="541"/>
      <c r="AG65" s="541"/>
      <c r="AH65" s="497"/>
      <c r="AI65" s="541"/>
      <c r="AJ65" s="188"/>
      <c r="AK65" s="188"/>
      <c r="AL65" s="188"/>
      <c r="AM65" s="188"/>
      <c r="AN65" s="188"/>
      <c r="AO65" s="565"/>
      <c r="AP65" s="188"/>
      <c r="AQ65" s="188"/>
      <c r="AR65" s="188"/>
      <c r="AS65" s="188"/>
      <c r="AT65" s="188"/>
      <c r="AU65" s="188"/>
      <c r="AV65" s="188"/>
      <c r="AW65" s="188"/>
      <c r="AX65" s="188"/>
      <c r="AY65" s="188"/>
      <c r="AZ65" s="188"/>
      <c r="BA65" s="188"/>
      <c r="BB65" s="188"/>
      <c r="BC65" s="188"/>
      <c r="BD65" s="188"/>
      <c r="BE65" s="188"/>
      <c r="BG65" s="502">
        <f t="shared" si="6"/>
        <v>0</v>
      </c>
    </row>
    <row r="66" spans="1:60" ht="16.5" hidden="1" x14ac:dyDescent="0.3">
      <c r="A66" s="6" t="s">
        <v>327</v>
      </c>
      <c r="B66" s="3"/>
      <c r="C66" s="10"/>
      <c r="D66" s="3"/>
      <c r="E66" s="3"/>
      <c r="F66" s="10" t="s">
        <v>1012</v>
      </c>
      <c r="G66" s="10"/>
      <c r="H66" s="10" t="s">
        <v>865</v>
      </c>
      <c r="I66" s="10"/>
      <c r="J66" s="180" t="s">
        <v>866</v>
      </c>
      <c r="L66" s="541"/>
      <c r="M66" s="541"/>
      <c r="N66" s="541"/>
      <c r="O66" s="541"/>
      <c r="P66" s="541"/>
      <c r="Q66" s="541"/>
      <c r="R66" s="541"/>
      <c r="S66" s="541"/>
      <c r="T66" s="541"/>
      <c r="U66" s="541"/>
      <c r="V66" s="541"/>
      <c r="X66" s="541"/>
      <c r="Y66" s="541"/>
      <c r="Z66" s="541"/>
      <c r="AA66" s="541"/>
      <c r="AB66" s="541"/>
      <c r="AC66" s="555"/>
      <c r="AD66" s="541"/>
      <c r="AE66" s="541"/>
      <c r="AF66" s="541"/>
      <c r="AG66" s="541"/>
      <c r="AH66" s="497"/>
      <c r="AI66" s="541"/>
      <c r="AJ66" s="188"/>
      <c r="AK66" s="188"/>
      <c r="AL66" s="188"/>
      <c r="AM66" s="188"/>
      <c r="AN66" s="188"/>
      <c r="AO66" s="565"/>
      <c r="AP66" s="188"/>
      <c r="AQ66" s="188"/>
      <c r="AR66" s="188"/>
      <c r="AS66" s="188"/>
      <c r="AT66" s="188"/>
      <c r="AU66" s="188"/>
      <c r="AV66" s="188"/>
      <c r="AW66" s="188"/>
      <c r="AX66" s="188"/>
      <c r="AY66" s="188"/>
      <c r="AZ66" s="188"/>
      <c r="BA66" s="188"/>
      <c r="BB66" s="188"/>
      <c r="BC66" s="188"/>
      <c r="BD66" s="188"/>
      <c r="BE66" s="188"/>
      <c r="BG66" s="189">
        <f t="shared" si="6"/>
        <v>0</v>
      </c>
    </row>
    <row r="67" spans="1:60" ht="15" customHeight="1" x14ac:dyDescent="0.3">
      <c r="A67" s="3"/>
      <c r="B67" s="3"/>
      <c r="C67" s="10" t="s">
        <v>1014</v>
      </c>
      <c r="D67" s="3" t="s">
        <v>1015</v>
      </c>
      <c r="E67" s="3"/>
      <c r="F67" s="5" t="s">
        <v>1014</v>
      </c>
      <c r="G67" s="5"/>
      <c r="H67" s="5" t="s">
        <v>867</v>
      </c>
      <c r="I67" s="5"/>
      <c r="J67" s="181" t="s">
        <v>868</v>
      </c>
      <c r="L67" s="541"/>
      <c r="M67" s="541"/>
      <c r="N67" s="541"/>
      <c r="O67" s="541"/>
      <c r="P67" s="541"/>
      <c r="Q67" s="541"/>
      <c r="R67" s="541"/>
      <c r="S67" s="541"/>
      <c r="T67" s="541"/>
      <c r="U67" s="541"/>
      <c r="V67" s="541"/>
      <c r="X67" s="541"/>
      <c r="Y67" s="541"/>
      <c r="Z67" s="541"/>
      <c r="AA67" s="541"/>
      <c r="AB67" s="541"/>
      <c r="AC67" s="555"/>
      <c r="AD67" s="541"/>
      <c r="AE67" s="541"/>
      <c r="AF67" s="541"/>
      <c r="AG67" s="541"/>
      <c r="AH67" s="497"/>
      <c r="AI67" s="541"/>
      <c r="AJ67" s="188"/>
      <c r="AK67" s="188"/>
      <c r="AL67" s="188"/>
      <c r="AM67" s="188"/>
      <c r="AN67" s="188"/>
      <c r="AO67" s="565"/>
      <c r="AP67" s="188"/>
      <c r="AQ67" s="188"/>
      <c r="AR67" s="188"/>
      <c r="AS67" s="188"/>
      <c r="AT67" s="188"/>
      <c r="AU67" s="188"/>
      <c r="AV67" s="188"/>
      <c r="AW67" s="188"/>
      <c r="AX67" s="188"/>
      <c r="AY67" s="188"/>
      <c r="AZ67" s="188"/>
      <c r="BA67" s="188"/>
      <c r="BB67" s="188"/>
      <c r="BC67" s="188"/>
      <c r="BD67" s="188"/>
      <c r="BE67" s="188"/>
      <c r="BG67" s="188"/>
    </row>
    <row r="68" spans="1:60" ht="16.5" hidden="1" x14ac:dyDescent="0.3">
      <c r="A68" s="3"/>
      <c r="B68" s="3"/>
      <c r="C68" s="3"/>
      <c r="D68" s="3"/>
      <c r="E68" s="3"/>
      <c r="F68" s="10" t="s">
        <v>1014</v>
      </c>
      <c r="G68" s="10"/>
      <c r="H68" s="10" t="s">
        <v>869</v>
      </c>
      <c r="I68" s="10"/>
      <c r="J68" s="180" t="s">
        <v>870</v>
      </c>
      <c r="L68" s="541"/>
      <c r="M68" s="541"/>
      <c r="N68" s="541"/>
      <c r="O68" s="541"/>
      <c r="P68" s="541"/>
      <c r="Q68" s="541"/>
      <c r="R68" s="541"/>
      <c r="S68" s="541"/>
      <c r="T68" s="541"/>
      <c r="U68" s="541"/>
      <c r="V68" s="541"/>
      <c r="X68" s="541"/>
      <c r="Y68" s="541"/>
      <c r="Z68" s="541"/>
      <c r="AA68" s="541"/>
      <c r="AB68" s="541"/>
      <c r="AC68" s="555"/>
      <c r="AD68" s="541"/>
      <c r="AE68" s="541"/>
      <c r="AF68" s="541"/>
      <c r="AG68" s="541"/>
      <c r="AH68" s="497"/>
      <c r="AI68" s="541"/>
      <c r="AJ68" s="188"/>
      <c r="AK68" s="188"/>
      <c r="AL68" s="188"/>
      <c r="AM68" s="188"/>
      <c r="AN68" s="188"/>
      <c r="AO68" s="565"/>
      <c r="AP68" s="188"/>
      <c r="AQ68" s="188"/>
      <c r="AR68" s="188"/>
      <c r="AS68" s="188"/>
      <c r="AT68" s="188"/>
      <c r="AU68" s="188"/>
      <c r="AV68" s="188"/>
      <c r="AW68" s="188"/>
      <c r="AX68" s="188"/>
      <c r="AY68" s="188"/>
      <c r="AZ68" s="188"/>
      <c r="BA68" s="188"/>
      <c r="BB68" s="188"/>
      <c r="BC68" s="188"/>
      <c r="BD68" s="188"/>
      <c r="BE68" s="188"/>
      <c r="BG68" s="189">
        <f>SUM(K68:BF68)</f>
        <v>0</v>
      </c>
    </row>
    <row r="69" spans="1:60" ht="16.5" hidden="1" x14ac:dyDescent="0.3">
      <c r="A69" s="3"/>
      <c r="B69" s="3"/>
      <c r="C69" s="3"/>
      <c r="D69" s="3"/>
      <c r="E69" s="3"/>
      <c r="F69" s="10" t="s">
        <v>1014</v>
      </c>
      <c r="G69" s="10"/>
      <c r="H69" s="10" t="s">
        <v>871</v>
      </c>
      <c r="I69" s="10"/>
      <c r="J69" s="180" t="s">
        <v>872</v>
      </c>
      <c r="L69" s="541"/>
      <c r="M69" s="541"/>
      <c r="N69" s="541"/>
      <c r="O69" s="541"/>
      <c r="P69" s="541"/>
      <c r="Q69" s="541"/>
      <c r="R69" s="541"/>
      <c r="S69" s="541"/>
      <c r="T69" s="541"/>
      <c r="U69" s="541"/>
      <c r="V69" s="541"/>
      <c r="X69" s="541"/>
      <c r="Y69" s="541"/>
      <c r="Z69" s="541"/>
      <c r="AA69" s="541"/>
      <c r="AB69" s="541"/>
      <c r="AC69" s="555"/>
      <c r="AD69" s="541"/>
      <c r="AE69" s="541"/>
      <c r="AF69" s="541"/>
      <c r="AG69" s="541"/>
      <c r="AH69" s="497"/>
      <c r="AI69" s="541"/>
      <c r="AJ69" s="188"/>
      <c r="AK69" s="188"/>
      <c r="AL69" s="188"/>
      <c r="AM69" s="188"/>
      <c r="AN69" s="188"/>
      <c r="AO69" s="565"/>
      <c r="AP69" s="188"/>
      <c r="AQ69" s="188"/>
      <c r="AR69" s="188"/>
      <c r="AS69" s="188"/>
      <c r="AT69" s="188"/>
      <c r="AU69" s="188"/>
      <c r="AV69" s="188"/>
      <c r="AW69" s="188"/>
      <c r="AX69" s="188"/>
      <c r="AY69" s="188"/>
      <c r="AZ69" s="188"/>
      <c r="BA69" s="188"/>
      <c r="BB69" s="188"/>
      <c r="BC69" s="188"/>
      <c r="BD69" s="188"/>
      <c r="BE69" s="188"/>
      <c r="BG69" s="189">
        <f>SUM(K69:BF69)</f>
        <v>0</v>
      </c>
    </row>
    <row r="70" spans="1:60" ht="17.25" thickBot="1" x14ac:dyDescent="0.35">
      <c r="A70" s="3"/>
      <c r="B70" s="3"/>
      <c r="C70" s="3"/>
      <c r="D70" s="6"/>
      <c r="E70" s="6"/>
      <c r="F70" s="3"/>
      <c r="G70" s="3"/>
      <c r="H70" s="10"/>
      <c r="I70" s="10"/>
      <c r="J70" s="180"/>
      <c r="K70" s="180"/>
      <c r="L70" s="543"/>
      <c r="M70" s="543"/>
      <c r="N70" s="543"/>
      <c r="O70" s="543"/>
      <c r="P70" s="543"/>
      <c r="Q70" s="543"/>
      <c r="R70" s="543"/>
      <c r="S70" s="543"/>
      <c r="T70" s="543"/>
      <c r="U70" s="543"/>
      <c r="V70" s="543"/>
      <c r="X70" s="543"/>
      <c r="Y70" s="543"/>
      <c r="Z70" s="543"/>
      <c r="AA70" s="543"/>
      <c r="AB70" s="543"/>
      <c r="AC70" s="557"/>
      <c r="AD70" s="543"/>
      <c r="AE70" s="543"/>
      <c r="AF70" s="543"/>
      <c r="AG70" s="543"/>
      <c r="AH70" s="497"/>
      <c r="AI70" s="543"/>
      <c r="AJ70" s="543"/>
      <c r="AK70" s="543"/>
      <c r="AL70" s="543"/>
      <c r="AM70" s="543"/>
      <c r="AN70" s="543"/>
      <c r="AO70" s="557"/>
      <c r="AP70" s="543"/>
      <c r="AQ70" s="543"/>
      <c r="AR70" s="543"/>
      <c r="AS70" s="543"/>
      <c r="AT70" s="543"/>
      <c r="AU70" s="543"/>
      <c r="AV70" s="543"/>
      <c r="AW70" s="543"/>
      <c r="AX70" s="543"/>
      <c r="AY70" s="543"/>
      <c r="AZ70" s="543"/>
      <c r="BA70" s="543"/>
      <c r="BB70" s="543"/>
      <c r="BC70" s="543"/>
      <c r="BD70" s="543"/>
      <c r="BE70" s="543"/>
      <c r="BG70" s="543"/>
      <c r="BH70" s="180"/>
    </row>
    <row r="71" spans="1:60" ht="15.75" customHeight="1" thickBot="1" x14ac:dyDescent="0.35">
      <c r="A71" s="177">
        <v>3</v>
      </c>
      <c r="B71" s="799" t="s">
        <v>1017</v>
      </c>
      <c r="C71" s="799"/>
      <c r="D71" s="799"/>
      <c r="E71" s="799"/>
      <c r="F71" s="799"/>
      <c r="G71" s="192">
        <v>3</v>
      </c>
      <c r="H71" s="199"/>
      <c r="I71" s="200"/>
      <c r="J71" s="201"/>
      <c r="L71" s="541"/>
      <c r="M71" s="541"/>
      <c r="N71" s="541"/>
      <c r="O71" s="541"/>
      <c r="P71" s="541"/>
      <c r="Q71" s="541"/>
      <c r="R71" s="541"/>
      <c r="S71" s="541"/>
      <c r="T71" s="541"/>
      <c r="U71" s="541"/>
      <c r="V71" s="541"/>
      <c r="X71" s="541"/>
      <c r="Y71" s="541"/>
      <c r="Z71" s="541"/>
      <c r="AA71" s="541"/>
      <c r="AB71" s="541"/>
      <c r="AC71" s="555"/>
      <c r="AD71" s="541"/>
      <c r="AE71" s="541"/>
      <c r="AF71" s="541"/>
      <c r="AG71" s="541"/>
      <c r="AH71" s="497"/>
      <c r="AI71" s="541"/>
      <c r="AJ71" s="188"/>
      <c r="AK71" s="188"/>
      <c r="AL71" s="188"/>
      <c r="AM71" s="188"/>
      <c r="AN71" s="188"/>
      <c r="AO71" s="565"/>
      <c r="AP71" s="188"/>
      <c r="AQ71" s="188"/>
      <c r="AR71" s="188"/>
      <c r="AS71" s="188"/>
      <c r="AT71" s="188"/>
      <c r="AU71" s="188"/>
      <c r="AV71" s="188"/>
      <c r="AW71" s="188"/>
      <c r="AX71" s="188"/>
      <c r="AY71" s="188"/>
      <c r="AZ71" s="188"/>
      <c r="BA71" s="188"/>
      <c r="BB71" s="188"/>
      <c r="BC71" s="188"/>
      <c r="BD71" s="188"/>
      <c r="BE71" s="188"/>
      <c r="BG71" s="188"/>
    </row>
    <row r="72" spans="1:60" ht="16.5" x14ac:dyDescent="0.3">
      <c r="A72" s="3"/>
      <c r="B72" s="6" t="s">
        <v>327</v>
      </c>
      <c r="C72" s="6"/>
      <c r="D72" s="3"/>
      <c r="E72" s="3"/>
      <c r="F72" s="3"/>
      <c r="G72" s="3"/>
      <c r="I72" s="24">
        <v>4</v>
      </c>
      <c r="J72" s="25" t="s">
        <v>873</v>
      </c>
      <c r="L72" s="541"/>
      <c r="M72" s="541"/>
      <c r="N72" s="541"/>
      <c r="O72" s="541"/>
      <c r="P72" s="541"/>
      <c r="Q72" s="541"/>
      <c r="R72" s="541"/>
      <c r="S72" s="541"/>
      <c r="T72" s="541"/>
      <c r="U72" s="541"/>
      <c r="V72" s="541"/>
      <c r="X72" s="541"/>
      <c r="Y72" s="541"/>
      <c r="Z72" s="541"/>
      <c r="AA72" s="541"/>
      <c r="AB72" s="541"/>
      <c r="AC72" s="555"/>
      <c r="AD72" s="541"/>
      <c r="AE72" s="541"/>
      <c r="AF72" s="541"/>
      <c r="AG72" s="541"/>
      <c r="AH72" s="497"/>
      <c r="AI72" s="541"/>
      <c r="AJ72" s="188"/>
      <c r="AK72" s="188"/>
      <c r="AL72" s="188"/>
      <c r="AM72" s="188"/>
      <c r="AN72" s="188"/>
      <c r="AO72" s="565"/>
      <c r="AP72" s="188"/>
      <c r="AQ72" s="188"/>
      <c r="AR72" s="188"/>
      <c r="AS72" s="188"/>
      <c r="AT72" s="188"/>
      <c r="AU72" s="188"/>
      <c r="AV72" s="188"/>
      <c r="AW72" s="188"/>
      <c r="AX72" s="188"/>
      <c r="AY72" s="188"/>
      <c r="AZ72" s="188"/>
      <c r="BA72" s="188"/>
      <c r="BB72" s="188"/>
      <c r="BC72" s="188"/>
      <c r="BD72" s="188"/>
      <c r="BE72" s="188"/>
      <c r="BG72" s="188"/>
    </row>
    <row r="73" spans="1:60" ht="16.5" x14ac:dyDescent="0.3">
      <c r="A73" s="3"/>
      <c r="B73" s="5" t="s">
        <v>1018</v>
      </c>
      <c r="C73" s="196" t="s">
        <v>1019</v>
      </c>
      <c r="D73" s="3"/>
      <c r="E73" s="3"/>
      <c r="F73" s="197"/>
      <c r="G73" s="3"/>
      <c r="I73" s="22"/>
      <c r="J73" s="23"/>
      <c r="L73" s="541"/>
      <c r="M73" s="541"/>
      <c r="N73" s="541"/>
      <c r="O73" s="541"/>
      <c r="P73" s="541"/>
      <c r="Q73" s="541"/>
      <c r="R73" s="541"/>
      <c r="S73" s="541"/>
      <c r="T73" s="541"/>
      <c r="U73" s="541"/>
      <c r="V73" s="541"/>
      <c r="X73" s="541"/>
      <c r="Y73" s="541"/>
      <c r="Z73" s="541"/>
      <c r="AA73" s="541"/>
      <c r="AB73" s="541"/>
      <c r="AC73" s="555"/>
      <c r="AD73" s="541"/>
      <c r="AE73" s="541"/>
      <c r="AF73" s="541"/>
      <c r="AG73" s="541"/>
      <c r="AH73" s="497"/>
      <c r="AI73" s="541"/>
      <c r="AJ73" s="188"/>
      <c r="AK73" s="188"/>
      <c r="AL73" s="188"/>
      <c r="AM73" s="188"/>
      <c r="AN73" s="188"/>
      <c r="AO73" s="565"/>
      <c r="AP73" s="188"/>
      <c r="AQ73" s="188"/>
      <c r="AR73" s="188"/>
      <c r="AS73" s="188"/>
      <c r="AT73" s="188"/>
      <c r="AU73" s="188"/>
      <c r="AV73" s="188"/>
      <c r="AW73" s="188"/>
      <c r="AX73" s="188"/>
      <c r="AY73" s="188"/>
      <c r="AZ73" s="188"/>
      <c r="BA73" s="188"/>
      <c r="BB73" s="188"/>
      <c r="BC73" s="188"/>
      <c r="BD73" s="188"/>
      <c r="BE73" s="188"/>
      <c r="BG73" s="188"/>
    </row>
    <row r="74" spans="1:60" ht="16.5" x14ac:dyDescent="0.3">
      <c r="A74" s="3"/>
      <c r="B74" s="1"/>
      <c r="C74" s="1"/>
      <c r="D74" s="1"/>
      <c r="E74" s="1"/>
      <c r="F74" s="5" t="s">
        <v>1018</v>
      </c>
      <c r="H74" s="24" t="s">
        <v>874</v>
      </c>
      <c r="I74" s="25" t="s">
        <v>875</v>
      </c>
      <c r="J74" s="185"/>
      <c r="L74" s="541"/>
      <c r="M74" s="541"/>
      <c r="N74" s="541"/>
      <c r="O74" s="541"/>
      <c r="P74" s="541"/>
      <c r="Q74" s="541"/>
      <c r="R74" s="541"/>
      <c r="S74" s="541"/>
      <c r="T74" s="541"/>
      <c r="U74" s="541"/>
      <c r="V74" s="541"/>
      <c r="X74" s="541"/>
      <c r="Y74" s="541"/>
      <c r="Z74" s="541"/>
      <c r="AA74" s="541"/>
      <c r="AB74" s="541"/>
      <c r="AC74" s="555"/>
      <c r="AD74" s="541"/>
      <c r="AE74" s="541"/>
      <c r="AF74" s="541"/>
      <c r="AG74" s="541"/>
      <c r="AH74" s="497"/>
      <c r="AI74" s="188"/>
      <c r="AJ74" s="188"/>
      <c r="AK74" s="188"/>
      <c r="AL74" s="188"/>
      <c r="AM74" s="188"/>
      <c r="AN74" s="188"/>
      <c r="AO74" s="565"/>
      <c r="AP74" s="188"/>
      <c r="AQ74" s="188"/>
      <c r="AR74" s="188"/>
      <c r="AS74" s="188"/>
      <c r="AT74" s="188"/>
      <c r="AU74" s="188"/>
      <c r="AV74" s="188"/>
      <c r="AW74" s="188"/>
      <c r="AX74" s="188"/>
      <c r="AY74" s="188"/>
      <c r="AZ74" s="188"/>
      <c r="BA74" s="188"/>
      <c r="BB74" s="188"/>
      <c r="BC74" s="188"/>
      <c r="BD74" s="188"/>
      <c r="BE74" s="188"/>
      <c r="BG74" s="560"/>
    </row>
    <row r="75" spans="1:60" ht="16.5" hidden="1" x14ac:dyDescent="0.3">
      <c r="A75" s="3"/>
      <c r="B75" s="183"/>
      <c r="C75" s="3"/>
      <c r="D75" s="3"/>
      <c r="E75" s="3"/>
      <c r="F75" s="10" t="s">
        <v>1018</v>
      </c>
      <c r="H75" s="22" t="s">
        <v>876</v>
      </c>
      <c r="I75" s="23" t="s">
        <v>877</v>
      </c>
      <c r="J75" s="185"/>
      <c r="L75" s="541"/>
      <c r="M75" s="541"/>
      <c r="N75" s="541"/>
      <c r="O75" s="541"/>
      <c r="P75" s="541"/>
      <c r="Q75" s="541"/>
      <c r="R75" s="541"/>
      <c r="S75" s="541"/>
      <c r="T75" s="541"/>
      <c r="U75" s="541"/>
      <c r="V75" s="541"/>
      <c r="X75" s="541"/>
      <c r="Y75" s="541"/>
      <c r="Z75" s="541"/>
      <c r="AA75" s="541"/>
      <c r="AB75" s="541"/>
      <c r="AC75" s="555"/>
      <c r="AD75" s="541"/>
      <c r="AE75" s="541"/>
      <c r="AF75" s="541"/>
      <c r="AG75" s="541"/>
      <c r="AH75" s="497"/>
      <c r="AI75" s="188"/>
      <c r="AJ75" s="188"/>
      <c r="AK75" s="188"/>
      <c r="AL75" s="188"/>
      <c r="AM75" s="188"/>
      <c r="AN75" s="188"/>
      <c r="AO75" s="565"/>
      <c r="AP75" s="188"/>
      <c r="AQ75" s="188"/>
      <c r="AR75" s="188"/>
      <c r="AS75" s="188"/>
      <c r="AT75" s="188"/>
      <c r="AU75" s="188"/>
      <c r="AV75" s="188"/>
      <c r="AW75" s="188"/>
      <c r="AX75" s="188"/>
      <c r="AY75" s="188"/>
      <c r="AZ75" s="188"/>
      <c r="BA75" s="188"/>
      <c r="BB75" s="188"/>
      <c r="BC75" s="188"/>
      <c r="BD75" s="188"/>
      <c r="BE75" s="188"/>
      <c r="BG75" s="560"/>
    </row>
    <row r="76" spans="1:60" ht="16.5" hidden="1" x14ac:dyDescent="0.3">
      <c r="A76" s="3"/>
      <c r="B76" s="3"/>
      <c r="C76" s="3"/>
      <c r="D76" s="3"/>
      <c r="E76" s="3"/>
      <c r="F76" s="10" t="s">
        <v>1018</v>
      </c>
      <c r="H76" s="22" t="s">
        <v>878</v>
      </c>
      <c r="I76" s="23" t="s">
        <v>879</v>
      </c>
      <c r="J76" s="185"/>
      <c r="L76" s="541"/>
      <c r="M76" s="541"/>
      <c r="N76" s="541"/>
      <c r="O76" s="541"/>
      <c r="P76" s="541"/>
      <c r="Q76" s="541"/>
      <c r="R76" s="541"/>
      <c r="S76" s="541"/>
      <c r="T76" s="541"/>
      <c r="U76" s="541"/>
      <c r="V76" s="541"/>
      <c r="X76" s="541"/>
      <c r="Y76" s="541"/>
      <c r="Z76" s="541"/>
      <c r="AA76" s="541"/>
      <c r="AB76" s="541"/>
      <c r="AC76" s="555"/>
      <c r="AD76" s="541"/>
      <c r="AE76" s="541"/>
      <c r="AF76" s="541"/>
      <c r="AG76" s="541"/>
      <c r="AH76" s="497"/>
      <c r="AI76" s="188"/>
      <c r="AJ76" s="188"/>
      <c r="AK76" s="188"/>
      <c r="AL76" s="188"/>
      <c r="AM76" s="188"/>
      <c r="AN76" s="188"/>
      <c r="AO76" s="565"/>
      <c r="AP76" s="188"/>
      <c r="AQ76" s="188"/>
      <c r="AR76" s="188"/>
      <c r="AS76" s="188"/>
      <c r="AT76" s="188"/>
      <c r="AU76" s="188"/>
      <c r="AV76" s="188"/>
      <c r="AW76" s="188"/>
      <c r="AX76" s="188"/>
      <c r="AY76" s="188"/>
      <c r="AZ76" s="188"/>
      <c r="BA76" s="188"/>
      <c r="BB76" s="188"/>
      <c r="BC76" s="188"/>
      <c r="BD76" s="188"/>
      <c r="BE76" s="188"/>
      <c r="BG76" s="560"/>
    </row>
    <row r="77" spans="1:60" ht="16.5" hidden="1" x14ac:dyDescent="0.3">
      <c r="A77" s="3"/>
      <c r="B77" s="183"/>
      <c r="C77" s="3"/>
      <c r="D77" s="3"/>
      <c r="E77" s="3"/>
      <c r="F77" s="10" t="s">
        <v>1018</v>
      </c>
      <c r="H77" s="22" t="s">
        <v>880</v>
      </c>
      <c r="I77" s="23" t="s">
        <v>881</v>
      </c>
      <c r="J77" s="185"/>
      <c r="L77" s="541"/>
      <c r="M77" s="541"/>
      <c r="N77" s="541"/>
      <c r="O77" s="541"/>
      <c r="P77" s="541"/>
      <c r="Q77" s="541"/>
      <c r="R77" s="541"/>
      <c r="S77" s="541"/>
      <c r="T77" s="541"/>
      <c r="U77" s="541"/>
      <c r="V77" s="541"/>
      <c r="X77" s="541"/>
      <c r="Y77" s="541"/>
      <c r="Z77" s="541"/>
      <c r="AA77" s="541"/>
      <c r="AB77" s="541"/>
      <c r="AC77" s="555"/>
      <c r="AD77" s="541"/>
      <c r="AE77" s="541"/>
      <c r="AF77" s="541"/>
      <c r="AG77" s="541"/>
      <c r="AH77" s="497"/>
      <c r="AI77" s="188"/>
      <c r="AJ77" s="188"/>
      <c r="AK77" s="188"/>
      <c r="AL77" s="188"/>
      <c r="AM77" s="188"/>
      <c r="AN77" s="188"/>
      <c r="AO77" s="565"/>
      <c r="AP77" s="188"/>
      <c r="AQ77" s="188"/>
      <c r="AR77" s="188"/>
      <c r="AS77" s="188"/>
      <c r="AT77" s="188"/>
      <c r="AU77" s="188"/>
      <c r="AV77" s="188"/>
      <c r="AW77" s="188"/>
      <c r="AX77" s="188"/>
      <c r="AY77" s="188"/>
      <c r="AZ77" s="188"/>
      <c r="BA77" s="188"/>
      <c r="BB77" s="188"/>
      <c r="BC77" s="188"/>
      <c r="BD77" s="188"/>
      <c r="BE77" s="188"/>
      <c r="BG77" s="560"/>
    </row>
    <row r="78" spans="1:60" ht="16.5" hidden="1" x14ac:dyDescent="0.3">
      <c r="A78" s="3"/>
      <c r="B78" s="183"/>
      <c r="C78" s="3"/>
      <c r="D78" s="3"/>
      <c r="E78" s="3"/>
      <c r="F78" s="10" t="s">
        <v>1018</v>
      </c>
      <c r="H78" s="22" t="s">
        <v>882</v>
      </c>
      <c r="I78" s="23" t="s">
        <v>883</v>
      </c>
      <c r="J78" s="185"/>
      <c r="L78" s="541"/>
      <c r="M78" s="541"/>
      <c r="N78" s="541"/>
      <c r="O78" s="541"/>
      <c r="P78" s="541"/>
      <c r="Q78" s="541"/>
      <c r="R78" s="541"/>
      <c r="S78" s="541"/>
      <c r="T78" s="541"/>
      <c r="U78" s="541"/>
      <c r="V78" s="541"/>
      <c r="X78" s="541"/>
      <c r="Y78" s="541"/>
      <c r="Z78" s="541"/>
      <c r="AA78" s="541"/>
      <c r="AB78" s="541"/>
      <c r="AC78" s="555"/>
      <c r="AD78" s="541"/>
      <c r="AE78" s="541"/>
      <c r="AF78" s="541"/>
      <c r="AG78" s="541"/>
      <c r="AH78" s="497"/>
      <c r="AI78" s="188"/>
      <c r="AJ78" s="188"/>
      <c r="AK78" s="188"/>
      <c r="AL78" s="188"/>
      <c r="AM78" s="188"/>
      <c r="AN78" s="188"/>
      <c r="AO78" s="565"/>
      <c r="AP78" s="188"/>
      <c r="AQ78" s="188"/>
      <c r="AR78" s="188"/>
      <c r="AS78" s="188"/>
      <c r="AT78" s="188"/>
      <c r="AU78" s="188"/>
      <c r="AV78" s="188"/>
      <c r="AW78" s="188"/>
      <c r="AX78" s="188"/>
      <c r="AY78" s="188"/>
      <c r="AZ78" s="188"/>
      <c r="BA78" s="188"/>
      <c r="BB78" s="188"/>
      <c r="BC78" s="188"/>
      <c r="BD78" s="188"/>
      <c r="BE78" s="188"/>
      <c r="BG78" s="560"/>
    </row>
    <row r="79" spans="1:60" ht="16.5" hidden="1" x14ac:dyDescent="0.3">
      <c r="A79" s="3"/>
      <c r="B79" s="183"/>
      <c r="C79" s="3"/>
      <c r="D79" s="3"/>
      <c r="E79" s="3"/>
      <c r="F79" s="10" t="s">
        <v>1018</v>
      </c>
      <c r="H79" s="22" t="s">
        <v>884</v>
      </c>
      <c r="I79" s="23" t="s">
        <v>885</v>
      </c>
      <c r="J79" s="185"/>
      <c r="L79" s="541"/>
      <c r="M79" s="541"/>
      <c r="N79" s="541"/>
      <c r="O79" s="541"/>
      <c r="P79" s="541"/>
      <c r="Q79" s="541"/>
      <c r="R79" s="541"/>
      <c r="S79" s="541"/>
      <c r="T79" s="541"/>
      <c r="U79" s="541"/>
      <c r="V79" s="541"/>
      <c r="X79" s="541"/>
      <c r="Y79" s="541"/>
      <c r="Z79" s="541"/>
      <c r="AA79" s="541"/>
      <c r="AB79" s="541"/>
      <c r="AC79" s="555"/>
      <c r="AD79" s="541"/>
      <c r="AE79" s="541"/>
      <c r="AF79" s="541"/>
      <c r="AG79" s="541"/>
      <c r="AH79" s="497"/>
      <c r="AI79" s="188"/>
      <c r="AJ79" s="188"/>
      <c r="AK79" s="188"/>
      <c r="AL79" s="188"/>
      <c r="AM79" s="188"/>
      <c r="AN79" s="188"/>
      <c r="AO79" s="565"/>
      <c r="AP79" s="188"/>
      <c r="AQ79" s="188"/>
      <c r="AR79" s="188"/>
      <c r="AS79" s="188"/>
      <c r="AT79" s="188"/>
      <c r="AU79" s="188"/>
      <c r="AV79" s="188"/>
      <c r="AW79" s="188"/>
      <c r="AX79" s="188"/>
      <c r="AY79" s="188"/>
      <c r="AZ79" s="188"/>
      <c r="BA79" s="188"/>
      <c r="BB79" s="188"/>
      <c r="BC79" s="188"/>
      <c r="BD79" s="188"/>
      <c r="BE79" s="188"/>
      <c r="BG79" s="560"/>
    </row>
    <row r="80" spans="1:60" ht="16.5" hidden="1" x14ac:dyDescent="0.3">
      <c r="A80" s="3"/>
      <c r="B80" s="183"/>
      <c r="C80" s="3"/>
      <c r="D80" s="3"/>
      <c r="E80" s="3"/>
      <c r="F80" s="10" t="s">
        <v>1018</v>
      </c>
      <c r="H80" s="22" t="s">
        <v>886</v>
      </c>
      <c r="I80" s="23" t="s">
        <v>887</v>
      </c>
      <c r="J80" s="185"/>
      <c r="L80" s="541"/>
      <c r="M80" s="541"/>
      <c r="N80" s="541"/>
      <c r="O80" s="541"/>
      <c r="P80" s="541"/>
      <c r="Q80" s="541"/>
      <c r="R80" s="541"/>
      <c r="S80" s="541"/>
      <c r="T80" s="541"/>
      <c r="U80" s="541"/>
      <c r="V80" s="541"/>
      <c r="X80" s="541"/>
      <c r="Y80" s="541"/>
      <c r="Z80" s="541"/>
      <c r="AA80" s="541"/>
      <c r="AB80" s="541"/>
      <c r="AC80" s="555"/>
      <c r="AD80" s="541"/>
      <c r="AE80" s="541"/>
      <c r="AF80" s="541"/>
      <c r="AG80" s="541"/>
      <c r="AH80" s="497"/>
      <c r="AI80" s="188"/>
      <c r="AJ80" s="188"/>
      <c r="AK80" s="188"/>
      <c r="AL80" s="188"/>
      <c r="AM80" s="188"/>
      <c r="AN80" s="188"/>
      <c r="AO80" s="565"/>
      <c r="AP80" s="188"/>
      <c r="AQ80" s="188"/>
      <c r="AR80" s="188"/>
      <c r="AS80" s="188"/>
      <c r="AT80" s="188"/>
      <c r="AU80" s="188"/>
      <c r="AV80" s="188"/>
      <c r="AW80" s="188"/>
      <c r="AX80" s="188"/>
      <c r="AY80" s="188"/>
      <c r="AZ80" s="188"/>
      <c r="BA80" s="188"/>
      <c r="BB80" s="188"/>
      <c r="BC80" s="188"/>
      <c r="BD80" s="188"/>
      <c r="BE80" s="188"/>
      <c r="BG80" s="560"/>
    </row>
    <row r="81" spans="1:59" ht="16.5" hidden="1" x14ac:dyDescent="0.3">
      <c r="A81" s="3"/>
      <c r="B81" s="183"/>
      <c r="C81" s="3"/>
      <c r="D81" s="3"/>
      <c r="E81" s="3"/>
      <c r="F81" s="10" t="s">
        <v>1018</v>
      </c>
      <c r="H81" s="22" t="s">
        <v>888</v>
      </c>
      <c r="I81" s="23" t="s">
        <v>889</v>
      </c>
      <c r="J81" s="185"/>
      <c r="L81" s="541"/>
      <c r="M81" s="541"/>
      <c r="N81" s="541"/>
      <c r="O81" s="541"/>
      <c r="P81" s="541"/>
      <c r="Q81" s="541"/>
      <c r="R81" s="541"/>
      <c r="S81" s="541"/>
      <c r="T81" s="541"/>
      <c r="U81" s="541"/>
      <c r="V81" s="541"/>
      <c r="X81" s="541"/>
      <c r="Y81" s="541"/>
      <c r="Z81" s="541"/>
      <c r="AA81" s="541"/>
      <c r="AB81" s="541"/>
      <c r="AC81" s="555"/>
      <c r="AD81" s="541"/>
      <c r="AE81" s="541"/>
      <c r="AF81" s="541"/>
      <c r="AG81" s="541"/>
      <c r="AH81" s="497"/>
      <c r="AI81" s="188"/>
      <c r="AJ81" s="188"/>
      <c r="AK81" s="188"/>
      <c r="AL81" s="188"/>
      <c r="AM81" s="188"/>
      <c r="AN81" s="188"/>
      <c r="AO81" s="565"/>
      <c r="AP81" s="188"/>
      <c r="AQ81" s="188"/>
      <c r="AR81" s="188"/>
      <c r="AS81" s="188"/>
      <c r="AT81" s="188"/>
      <c r="AU81" s="188"/>
      <c r="AV81" s="188"/>
      <c r="AW81" s="188"/>
      <c r="AX81" s="188"/>
      <c r="AY81" s="188"/>
      <c r="AZ81" s="188"/>
      <c r="BA81" s="188"/>
      <c r="BB81" s="188"/>
      <c r="BC81" s="188"/>
      <c r="BD81" s="188"/>
      <c r="BE81" s="188"/>
      <c r="BG81" s="560"/>
    </row>
    <row r="82" spans="1:59" ht="16.5" hidden="1" x14ac:dyDescent="0.3">
      <c r="A82" s="3"/>
      <c r="B82" s="183"/>
      <c r="C82" s="3"/>
      <c r="D82" s="3"/>
      <c r="E82" s="3"/>
      <c r="F82" s="10" t="s">
        <v>1018</v>
      </c>
      <c r="H82" s="22" t="s">
        <v>890</v>
      </c>
      <c r="I82" s="23" t="s">
        <v>891</v>
      </c>
      <c r="J82" s="185"/>
      <c r="L82" s="541"/>
      <c r="M82" s="541"/>
      <c r="N82" s="541"/>
      <c r="O82" s="541"/>
      <c r="P82" s="541"/>
      <c r="Q82" s="541"/>
      <c r="R82" s="541"/>
      <c r="S82" s="541"/>
      <c r="T82" s="541"/>
      <c r="U82" s="541"/>
      <c r="V82" s="541"/>
      <c r="X82" s="541"/>
      <c r="Y82" s="541"/>
      <c r="Z82" s="541"/>
      <c r="AA82" s="541"/>
      <c r="AB82" s="541"/>
      <c r="AC82" s="555"/>
      <c r="AD82" s="541"/>
      <c r="AE82" s="541"/>
      <c r="AF82" s="541"/>
      <c r="AG82" s="541"/>
      <c r="AH82" s="497"/>
      <c r="AI82" s="188"/>
      <c r="AJ82" s="188"/>
      <c r="AK82" s="188"/>
      <c r="AL82" s="188"/>
      <c r="AM82" s="188"/>
      <c r="AN82" s="188"/>
      <c r="AO82" s="565"/>
      <c r="AP82" s="188"/>
      <c r="AQ82" s="188"/>
      <c r="AR82" s="188"/>
      <c r="AS82" s="188"/>
      <c r="AT82" s="188"/>
      <c r="AU82" s="188"/>
      <c r="AV82" s="188"/>
      <c r="AW82" s="188"/>
      <c r="AX82" s="188"/>
      <c r="AY82" s="188"/>
      <c r="AZ82" s="188"/>
      <c r="BA82" s="188"/>
      <c r="BB82" s="188"/>
      <c r="BC82" s="188"/>
      <c r="BD82" s="188"/>
      <c r="BE82" s="188"/>
      <c r="BG82" s="560"/>
    </row>
    <row r="83" spans="1:59" ht="16.5" hidden="1" x14ac:dyDescent="0.3">
      <c r="A83" s="3"/>
      <c r="B83" s="183"/>
      <c r="C83" s="3"/>
      <c r="D83" s="6"/>
      <c r="E83" s="3"/>
      <c r="F83" s="3"/>
      <c r="H83" s="22"/>
      <c r="I83" s="23"/>
      <c r="J83" s="185"/>
      <c r="L83" s="541"/>
      <c r="M83" s="541"/>
      <c r="N83" s="541"/>
      <c r="O83" s="541"/>
      <c r="P83" s="541"/>
      <c r="Q83" s="541"/>
      <c r="R83" s="541"/>
      <c r="S83" s="541"/>
      <c r="T83" s="541"/>
      <c r="U83" s="541"/>
      <c r="V83" s="541"/>
      <c r="X83" s="541"/>
      <c r="Y83" s="541"/>
      <c r="Z83" s="541"/>
      <c r="AA83" s="541"/>
      <c r="AB83" s="541"/>
      <c r="AC83" s="555"/>
      <c r="AD83" s="541"/>
      <c r="AE83" s="541"/>
      <c r="AF83" s="541"/>
      <c r="AG83" s="541"/>
      <c r="AH83" s="497"/>
      <c r="AI83" s="188"/>
      <c r="AJ83" s="188"/>
      <c r="AK83" s="188"/>
      <c r="AL83" s="188"/>
      <c r="AM83" s="188"/>
      <c r="AN83" s="188"/>
      <c r="AO83" s="565"/>
      <c r="AP83" s="188"/>
      <c r="AQ83" s="188"/>
      <c r="AR83" s="188"/>
      <c r="AS83" s="188"/>
      <c r="AT83" s="188"/>
      <c r="AU83" s="188"/>
      <c r="AV83" s="188"/>
      <c r="AW83" s="188"/>
      <c r="AX83" s="188"/>
      <c r="AY83" s="188"/>
      <c r="AZ83" s="188"/>
      <c r="BA83" s="188"/>
      <c r="BB83" s="188"/>
      <c r="BC83" s="188"/>
      <c r="BD83" s="188"/>
      <c r="BE83" s="188"/>
      <c r="BG83" s="560"/>
    </row>
    <row r="84" spans="1:59" ht="16.5" x14ac:dyDescent="0.3">
      <c r="A84" s="3"/>
      <c r="B84" s="15" t="s">
        <v>1020</v>
      </c>
      <c r="C84" s="6" t="s">
        <v>893</v>
      </c>
      <c r="D84" s="6"/>
      <c r="E84" s="3"/>
      <c r="F84" s="3"/>
      <c r="H84" s="22"/>
      <c r="I84" s="23"/>
      <c r="J84" s="185"/>
      <c r="L84" s="541"/>
      <c r="M84" s="541"/>
      <c r="N84" s="541"/>
      <c r="O84" s="541"/>
      <c r="P84" s="541"/>
      <c r="Q84" s="541"/>
      <c r="R84" s="541"/>
      <c r="S84" s="541"/>
      <c r="T84" s="541"/>
      <c r="U84" s="541"/>
      <c r="V84" s="541"/>
      <c r="X84" s="541"/>
      <c r="Y84" s="541"/>
      <c r="Z84" s="541"/>
      <c r="AA84" s="541"/>
      <c r="AB84" s="541"/>
      <c r="AC84" s="555"/>
      <c r="AD84" s="541"/>
      <c r="AE84" s="541"/>
      <c r="AF84" s="541"/>
      <c r="AG84" s="541"/>
      <c r="AH84" s="497"/>
      <c r="AI84" s="188"/>
      <c r="AJ84" s="188"/>
      <c r="AK84" s="188"/>
      <c r="AL84" s="188"/>
      <c r="AM84" s="188"/>
      <c r="AN84" s="188"/>
      <c r="AO84" s="565"/>
      <c r="AP84" s="188"/>
      <c r="AQ84" s="188"/>
      <c r="AR84" s="188"/>
      <c r="AS84" s="188"/>
      <c r="AT84" s="188"/>
      <c r="AU84" s="188"/>
      <c r="AV84" s="188"/>
      <c r="AW84" s="188"/>
      <c r="AX84" s="188"/>
      <c r="AY84" s="188"/>
      <c r="AZ84" s="188"/>
      <c r="BA84" s="188"/>
      <c r="BB84" s="188"/>
      <c r="BC84" s="188"/>
      <c r="BD84" s="188"/>
      <c r="BE84" s="188"/>
      <c r="BG84" s="560"/>
    </row>
    <row r="85" spans="1:59" ht="16.5" x14ac:dyDescent="0.3">
      <c r="A85" s="3"/>
      <c r="B85" s="1"/>
      <c r="C85" s="1"/>
      <c r="D85" s="1"/>
      <c r="E85" s="1"/>
      <c r="F85" s="5" t="s">
        <v>1020</v>
      </c>
      <c r="H85" s="24" t="s">
        <v>892</v>
      </c>
      <c r="I85" s="25" t="s">
        <v>893</v>
      </c>
      <c r="J85" s="185"/>
      <c r="L85" s="541"/>
      <c r="M85" s="541"/>
      <c r="N85" s="541"/>
      <c r="O85" s="541"/>
      <c r="P85" s="541"/>
      <c r="Q85" s="541"/>
      <c r="R85" s="541"/>
      <c r="S85" s="541"/>
      <c r="T85" s="541"/>
      <c r="U85" s="541"/>
      <c r="V85" s="541"/>
      <c r="X85" s="541"/>
      <c r="Y85" s="541"/>
      <c r="Z85" s="541"/>
      <c r="AA85" s="541"/>
      <c r="AB85" s="541"/>
      <c r="AC85" s="555"/>
      <c r="AD85" s="541"/>
      <c r="AE85" s="541"/>
      <c r="AF85" s="541"/>
      <c r="AG85" s="541"/>
      <c r="AH85" s="497"/>
      <c r="AI85" s="188"/>
      <c r="AJ85" s="188"/>
      <c r="AK85" s="188"/>
      <c r="AL85" s="188"/>
      <c r="AM85" s="188"/>
      <c r="AN85" s="188"/>
      <c r="AO85" s="565"/>
      <c r="AP85" s="188"/>
      <c r="AQ85" s="188"/>
      <c r="AR85" s="188"/>
      <c r="AS85" s="188"/>
      <c r="AT85" s="188"/>
      <c r="AU85" s="188"/>
      <c r="AV85" s="188"/>
      <c r="AW85" s="188"/>
      <c r="AX85" s="188"/>
      <c r="AY85" s="188"/>
      <c r="AZ85" s="188"/>
      <c r="BA85" s="188"/>
      <c r="BB85" s="188"/>
      <c r="BC85" s="188"/>
      <c r="BD85" s="188"/>
      <c r="BE85" s="188"/>
      <c r="BG85" s="560"/>
    </row>
    <row r="86" spans="1:59" ht="16.5" hidden="1" x14ac:dyDescent="0.3">
      <c r="A86" s="3"/>
      <c r="B86" s="3"/>
      <c r="C86" s="3"/>
      <c r="D86" s="3"/>
      <c r="E86" s="3"/>
      <c r="F86" s="10" t="s">
        <v>1020</v>
      </c>
      <c r="H86" s="22" t="s">
        <v>894</v>
      </c>
      <c r="I86" s="23" t="s">
        <v>895</v>
      </c>
      <c r="J86" s="185"/>
      <c r="L86" s="541"/>
      <c r="M86" s="541"/>
      <c r="N86" s="541"/>
      <c r="O86" s="541"/>
      <c r="P86" s="541"/>
      <c r="Q86" s="541"/>
      <c r="R86" s="541"/>
      <c r="S86" s="541"/>
      <c r="T86" s="541"/>
      <c r="U86" s="541"/>
      <c r="V86" s="541"/>
      <c r="X86" s="541"/>
      <c r="Y86" s="541"/>
      <c r="Z86" s="541"/>
      <c r="AA86" s="541"/>
      <c r="AB86" s="541"/>
      <c r="AC86" s="555"/>
      <c r="AD86" s="541"/>
      <c r="AE86" s="541"/>
      <c r="AF86" s="541"/>
      <c r="AG86" s="541"/>
      <c r="AH86" s="497"/>
      <c r="AI86" s="188"/>
      <c r="AJ86" s="188"/>
      <c r="AK86" s="188"/>
      <c r="AL86" s="188"/>
      <c r="AM86" s="188"/>
      <c r="AN86" s="188"/>
      <c r="AO86" s="565"/>
      <c r="AP86" s="188"/>
      <c r="AQ86" s="188"/>
      <c r="AR86" s="188"/>
      <c r="AS86" s="188"/>
      <c r="AT86" s="188"/>
      <c r="AU86" s="188"/>
      <c r="AV86" s="188"/>
      <c r="AW86" s="188"/>
      <c r="AX86" s="188"/>
      <c r="AY86" s="188"/>
      <c r="AZ86" s="188"/>
      <c r="BA86" s="188"/>
      <c r="BB86" s="188"/>
      <c r="BC86" s="188"/>
      <c r="BD86" s="188"/>
      <c r="BE86" s="188"/>
      <c r="BG86" s="560"/>
    </row>
    <row r="87" spans="1:59" ht="16.5" hidden="1" x14ac:dyDescent="0.3">
      <c r="A87" s="3"/>
      <c r="B87" s="3"/>
      <c r="C87" s="3"/>
      <c r="D87" s="3"/>
      <c r="E87" s="3"/>
      <c r="F87" s="10" t="s">
        <v>1020</v>
      </c>
      <c r="H87" s="22" t="s">
        <v>896</v>
      </c>
      <c r="I87" s="23" t="s">
        <v>897</v>
      </c>
      <c r="J87" s="185"/>
      <c r="L87" s="541"/>
      <c r="M87" s="541"/>
      <c r="N87" s="541"/>
      <c r="O87" s="541"/>
      <c r="P87" s="541"/>
      <c r="Q87" s="541"/>
      <c r="R87" s="541"/>
      <c r="S87" s="541"/>
      <c r="T87" s="541"/>
      <c r="U87" s="541"/>
      <c r="V87" s="541"/>
      <c r="X87" s="541"/>
      <c r="Y87" s="541"/>
      <c r="Z87" s="541"/>
      <c r="AA87" s="541"/>
      <c r="AB87" s="541"/>
      <c r="AC87" s="555"/>
      <c r="AD87" s="541"/>
      <c r="AE87" s="541"/>
      <c r="AF87" s="541"/>
      <c r="AG87" s="541"/>
      <c r="AH87" s="497"/>
      <c r="AI87" s="188"/>
      <c r="AJ87" s="188"/>
      <c r="AK87" s="188"/>
      <c r="AL87" s="188"/>
      <c r="AM87" s="188"/>
      <c r="AN87" s="188"/>
      <c r="AO87" s="565"/>
      <c r="AP87" s="188"/>
      <c r="AQ87" s="188"/>
      <c r="AR87" s="188"/>
      <c r="AS87" s="188"/>
      <c r="AT87" s="188"/>
      <c r="AU87" s="188"/>
      <c r="AV87" s="188"/>
      <c r="AW87" s="188"/>
      <c r="AX87" s="188"/>
      <c r="AY87" s="188"/>
      <c r="AZ87" s="188"/>
      <c r="BA87" s="188"/>
      <c r="BB87" s="188"/>
      <c r="BC87" s="188"/>
      <c r="BD87" s="188"/>
      <c r="BE87" s="188"/>
      <c r="BG87" s="560"/>
    </row>
    <row r="88" spans="1:59" ht="16.5" hidden="1" x14ac:dyDescent="0.3">
      <c r="A88" s="3"/>
      <c r="B88" s="3"/>
      <c r="C88" s="3"/>
      <c r="D88" s="3"/>
      <c r="E88" s="3"/>
      <c r="F88" s="10" t="s">
        <v>1020</v>
      </c>
      <c r="H88" s="22" t="s">
        <v>898</v>
      </c>
      <c r="I88" s="23" t="s">
        <v>899</v>
      </c>
      <c r="J88" s="185"/>
      <c r="L88" s="541"/>
      <c r="M88" s="541"/>
      <c r="N88" s="541"/>
      <c r="O88" s="541"/>
      <c r="P88" s="541"/>
      <c r="Q88" s="541"/>
      <c r="R88" s="541"/>
      <c r="S88" s="541"/>
      <c r="T88" s="541"/>
      <c r="U88" s="541"/>
      <c r="V88" s="541"/>
      <c r="X88" s="541"/>
      <c r="Y88" s="541"/>
      <c r="Z88" s="541"/>
      <c r="AA88" s="541"/>
      <c r="AB88" s="541"/>
      <c r="AC88" s="555"/>
      <c r="AD88" s="541"/>
      <c r="AE88" s="541"/>
      <c r="AF88" s="541"/>
      <c r="AG88" s="541"/>
      <c r="AH88" s="497"/>
      <c r="AI88" s="188"/>
      <c r="AJ88" s="188"/>
      <c r="AK88" s="188"/>
      <c r="AL88" s="188"/>
      <c r="AM88" s="188"/>
      <c r="AN88" s="188"/>
      <c r="AO88" s="565"/>
      <c r="AP88" s="188"/>
      <c r="AQ88" s="188"/>
      <c r="AR88" s="188"/>
      <c r="AS88" s="188"/>
      <c r="AT88" s="188"/>
      <c r="AU88" s="188"/>
      <c r="AV88" s="188"/>
      <c r="AW88" s="188"/>
      <c r="AX88" s="188"/>
      <c r="AY88" s="188"/>
      <c r="AZ88" s="188"/>
      <c r="BA88" s="188"/>
      <c r="BB88" s="188"/>
      <c r="BC88" s="188"/>
      <c r="BD88" s="188"/>
      <c r="BE88" s="188"/>
      <c r="BG88" s="560"/>
    </row>
    <row r="89" spans="1:59" ht="16.5" hidden="1" x14ac:dyDescent="0.3">
      <c r="A89" s="3"/>
      <c r="B89" s="3"/>
      <c r="C89" s="3"/>
      <c r="D89" s="3"/>
      <c r="E89" s="3"/>
      <c r="F89" s="10" t="s">
        <v>1020</v>
      </c>
      <c r="H89" s="22" t="s">
        <v>900</v>
      </c>
      <c r="I89" s="23" t="s">
        <v>901</v>
      </c>
      <c r="J89" s="185"/>
      <c r="L89" s="541"/>
      <c r="M89" s="541"/>
      <c r="N89" s="541"/>
      <c r="O89" s="541"/>
      <c r="P89" s="541"/>
      <c r="Q89" s="541"/>
      <c r="R89" s="541"/>
      <c r="S89" s="541"/>
      <c r="T89" s="541"/>
      <c r="U89" s="541"/>
      <c r="V89" s="541"/>
      <c r="X89" s="541"/>
      <c r="Y89" s="541"/>
      <c r="Z89" s="541"/>
      <c r="AA89" s="541"/>
      <c r="AB89" s="541"/>
      <c r="AC89" s="555"/>
      <c r="AD89" s="541"/>
      <c r="AE89" s="541"/>
      <c r="AF89" s="541"/>
      <c r="AG89" s="541"/>
      <c r="AH89" s="497"/>
      <c r="AI89" s="188"/>
      <c r="AJ89" s="188"/>
      <c r="AK89" s="188"/>
      <c r="AL89" s="188"/>
      <c r="AM89" s="188"/>
      <c r="AN89" s="188"/>
      <c r="AO89" s="565"/>
      <c r="AP89" s="188"/>
      <c r="AQ89" s="188"/>
      <c r="AR89" s="188"/>
      <c r="AS89" s="188"/>
      <c r="AT89" s="188"/>
      <c r="AU89" s="188"/>
      <c r="AV89" s="188"/>
      <c r="AW89" s="188"/>
      <c r="AX89" s="188"/>
      <c r="AY89" s="188"/>
      <c r="AZ89" s="188"/>
      <c r="BA89" s="188"/>
      <c r="BB89" s="188"/>
      <c r="BC89" s="188"/>
      <c r="BD89" s="188"/>
      <c r="BE89" s="188"/>
      <c r="BG89" s="560"/>
    </row>
    <row r="90" spans="1:59" ht="16.5" hidden="1" x14ac:dyDescent="0.3">
      <c r="A90" s="3"/>
      <c r="B90" s="3"/>
      <c r="C90" s="3"/>
      <c r="D90" s="3"/>
      <c r="E90" s="3"/>
      <c r="F90" s="10" t="s">
        <v>1020</v>
      </c>
      <c r="H90" s="22" t="s">
        <v>902</v>
      </c>
      <c r="I90" s="23" t="s">
        <v>903</v>
      </c>
      <c r="J90" s="185"/>
      <c r="L90" s="541"/>
      <c r="M90" s="541"/>
      <c r="N90" s="541"/>
      <c r="O90" s="541"/>
      <c r="P90" s="541"/>
      <c r="Q90" s="541"/>
      <c r="R90" s="541"/>
      <c r="S90" s="541"/>
      <c r="T90" s="541"/>
      <c r="U90" s="541"/>
      <c r="V90" s="541"/>
      <c r="X90" s="541"/>
      <c r="Y90" s="541"/>
      <c r="Z90" s="541"/>
      <c r="AA90" s="541"/>
      <c r="AB90" s="541"/>
      <c r="AC90" s="555"/>
      <c r="AD90" s="541"/>
      <c r="AE90" s="541"/>
      <c r="AF90" s="541"/>
      <c r="AG90" s="541"/>
      <c r="AH90" s="497"/>
      <c r="AI90" s="188"/>
      <c r="AJ90" s="188"/>
      <c r="AK90" s="188"/>
      <c r="AL90" s="188"/>
      <c r="AM90" s="188"/>
      <c r="AN90" s="188"/>
      <c r="AO90" s="565"/>
      <c r="AP90" s="188"/>
      <c r="AQ90" s="188"/>
      <c r="AR90" s="188"/>
      <c r="AS90" s="188"/>
      <c r="AT90" s="188"/>
      <c r="AU90" s="188"/>
      <c r="AV90" s="188"/>
      <c r="AW90" s="188"/>
      <c r="AX90" s="188"/>
      <c r="AY90" s="188"/>
      <c r="AZ90" s="188"/>
      <c r="BA90" s="188"/>
      <c r="BB90" s="188"/>
      <c r="BC90" s="188"/>
      <c r="BD90" s="188"/>
      <c r="BE90" s="188"/>
      <c r="BG90" s="560"/>
    </row>
    <row r="91" spans="1:59" ht="16.5" hidden="1" x14ac:dyDescent="0.3">
      <c r="A91" s="3"/>
      <c r="B91" s="3"/>
      <c r="C91" s="3"/>
      <c r="D91" s="3"/>
      <c r="E91" s="3"/>
      <c r="F91" s="10" t="s">
        <v>1020</v>
      </c>
      <c r="H91" s="22" t="s">
        <v>904</v>
      </c>
      <c r="I91" s="23" t="s">
        <v>905</v>
      </c>
      <c r="J91" s="185"/>
      <c r="L91" s="541"/>
      <c r="M91" s="541"/>
      <c r="N91" s="541"/>
      <c r="O91" s="541"/>
      <c r="P91" s="541"/>
      <c r="Q91" s="541"/>
      <c r="R91" s="541"/>
      <c r="S91" s="541"/>
      <c r="T91" s="541"/>
      <c r="U91" s="541"/>
      <c r="V91" s="541"/>
      <c r="X91" s="541"/>
      <c r="Y91" s="541"/>
      <c r="Z91" s="541"/>
      <c r="AA91" s="541"/>
      <c r="AB91" s="541"/>
      <c r="AC91" s="555"/>
      <c r="AD91" s="541"/>
      <c r="AE91" s="541"/>
      <c r="AF91" s="541"/>
      <c r="AG91" s="541"/>
      <c r="AH91" s="497"/>
      <c r="AI91" s="188"/>
      <c r="AJ91" s="188"/>
      <c r="AK91" s="188"/>
      <c r="AL91" s="188"/>
      <c r="AM91" s="188"/>
      <c r="AN91" s="188"/>
      <c r="AO91" s="565"/>
      <c r="AP91" s="188"/>
      <c r="AQ91" s="188"/>
      <c r="AR91" s="188"/>
      <c r="AS91" s="188"/>
      <c r="AT91" s="188"/>
      <c r="AU91" s="188"/>
      <c r="AV91" s="188"/>
      <c r="AW91" s="188"/>
      <c r="AX91" s="188"/>
      <c r="AY91" s="188"/>
      <c r="AZ91" s="188"/>
      <c r="BA91" s="188"/>
      <c r="BB91" s="188"/>
      <c r="BC91" s="188"/>
      <c r="BD91" s="188"/>
      <c r="BE91" s="188"/>
      <c r="BG91" s="560"/>
    </row>
    <row r="92" spans="1:59" ht="16.5" hidden="1" x14ac:dyDescent="0.3">
      <c r="A92" s="3"/>
      <c r="B92" s="3"/>
      <c r="C92" s="3"/>
      <c r="D92" s="3"/>
      <c r="E92" s="3"/>
      <c r="F92" s="10" t="s">
        <v>1020</v>
      </c>
      <c r="H92" s="22" t="s">
        <v>906</v>
      </c>
      <c r="I92" s="23" t="s">
        <v>907</v>
      </c>
      <c r="J92" s="185"/>
      <c r="L92" s="541"/>
      <c r="M92" s="541"/>
      <c r="N92" s="541"/>
      <c r="O92" s="541"/>
      <c r="P92" s="541"/>
      <c r="Q92" s="541"/>
      <c r="R92" s="541"/>
      <c r="S92" s="541"/>
      <c r="T92" s="541"/>
      <c r="U92" s="541"/>
      <c r="V92" s="541"/>
      <c r="X92" s="541"/>
      <c r="Y92" s="541"/>
      <c r="Z92" s="541"/>
      <c r="AA92" s="541"/>
      <c r="AB92" s="541"/>
      <c r="AC92" s="555"/>
      <c r="AD92" s="541"/>
      <c r="AE92" s="541"/>
      <c r="AF92" s="541"/>
      <c r="AG92" s="541"/>
      <c r="AH92" s="497"/>
      <c r="AI92" s="188"/>
      <c r="AJ92" s="188"/>
      <c r="AK92" s="188"/>
      <c r="AL92" s="188"/>
      <c r="AM92" s="188"/>
      <c r="AN92" s="188"/>
      <c r="AO92" s="565"/>
      <c r="AP92" s="188"/>
      <c r="AQ92" s="188"/>
      <c r="AR92" s="188"/>
      <c r="AS92" s="188"/>
      <c r="AT92" s="188"/>
      <c r="AU92" s="188"/>
      <c r="AV92" s="188"/>
      <c r="AW92" s="188"/>
      <c r="AX92" s="188"/>
      <c r="AY92" s="188"/>
      <c r="AZ92" s="188"/>
      <c r="BA92" s="188"/>
      <c r="BB92" s="188"/>
      <c r="BC92" s="188"/>
      <c r="BD92" s="188"/>
      <c r="BE92" s="188"/>
      <c r="BG92" s="560"/>
    </row>
    <row r="93" spans="1:59" ht="16.5" hidden="1" x14ac:dyDescent="0.3">
      <c r="A93" s="3"/>
      <c r="B93" s="3"/>
      <c r="C93" s="3"/>
      <c r="D93" s="3"/>
      <c r="E93" s="3"/>
      <c r="F93" s="10" t="s">
        <v>1020</v>
      </c>
      <c r="H93" s="22" t="s">
        <v>908</v>
      </c>
      <c r="I93" s="23" t="s">
        <v>909</v>
      </c>
      <c r="J93" s="185"/>
      <c r="L93" s="541"/>
      <c r="M93" s="541"/>
      <c r="N93" s="541"/>
      <c r="O93" s="541"/>
      <c r="P93" s="541"/>
      <c r="Q93" s="541"/>
      <c r="R93" s="541"/>
      <c r="S93" s="541"/>
      <c r="T93" s="541"/>
      <c r="U93" s="541"/>
      <c r="V93" s="541"/>
      <c r="X93" s="541"/>
      <c r="Y93" s="541"/>
      <c r="Z93" s="541"/>
      <c r="AA93" s="541"/>
      <c r="AB93" s="541"/>
      <c r="AC93" s="555"/>
      <c r="AD93" s="541"/>
      <c r="AE93" s="541"/>
      <c r="AF93" s="541"/>
      <c r="AG93" s="541"/>
      <c r="AH93" s="497"/>
      <c r="AI93" s="188"/>
      <c r="AJ93" s="188"/>
      <c r="AK93" s="188"/>
      <c r="AL93" s="188"/>
      <c r="AM93" s="188"/>
      <c r="AN93" s="188"/>
      <c r="AO93" s="565"/>
      <c r="AP93" s="188"/>
      <c r="AQ93" s="188"/>
      <c r="AR93" s="188"/>
      <c r="AS93" s="188"/>
      <c r="AT93" s="188"/>
      <c r="AU93" s="188"/>
      <c r="AV93" s="188"/>
      <c r="AW93" s="188"/>
      <c r="AX93" s="188"/>
      <c r="AY93" s="188"/>
      <c r="AZ93" s="188"/>
      <c r="BA93" s="188"/>
      <c r="BB93" s="188"/>
      <c r="BC93" s="188"/>
      <c r="BD93" s="188"/>
      <c r="BE93" s="188"/>
      <c r="BG93" s="560"/>
    </row>
    <row r="94" spans="1:59" ht="16.5" x14ac:dyDescent="0.3">
      <c r="A94" s="3"/>
      <c r="B94" s="5" t="s">
        <v>1021</v>
      </c>
      <c r="C94" s="6" t="s">
        <v>1022</v>
      </c>
      <c r="D94" s="3"/>
      <c r="E94" s="3"/>
      <c r="F94" s="5" t="s">
        <v>1021</v>
      </c>
      <c r="H94" s="21"/>
      <c r="I94" s="21"/>
      <c r="J94" s="185"/>
      <c r="L94" s="541"/>
      <c r="M94" s="541"/>
      <c r="N94" s="541"/>
      <c r="O94" s="541"/>
      <c r="P94" s="541"/>
      <c r="Q94" s="541"/>
      <c r="R94" s="541"/>
      <c r="S94" s="541"/>
      <c r="T94" s="541"/>
      <c r="U94" s="542"/>
      <c r="V94" s="542"/>
      <c r="X94" s="542"/>
      <c r="Y94" s="542"/>
      <c r="Z94" s="542"/>
      <c r="AA94" s="542"/>
      <c r="AB94" s="542"/>
      <c r="AC94" s="556"/>
      <c r="AD94" s="542"/>
      <c r="AE94" s="542"/>
      <c r="AF94" s="542"/>
      <c r="AG94" s="542"/>
      <c r="AH94" s="497"/>
      <c r="AI94" s="563"/>
      <c r="AJ94" s="563"/>
      <c r="AK94" s="563"/>
      <c r="AL94" s="563"/>
      <c r="AM94" s="563"/>
      <c r="AN94" s="563"/>
      <c r="AO94" s="566"/>
      <c r="AP94" s="563"/>
      <c r="AQ94" s="563"/>
      <c r="AR94" s="563"/>
      <c r="AS94" s="563"/>
      <c r="AT94" s="563"/>
      <c r="AU94" s="563"/>
      <c r="AV94" s="563"/>
      <c r="AW94" s="563"/>
      <c r="AX94" s="563"/>
      <c r="AY94" s="563"/>
      <c r="AZ94" s="563"/>
      <c r="BA94" s="563"/>
      <c r="BB94" s="563"/>
      <c r="BC94" s="563"/>
      <c r="BD94" s="563"/>
      <c r="BE94" s="563"/>
      <c r="BG94" s="561"/>
    </row>
    <row r="95" spans="1:59" ht="16.5" x14ac:dyDescent="0.3">
      <c r="A95" s="3"/>
      <c r="B95" s="3"/>
      <c r="C95" s="3"/>
      <c r="D95" s="3"/>
      <c r="E95" s="3"/>
      <c r="F95" s="3"/>
      <c r="H95" s="24">
        <v>8</v>
      </c>
      <c r="I95" s="25" t="s">
        <v>910</v>
      </c>
      <c r="J95" s="185"/>
      <c r="L95" s="541"/>
      <c r="M95" s="541"/>
      <c r="N95" s="541"/>
      <c r="O95" s="541"/>
      <c r="P95" s="541"/>
      <c r="Q95" s="541"/>
      <c r="R95" s="541"/>
      <c r="S95" s="541"/>
      <c r="T95" s="541"/>
      <c r="U95" s="541"/>
      <c r="V95" s="541"/>
      <c r="X95" s="541"/>
      <c r="Y95" s="541"/>
      <c r="Z95" s="541"/>
      <c r="AA95" s="541"/>
      <c r="AB95" s="541"/>
      <c r="AC95" s="555"/>
      <c r="AD95" s="541"/>
      <c r="AE95" s="541"/>
      <c r="AF95" s="541"/>
      <c r="AG95" s="541"/>
      <c r="AH95" s="497"/>
      <c r="AI95" s="188"/>
      <c r="AJ95" s="188"/>
      <c r="AK95" s="188"/>
      <c r="AL95" s="188"/>
      <c r="AM95" s="188"/>
      <c r="AN95" s="563"/>
      <c r="AO95" s="565"/>
      <c r="AP95" s="188"/>
      <c r="AQ95" s="188"/>
      <c r="AR95" s="188"/>
      <c r="AS95" s="188"/>
      <c r="AT95" s="188"/>
      <c r="AU95" s="188"/>
      <c r="AV95" s="188"/>
      <c r="AW95" s="188"/>
      <c r="AX95" s="188"/>
      <c r="AY95" s="188"/>
      <c r="AZ95" s="188"/>
      <c r="BA95" s="188"/>
      <c r="BB95" s="188"/>
      <c r="BC95" s="188"/>
      <c r="BD95" s="188"/>
      <c r="BE95" s="188"/>
      <c r="BG95" s="560"/>
    </row>
    <row r="96" spans="1:59" ht="17.25" thickBot="1" x14ac:dyDescent="0.35">
      <c r="A96" s="3"/>
      <c r="B96" s="3"/>
      <c r="C96" s="10" t="s">
        <v>1023</v>
      </c>
      <c r="D96" s="3" t="s">
        <v>1024</v>
      </c>
      <c r="E96" s="3"/>
      <c r="F96" s="3"/>
      <c r="H96" s="22"/>
      <c r="I96" s="23"/>
      <c r="J96" s="185"/>
      <c r="L96" s="544"/>
      <c r="M96" s="544"/>
      <c r="N96" s="544"/>
      <c r="O96" s="544"/>
      <c r="P96" s="544"/>
      <c r="Q96" s="544"/>
      <c r="R96" s="544"/>
      <c r="S96" s="544"/>
      <c r="T96" s="544"/>
      <c r="U96" s="544"/>
      <c r="V96" s="544"/>
      <c r="X96" s="544">
        <f>+'0BJ PROGR. I-II Y III'!AK353</f>
        <v>19789809.239999998</v>
      </c>
      <c r="Y96" s="544"/>
      <c r="Z96" s="544"/>
      <c r="AA96" s="544"/>
      <c r="AB96" s="544"/>
      <c r="AC96" s="558"/>
      <c r="AD96" s="544"/>
      <c r="AE96" s="544"/>
      <c r="AF96" s="544"/>
      <c r="AG96" s="544"/>
      <c r="AH96" s="497"/>
      <c r="AI96" s="504"/>
      <c r="AJ96" s="504"/>
      <c r="AK96" s="504"/>
      <c r="AL96" s="504"/>
      <c r="AM96" s="504"/>
      <c r="AN96" s="504"/>
      <c r="AO96" s="567"/>
      <c r="AP96" s="504"/>
      <c r="AQ96" s="504"/>
      <c r="AR96" s="504"/>
      <c r="AS96" s="504"/>
      <c r="AT96" s="504"/>
      <c r="AU96" s="504"/>
      <c r="AV96" s="504"/>
      <c r="AW96" s="504"/>
      <c r="AX96" s="504"/>
      <c r="AY96" s="504"/>
      <c r="AZ96" s="504"/>
      <c r="BA96" s="504"/>
      <c r="BB96" s="504"/>
      <c r="BC96" s="504"/>
      <c r="BD96" s="504"/>
      <c r="BE96" s="504"/>
      <c r="BG96" s="562">
        <f>SUM(K96:BF96)</f>
        <v>19789809.239999998</v>
      </c>
    </row>
    <row r="97" spans="1:59" ht="16.5" x14ac:dyDescent="0.3">
      <c r="A97" s="3"/>
      <c r="B97" s="3"/>
      <c r="C97" s="3"/>
      <c r="D97" s="3"/>
      <c r="E97" s="3"/>
      <c r="F97" s="5"/>
      <c r="H97" s="24"/>
      <c r="I97" s="25"/>
      <c r="J97" s="185"/>
      <c r="AH97" s="497"/>
      <c r="AI97" s="184"/>
      <c r="BG97"/>
    </row>
    <row r="98" spans="1:59" x14ac:dyDescent="0.25">
      <c r="J98" s="185"/>
      <c r="AI98" s="184"/>
      <c r="BG98"/>
    </row>
  </sheetData>
  <mergeCells count="6">
    <mergeCell ref="B71:F71"/>
    <mergeCell ref="BG6:BG7"/>
    <mergeCell ref="A6:J7"/>
    <mergeCell ref="L6:V6"/>
    <mergeCell ref="X6:AG6"/>
    <mergeCell ref="AI6:BE6"/>
  </mergeCells>
  <pageMargins left="0.51181102362204722" right="0.51181102362204722" top="0.35433070866141736" bottom="0.35433070866141736" header="0.31496062992125984" footer="0.51181102362204722"/>
  <pageSetup scale="53" orientation="landscape" r:id="rId1"/>
  <headerFooter scaleWithDoc="0" alignWithMargins="0">
    <oddHeader>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7a1ef00-7fd7-4139-b9a1-d92d5ad0d15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478385231BBA54F90550E890D813B73" ma:contentTypeVersion="10" ma:contentTypeDescription="Crear nuevo documento." ma:contentTypeScope="" ma:versionID="847b9d1f498f445c250f1f4beddeb8b4">
  <xsd:schema xmlns:xsd="http://www.w3.org/2001/XMLSchema" xmlns:xs="http://www.w3.org/2001/XMLSchema" xmlns:p="http://schemas.microsoft.com/office/2006/metadata/properties" xmlns:ns3="d7a1ef00-7fd7-4139-b9a1-d92d5ad0d15b" targetNamespace="http://schemas.microsoft.com/office/2006/metadata/properties" ma:root="true" ma:fieldsID="29ba9b6c8f51dc0633f82b0bc99ceb08" ns3:_="">
    <xsd:import namespace="d7a1ef00-7fd7-4139-b9a1-d92d5ad0d15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1ef00-7fd7-4139-b9a1-d92d5ad0d1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7C908E-523D-4C1E-874F-89C8A2F9BD9A}">
  <ds:schemaRefs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d7a1ef00-7fd7-4139-b9a1-d92d5ad0d15b"/>
    <ds:schemaRef ds:uri="http://www.w3.org/XML/1998/namespace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2CBA54A-AE65-4B1E-A4C4-2201A0CFE8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a1ef00-7fd7-4139-b9a1-d92d5ad0d1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6631BE-184F-4ADC-9BD1-91A7877B7E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20</vt:i4>
      </vt:variant>
    </vt:vector>
  </HeadingPairs>
  <TitlesOfParts>
    <vt:vector size="33" baseType="lpstr">
      <vt:lpstr>INDICE</vt:lpstr>
      <vt:lpstr>INGRESOS</vt:lpstr>
      <vt:lpstr>EGRESOS X PARTI</vt:lpstr>
      <vt:lpstr>ESTRUCT PROGRAMATICA</vt:lpstr>
      <vt:lpstr>CLAS.FUNCIONAL</vt:lpstr>
      <vt:lpstr>CLAS.ECONOMICO X PROG</vt:lpstr>
      <vt:lpstr>CLASIF.OBJ AL GASTO X PROG.</vt:lpstr>
      <vt:lpstr>DETALLE PROG. III</vt:lpstr>
      <vt:lpstr>PROY.CAPITAL</vt:lpstr>
      <vt:lpstr>0BJ PROGR. I-II Y III</vt:lpstr>
      <vt:lpstr>C.E PROG. I-II Y III</vt:lpstr>
      <vt:lpstr>Hoja1</vt:lpstr>
      <vt:lpstr>Hoja2</vt:lpstr>
      <vt:lpstr>'DETALLE PROG. III'!_Hlt57101878</vt:lpstr>
      <vt:lpstr>'DETALLE PROG. III'!_Hlt57101880</vt:lpstr>
      <vt:lpstr>'CLAS.ECONOMICO X PROG'!AREA</vt:lpstr>
      <vt:lpstr>'0BJ PROGR. I-II Y III'!Área_de_impresión</vt:lpstr>
      <vt:lpstr>'CLAS.ECONOMICO X PROG'!Área_de_impresión</vt:lpstr>
      <vt:lpstr>CLAS.FUNCIONAL!Área_de_impresión</vt:lpstr>
      <vt:lpstr>'DETALLE PROG. III'!Área_de_impresión</vt:lpstr>
      <vt:lpstr>'EGRESOS X PARTI'!Área_de_impresión</vt:lpstr>
      <vt:lpstr>'ESTRUCT PROGRAMATICA'!Área_de_impresión</vt:lpstr>
      <vt:lpstr>pres</vt:lpstr>
      <vt:lpstr>'0BJ PROGR. I-II Y III'!Títulos_a_imprimir</vt:lpstr>
      <vt:lpstr>'C.E PROG. I-II Y III'!Títulos_a_imprimir</vt:lpstr>
      <vt:lpstr>'CLAS.ECONOMICO X PROG'!Títulos_a_imprimir</vt:lpstr>
      <vt:lpstr>CLAS.FUNCIONAL!Títulos_a_imprimir</vt:lpstr>
      <vt:lpstr>'CLASIF.OBJ AL GASTO X PROG.'!Títulos_a_imprimir</vt:lpstr>
      <vt:lpstr>'DETALLE PROG. III'!Títulos_a_imprimir</vt:lpstr>
      <vt:lpstr>'EGRESOS X PARTI'!Títulos_a_imprimir</vt:lpstr>
      <vt:lpstr>'ESTRUCT PROGRAMATICA'!Títulos_a_imprimir</vt:lpstr>
      <vt:lpstr>INGRESOS!Títulos_a_imprimir</vt:lpstr>
      <vt:lpstr>PROY.CAPITAL!Títulos_a_imprimir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Presupuesto</dc:creator>
  <cp:keywords/>
  <dc:description/>
  <cp:lastModifiedBy>Xinia Chamorro</cp:lastModifiedBy>
  <cp:revision/>
  <cp:lastPrinted>2024-04-08T21:27:18Z</cp:lastPrinted>
  <dcterms:created xsi:type="dcterms:W3CDTF">2020-08-29T00:04:43Z</dcterms:created>
  <dcterms:modified xsi:type="dcterms:W3CDTF">2024-04-11T16:25:51Z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0x0101006478385231BBA54F90550E890D813B73</vt:lpwstr>
  </property>
</Properties>
</file>